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14.wmf" ContentType="image/x-wmf"/>
  <Override PartName="/xl/media/image15.wmf" ContentType="image/x-wmf"/>
  <Override PartName="/xl/charts/chart102.xml" ContentType="application/vnd.openxmlformats-officedocument.drawingml.chart+xml"/>
  <Override PartName="/xl/charts/chart93.xml" ContentType="application/vnd.openxmlformats-officedocument.drawingml.chart+xml"/>
  <Override PartName="/xl/charts/chart103.xml" ContentType="application/vnd.openxmlformats-officedocument.drawingml.chart+xml"/>
  <Override PartName="/xl/charts/chart94.xml" ContentType="application/vnd.openxmlformats-officedocument.drawingml.chart+xml"/>
  <Override PartName="/xl/charts/chart104.xml" ContentType="application/vnd.openxmlformats-officedocument.drawingml.chart+xml"/>
  <Override PartName="/xl/charts/chart95.xml" ContentType="application/vnd.openxmlformats-officedocument.drawingml.chart+xml"/>
  <Override PartName="/xl/charts/chart10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100.xml" ContentType="application/vnd.openxmlformats-officedocument.drawingml.chart+xml"/>
  <Override PartName="/xl/charts/chart99.xml" ContentType="application/vnd.openxmlformats-officedocument.drawingml.chart+xml"/>
  <Override PartName="/xl/charts/chart101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</sheets>
  <externalReferences>
    <externalReference r:id="rId33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<sst xmlns="http://schemas.openxmlformats.org/spreadsheetml/2006/main" count="833" uniqueCount="261">
  <si>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</si>
  <si>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</si>
  <si>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</si>
  <si>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</si>
  <si>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</si>
  <si>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</si>
  <si>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</si>
  <si>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</si>
  <si>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</si>
  <si>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</si>
  <si>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</si>
  <si>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</si>
  <si>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</si>
  <si>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</si>
  <si>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</si>
  <si>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</si>
  <si>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</si>
  <si>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</si>
  <si>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</si>
  <si>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</si>
  <si>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</si>
  <si>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</si>
  <si>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</si>
  <si>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</si>
  <si>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</si>
  <si>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</si>
  <si>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</si>
  <si>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</si>
  <si>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</si>
  <si>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</si>
  <si>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</si>
  <si>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</si>
  <si>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</si>
  <si>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</si>
  <si>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</si>
  <si>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</si>
  <si>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</si>
  <si>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</si>
  <si>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</si>
  <si>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</si>
  <si>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</si>
  <si>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</si>
  <si>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</si>
  <si>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</si>
  <si>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</si>
  <si>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</si>
  <si>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</si>
  <si>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</si>
  <si>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</si>
  <si>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</si>
  <si>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</si>
  <si>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</si>
  <si>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</si>
  <si>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</si>
  <si>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</si>
  <si>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</si>
  <si>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</si>
  <si>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</si>
  <si>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</si>
  <si>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</si>
  <si>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</si>
  <si>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</si>
  <si>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</si>
  <si>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</si>
  <si>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</si>
  <si>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</si>
  <si>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</si>
  <si>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</si>
  <si>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</si>
  <si>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</si>
  <si>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</si>
  <si>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</si>
  <si>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</si>
  <si>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</si>
  <si>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</si>
  <si>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</si>
  <si>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</si>
  <si>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</si>
  <si>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</si>
  <si>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</si>
  <si>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</si>
  <si>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</si>
  <si>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</si>
  <si>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</si>
  <si>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</si>
  <si>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</si>
  <si>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</si>
  <si>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</si>
  <si>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</si>
  <si>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</si>
  <si>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</si>
  <si>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</si>
  <si>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</si>
  <si>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</si>
  <si>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</si>
  <si>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</si>
  <si>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</si>
  <si>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</si>
  <si>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</si>
  <si>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</si>
  <si>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</si>
  <si>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</si>
  <si>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</si>
  <si>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</si>
  <si>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</si>
  <si>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</si>
  <si>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Pesimista</t>
  </si>
  <si>
    <t xml:space="preserve">Pesimista, 20% menos que central</t>
  </si>
  <si>
    <t xml:space="preserve">Prestaciones seguridad social, harmonizadas</t>
  </si>
  <si>
    <t xml:space="preserve">Prestaciones seguridad social</t>
  </si>
  <si>
    <t xml:space="preserve">Optimistic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</si>
  <si>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</si>
  <si>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</si>
  <si>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</si>
  <si>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</si>
  <si>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</si>
  <si>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</si>
  <si>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</si>
  <si>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</si>
  <si>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</si>
  <si>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</si>
  <si>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</si>
  <si>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</si>
  <si>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</si>
  <si>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</si>
  <si>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</si>
  <si>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</si>
  <si>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</si>
  <si>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</si>
  <si>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</si>
  <si>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</si>
  <si>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</si>
  <si>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Escenario pesimista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</si>
  <si>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</si>
  <si>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</si>
  <si>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</si>
  <si>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</si>
  <si>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</si>
  <si>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</si>
  <si>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</si>
  <si>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</si>
  <si>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</si>
  <si>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</si>
  <si>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</si>
  <si>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</si>
  <si>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</si>
  <si>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</si>
  <si>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</si>
  <si>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</si>
  <si>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</si>
  <si>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</si>
  <si>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</si>
  <si>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</si>
  <si>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</si>
  <si>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</si>
  <si>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</si>
  <si>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</si>
  <si>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</si>
  <si>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Also, from 01/01/2018 ganancias stops funding ANSES, and instead comes the check tax. 33% of it can be deducted from the ganancias income tax, but this represents a stable proportion of the GDP. Law 27430 however allows the government to fully eliminate the check tax by 20% shares each year, a tax reduction that was stopped in 2018 as asked by the IMF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</si>
  <si>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</si>
  <si>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</si>
  <si>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</si>
  <si>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</si>
  <si>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</si>
  <si>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</si>
  <si>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</si>
  <si>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</si>
  <si>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</si>
  <si>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</si>
  <si>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</si>
  <si>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</si>
  <si>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</si>
  <si>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</si>
  <si>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</si>
  <si>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</si>
  <si>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</si>
  <si>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</si>
  <si>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</si>
  <si>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</si>
  <si>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</si>
  <si>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</si>
  <si>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</si>
  <si>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</si>
  <si>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</si>
  <si>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</si>
  <si>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</si>
  <si>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</si>
  <si>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</si>
  <si>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</si>
  <si>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</si>
  <si>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</si>
  <si>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</si>
  <si>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</si>
  <si>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</si>
  <si>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</si>
  <si>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</si>
  <si>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</si>
  <si>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</si>
  <si>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</si>
  <si>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</si>
  <si>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</si>
  <si>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</si>
  <si>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</si>
  <si>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Measured values (EPH)</t>
  </si>
  <si>
    <t xml:space="preserve">Average (2014-2015)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</si>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</sst>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i val="true"/>
      <sz val="10"/>
      <name val="Arial"/>
      <family val="2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5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7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8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25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DDDDDD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externalLink" Target="externalLinks/externalLink1.xml"/><Relationship Id="rId34" Type="http://schemas.openxmlformats.org/officeDocument/2006/relationships/sharedStrings" Target="sharedStrings.xml"/>
</Relationships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-0.0328930718673194</c:v>
                </c:pt>
                <c:pt idx="24">
                  <c:v>-0.0327968849329026</c:v>
                </c:pt>
                <c:pt idx="25">
                  <c:v>-0.0365372181621095</c:v>
                </c:pt>
                <c:pt idx="26">
                  <c:v>-0.0368373483724276</c:v>
                </c:pt>
                <c:pt idx="27">
                  <c:v>-0.0379046896237167</c:v>
                </c:pt>
                <c:pt idx="28">
                  <c:v>-0.0409085019508482</c:v>
                </c:pt>
                <c:pt idx="29">
                  <c:v>-0.037610307395002</c:v>
                </c:pt>
                <c:pt idx="30">
                  <c:v>-0.0430554772480545</c:v>
                </c:pt>
                <c:pt idx="31">
                  <c:v>-0.047068550217097</c:v>
                </c:pt>
                <c:pt idx="32">
                  <c:v>-0.0504781733267483</c:v>
                </c:pt>
                <c:pt idx="33">
                  <c:v>-0.0513064690143562</c:v>
                </c:pt>
                <c:pt idx="34">
                  <c:v>-0.0536602991374704</c:v>
                </c:pt>
                <c:pt idx="35">
                  <c:v>-0.0528073464748181</c:v>
                </c:pt>
                <c:pt idx="36">
                  <c:v>-0.0511015347006557</c:v>
                </c:pt>
                <c:pt idx="37">
                  <c:v>-0.0493163923067883</c:v>
                </c:pt>
                <c:pt idx="38">
                  <c:v>-0.0475557333129539</c:v>
                </c:pt>
                <c:pt idx="39">
                  <c:v>-0.045899699330964</c:v>
                </c:pt>
                <c:pt idx="40">
                  <c:v>-0.0435142429186574</c:v>
                </c:pt>
                <c:pt idx="41">
                  <c:v>-0.0411923747962102</c:v>
                </c:pt>
                <c:pt idx="42">
                  <c:v>-0.0393163835561468</c:v>
                </c:pt>
                <c:pt idx="43">
                  <c:v>-0.0375110213813167</c:v>
                </c:pt>
                <c:pt idx="44">
                  <c:v>-0.035837344072653</c:v>
                </c:pt>
                <c:pt idx="45">
                  <c:v>-0.0343347078975481</c:v>
                </c:pt>
                <c:pt idx="46">
                  <c:v>-0.0332427831058788</c:v>
                </c:pt>
                <c:pt idx="47">
                  <c:v>-0.0318013371615321</c:v>
                </c:pt>
                <c:pt idx="48">
                  <c:v>-0.0297938884889827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-0.0328368529053519</c:v>
                </c:pt>
                <c:pt idx="25">
                  <c:v>-0.0370800402140634</c:v>
                </c:pt>
                <c:pt idx="26">
                  <c:v>-0.0377885224575695</c:v>
                </c:pt>
                <c:pt idx="27">
                  <c:v>-0.0387698546571102</c:v>
                </c:pt>
                <c:pt idx="28">
                  <c:v>-0.0421365713502813</c:v>
                </c:pt>
                <c:pt idx="29">
                  <c:v>-0.0392631754029957</c:v>
                </c:pt>
                <c:pt idx="30">
                  <c:v>-0.0451909340281495</c:v>
                </c:pt>
                <c:pt idx="31">
                  <c:v>-0.0497259622254759</c:v>
                </c:pt>
                <c:pt idx="32">
                  <c:v>-0.0537087482503527</c:v>
                </c:pt>
                <c:pt idx="33">
                  <c:v>-0.0557044444412986</c:v>
                </c:pt>
                <c:pt idx="34">
                  <c:v>-0.0596246590562607</c:v>
                </c:pt>
                <c:pt idx="35">
                  <c:v>-0.0598247135964954</c:v>
                </c:pt>
                <c:pt idx="36">
                  <c:v>-0.0592011059427973</c:v>
                </c:pt>
                <c:pt idx="37">
                  <c:v>-0.0583501832731257</c:v>
                </c:pt>
                <c:pt idx="38">
                  <c:v>-0.0574000669772511</c:v>
                </c:pt>
                <c:pt idx="39">
                  <c:v>-0.0563527708693046</c:v>
                </c:pt>
                <c:pt idx="40">
                  <c:v>-0.0550491081598996</c:v>
                </c:pt>
                <c:pt idx="41">
                  <c:v>-0.0538094762403532</c:v>
                </c:pt>
                <c:pt idx="42">
                  <c:v>-0.0528777358981507</c:v>
                </c:pt>
                <c:pt idx="43">
                  <c:v>-0.0517246859296812</c:v>
                </c:pt>
                <c:pt idx="44">
                  <c:v>-0.0510535529433355</c:v>
                </c:pt>
                <c:pt idx="45">
                  <c:v>-0.0503284993652541</c:v>
                </c:pt>
                <c:pt idx="46">
                  <c:v>-0.0500999713151455</c:v>
                </c:pt>
                <c:pt idx="47">
                  <c:v>-0.0496903006052682</c:v>
                </c:pt>
                <c:pt idx="48">
                  <c:v>-0.0485634557193401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-0.0378595109211102</c:v>
                </c:pt>
                <c:pt idx="28">
                  <c:v>-0.0407690893083975</c:v>
                </c:pt>
                <c:pt idx="29">
                  <c:v>-0.0347139553337749</c:v>
                </c:pt>
                <c:pt idx="30">
                  <c:v>-0.0407375145083579</c:v>
                </c:pt>
                <c:pt idx="31">
                  <c:v>-0.0459453511058578</c:v>
                </c:pt>
                <c:pt idx="32">
                  <c:v>-0.0489857063634214</c:v>
                </c:pt>
                <c:pt idx="33">
                  <c:v>-0.0499322123027717</c:v>
                </c:pt>
                <c:pt idx="34">
                  <c:v>-0.0529843343581834</c:v>
                </c:pt>
                <c:pt idx="35">
                  <c:v>-0.0533681176252706</c:v>
                </c:pt>
                <c:pt idx="36">
                  <c:v>-0.0522775829830096</c:v>
                </c:pt>
                <c:pt idx="37">
                  <c:v>-0.0499650478748316</c:v>
                </c:pt>
                <c:pt idx="38">
                  <c:v>-0.0496500881919244</c:v>
                </c:pt>
                <c:pt idx="39">
                  <c:v>-0.0492283061936882</c:v>
                </c:pt>
                <c:pt idx="40">
                  <c:v>-0.0484843001944142</c:v>
                </c:pt>
                <c:pt idx="41">
                  <c:v>-0.046395749513324</c:v>
                </c:pt>
                <c:pt idx="42">
                  <c:v>-0.0451724347095907</c:v>
                </c:pt>
                <c:pt idx="43">
                  <c:v>-0.0443359290519932</c:v>
                </c:pt>
                <c:pt idx="44">
                  <c:v>-0.0433793413687072</c:v>
                </c:pt>
                <c:pt idx="45">
                  <c:v>-0.0430010596047304</c:v>
                </c:pt>
                <c:pt idx="46">
                  <c:v>-0.0411541945436297</c:v>
                </c:pt>
                <c:pt idx="47">
                  <c:v>-0.0395079666879179</c:v>
                </c:pt>
                <c:pt idx="48">
                  <c:v>-0.0387582391206338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-0.0387246759545038</c:v>
                </c:pt>
                <c:pt idx="28">
                  <c:v>-0.0419925304689173</c:v>
                </c:pt>
                <c:pt idx="29">
                  <c:v>-0.03633966265155</c:v>
                </c:pt>
                <c:pt idx="30">
                  <c:v>-0.0428514116828159</c:v>
                </c:pt>
                <c:pt idx="31">
                  <c:v>-0.048465558974898</c:v>
                </c:pt>
                <c:pt idx="32">
                  <c:v>-0.0521262829797599</c:v>
                </c:pt>
                <c:pt idx="33">
                  <c:v>-0.0541945861512438</c:v>
                </c:pt>
                <c:pt idx="34">
                  <c:v>-0.0588143538733908</c:v>
                </c:pt>
                <c:pt idx="35">
                  <c:v>-0.0602915857705995</c:v>
                </c:pt>
                <c:pt idx="36">
                  <c:v>-0.0604354557233836</c:v>
                </c:pt>
                <c:pt idx="37">
                  <c:v>-0.0592854271026059</c:v>
                </c:pt>
                <c:pt idx="38">
                  <c:v>-0.0599256750042297</c:v>
                </c:pt>
                <c:pt idx="39">
                  <c:v>-0.0606189630732586</c:v>
                </c:pt>
                <c:pt idx="40">
                  <c:v>-0.0610904746247552</c:v>
                </c:pt>
                <c:pt idx="41">
                  <c:v>-0.0599195080513151</c:v>
                </c:pt>
                <c:pt idx="42">
                  <c:v>-0.0594701323649472</c:v>
                </c:pt>
                <c:pt idx="43">
                  <c:v>-0.0596513261336769</c:v>
                </c:pt>
                <c:pt idx="44">
                  <c:v>-0.0597593749547634</c:v>
                </c:pt>
                <c:pt idx="45">
                  <c:v>-0.0607719300226753</c:v>
                </c:pt>
                <c:pt idx="46">
                  <c:v>-0.0597652210023477</c:v>
                </c:pt>
                <c:pt idx="47">
                  <c:v>-0.0592502300687923</c:v>
                </c:pt>
                <c:pt idx="48">
                  <c:v>-0.0594931754966549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-0.0365372181621095</c:v>
                </c:pt>
                <c:pt idx="26">
                  <c:v>-0.0368373483724276</c:v>
                </c:pt>
                <c:pt idx="27">
                  <c:v>-0.0378593662635754</c:v>
                </c:pt>
                <c:pt idx="28">
                  <c:v>-0.0426582999919795</c:v>
                </c:pt>
                <c:pt idx="29">
                  <c:v>-0.0403290633959761</c:v>
                </c:pt>
                <c:pt idx="30">
                  <c:v>-0.0463326119922647</c:v>
                </c:pt>
                <c:pt idx="31">
                  <c:v>-0.0465010025520767</c:v>
                </c:pt>
                <c:pt idx="32">
                  <c:v>-0.0487534449578983</c:v>
                </c:pt>
                <c:pt idx="33">
                  <c:v>-0.0506044628904825</c:v>
                </c:pt>
                <c:pt idx="34">
                  <c:v>-0.0507964314819888</c:v>
                </c:pt>
                <c:pt idx="35">
                  <c:v>-0.0493150824779122</c:v>
                </c:pt>
                <c:pt idx="36">
                  <c:v>-0.0456840339344091</c:v>
                </c:pt>
                <c:pt idx="37">
                  <c:v>-0.0428178935003612</c:v>
                </c:pt>
                <c:pt idx="38">
                  <c:v>-0.0410780880428967</c:v>
                </c:pt>
                <c:pt idx="39">
                  <c:v>-0.0389541389387457</c:v>
                </c:pt>
                <c:pt idx="40">
                  <c:v>-0.0373097055640386</c:v>
                </c:pt>
                <c:pt idx="41">
                  <c:v>-0.0361336054492758</c:v>
                </c:pt>
                <c:pt idx="42">
                  <c:v>-0.0341510533720387</c:v>
                </c:pt>
                <c:pt idx="43">
                  <c:v>-0.032174926390775</c:v>
                </c:pt>
                <c:pt idx="44">
                  <c:v>-0.0299576866492392</c:v>
                </c:pt>
                <c:pt idx="45">
                  <c:v>-0.0284884914966108</c:v>
                </c:pt>
                <c:pt idx="46">
                  <c:v>-0.0271528993899723</c:v>
                </c:pt>
                <c:pt idx="47">
                  <c:v>-0.0258293482467033</c:v>
                </c:pt>
                <c:pt idx="48">
                  <c:v>-0.0241480291552554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-0.0370800402140634</c:v>
                </c:pt>
                <c:pt idx="26">
                  <c:v>-0.0377885224575695</c:v>
                </c:pt>
                <c:pt idx="27">
                  <c:v>-0.038724531296969</c:v>
                </c:pt>
                <c:pt idx="28">
                  <c:v>-0.043910173884623</c:v>
                </c:pt>
                <c:pt idx="29">
                  <c:v>-0.0420692086455046</c:v>
                </c:pt>
                <c:pt idx="30">
                  <c:v>-0.048594522657698</c:v>
                </c:pt>
                <c:pt idx="31">
                  <c:v>-0.0491281833595691</c:v>
                </c:pt>
                <c:pt idx="32">
                  <c:v>-0.0518234195835297</c:v>
                </c:pt>
                <c:pt idx="33">
                  <c:v>-0.0548438944145789</c:v>
                </c:pt>
                <c:pt idx="34">
                  <c:v>-0.0566812125158721</c:v>
                </c:pt>
                <c:pt idx="35">
                  <c:v>-0.0564145543305485</c:v>
                </c:pt>
                <c:pt idx="36">
                  <c:v>-0.0540198836438712</c:v>
                </c:pt>
                <c:pt idx="37">
                  <c:v>-0.052308449041003</c:v>
                </c:pt>
                <c:pt idx="38">
                  <c:v>-0.0512442015756424</c:v>
                </c:pt>
                <c:pt idx="39">
                  <c:v>-0.0499998130698292</c:v>
                </c:pt>
                <c:pt idx="40">
                  <c:v>-0.0492879542046682</c:v>
                </c:pt>
                <c:pt idx="41">
                  <c:v>-0.0489229854048718</c:v>
                </c:pt>
                <c:pt idx="42">
                  <c:v>-0.0476549527366842</c:v>
                </c:pt>
                <c:pt idx="43">
                  <c:v>-0.0463857332728969</c:v>
                </c:pt>
                <c:pt idx="44">
                  <c:v>-0.0450090287611446</c:v>
                </c:pt>
                <c:pt idx="45">
                  <c:v>-0.044326435368137</c:v>
                </c:pt>
                <c:pt idx="46">
                  <c:v>-0.0438477882564547</c:v>
                </c:pt>
                <c:pt idx="47">
                  <c:v>-0.0435304593931207</c:v>
                </c:pt>
                <c:pt idx="48">
                  <c:v>-0.0424266828276842</c:v>
                </c:pt>
              </c:numCache>
            </c:numRef>
          </c:yVal>
          <c:smooth val="0"/>
        </c:ser>
        <c:axId val="46737488"/>
        <c:axId val="57595099"/>
      </c:scatterChart>
      <c:valAx>
        <c:axId val="4673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595099"/>
        <c:crosses val="autoZero"/>
        <c:crossBetween val="midCat"/>
      </c:valAx>
      <c:valAx>
        <c:axId val="57595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73748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-0.0153813483661032</c:v>
                </c:pt>
                <c:pt idx="26">
                  <c:v>-0.0181552597891607</c:v>
                </c:pt>
                <c:pt idx="27">
                  <c:v>-0.00941408774439182</c:v>
                </c:pt>
                <c:pt idx="28">
                  <c:v>-0.0141750016179307</c:v>
                </c:pt>
                <c:pt idx="29">
                  <c:v>-0.0171788139450622</c:v>
                </c:pt>
                <c:pt idx="30">
                  <c:v>-0.013880619389216</c:v>
                </c:pt>
                <c:pt idx="31">
                  <c:v>-0.0193257892422685</c:v>
                </c:pt>
                <c:pt idx="32">
                  <c:v>-0.023338862211311</c:v>
                </c:pt>
                <c:pt idx="33">
                  <c:v>-0.0267484853209623</c:v>
                </c:pt>
                <c:pt idx="34">
                  <c:v>-0.0275767810085702</c:v>
                </c:pt>
                <c:pt idx="35">
                  <c:v>-0.0299306111316844</c:v>
                </c:pt>
                <c:pt idx="36">
                  <c:v>-0.0290776584690321</c:v>
                </c:pt>
                <c:pt idx="37">
                  <c:v>-0.0273718466948697</c:v>
                </c:pt>
                <c:pt idx="38">
                  <c:v>-0.0255867043010023</c:v>
                </c:pt>
                <c:pt idx="39">
                  <c:v>-0.0238260453071678</c:v>
                </c:pt>
                <c:pt idx="40">
                  <c:v>-0.022170011325178</c:v>
                </c:pt>
                <c:pt idx="41">
                  <c:v>-0.0197845549128714</c:v>
                </c:pt>
                <c:pt idx="42">
                  <c:v>-0.0174626867904242</c:v>
                </c:pt>
                <c:pt idx="43">
                  <c:v>-0.0155866955503608</c:v>
                </c:pt>
                <c:pt idx="44">
                  <c:v>-0.0137813333755307</c:v>
                </c:pt>
                <c:pt idx="45">
                  <c:v>-0.012107656066867</c:v>
                </c:pt>
                <c:pt idx="46">
                  <c:v>-0.010605019891762</c:v>
                </c:pt>
                <c:pt idx="47">
                  <c:v>-0.00951309510009282</c:v>
                </c:pt>
                <c:pt idx="48">
                  <c:v>-0.00807164915574608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-0.0274818946964399</c:v>
                </c:pt>
                <c:pt idx="29">
                  <c:v>-0.0264590434008899</c:v>
                </c:pt>
                <c:pt idx="30">
                  <c:v>-0.0235856474536043</c:v>
                </c:pt>
                <c:pt idx="31">
                  <c:v>-0.0295134060787581</c:v>
                </c:pt>
                <c:pt idx="32">
                  <c:v>-0.0340484342760845</c:v>
                </c:pt>
                <c:pt idx="33">
                  <c:v>-0.0380312203009613</c:v>
                </c:pt>
                <c:pt idx="34">
                  <c:v>-0.0400269164919072</c:v>
                </c:pt>
                <c:pt idx="35">
                  <c:v>-0.0439471311068693</c:v>
                </c:pt>
                <c:pt idx="36">
                  <c:v>-0.044147185647104</c:v>
                </c:pt>
                <c:pt idx="37">
                  <c:v>-0.0435235779934059</c:v>
                </c:pt>
                <c:pt idx="38">
                  <c:v>-0.0426726553237343</c:v>
                </c:pt>
                <c:pt idx="39">
                  <c:v>-0.0417225390278597</c:v>
                </c:pt>
                <c:pt idx="40">
                  <c:v>-0.0406752429199132</c:v>
                </c:pt>
                <c:pt idx="41">
                  <c:v>-0.0393715802105082</c:v>
                </c:pt>
                <c:pt idx="42">
                  <c:v>-0.0381319482909617</c:v>
                </c:pt>
                <c:pt idx="43">
                  <c:v>-0.0372002079487593</c:v>
                </c:pt>
                <c:pt idx="44">
                  <c:v>-0.0360471579802898</c:v>
                </c:pt>
                <c:pt idx="45">
                  <c:v>-0.0353760249939441</c:v>
                </c:pt>
                <c:pt idx="46">
                  <c:v>-0.0346509714158627</c:v>
                </c:pt>
                <c:pt idx="47">
                  <c:v>-0.0344224433657541</c:v>
                </c:pt>
                <c:pt idx="48">
                  <c:v>-0.0340127726558768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8">
                  <c:v>-0.0141298229153242</c:v>
                </c:pt>
                <c:pt idx="29">
                  <c:v>-0.0170394013026115</c:v>
                </c:pt>
                <c:pt idx="30">
                  <c:v>-0.0109842673279889</c:v>
                </c:pt>
                <c:pt idx="31">
                  <c:v>-0.0170078265025719</c:v>
                </c:pt>
                <c:pt idx="32">
                  <c:v>-0.0222156631000718</c:v>
                </c:pt>
                <c:pt idx="33">
                  <c:v>-0.0252560183576354</c:v>
                </c:pt>
                <c:pt idx="34">
                  <c:v>-0.0262025242969857</c:v>
                </c:pt>
                <c:pt idx="35">
                  <c:v>-0.0292546463523974</c:v>
                </c:pt>
                <c:pt idx="36">
                  <c:v>-0.0296384296194846</c:v>
                </c:pt>
                <c:pt idx="37">
                  <c:v>-0.0285478949772236</c:v>
                </c:pt>
                <c:pt idx="38">
                  <c:v>-0.0262353598690456</c:v>
                </c:pt>
                <c:pt idx="39">
                  <c:v>-0.0259204001861384</c:v>
                </c:pt>
                <c:pt idx="40">
                  <c:v>-0.0254986181879022</c:v>
                </c:pt>
                <c:pt idx="41">
                  <c:v>-0.0247546121886282</c:v>
                </c:pt>
                <c:pt idx="42">
                  <c:v>-0.022666061507538</c:v>
                </c:pt>
                <c:pt idx="43">
                  <c:v>-0.0214427467038047</c:v>
                </c:pt>
                <c:pt idx="44">
                  <c:v>-0.0206062410462072</c:v>
                </c:pt>
                <c:pt idx="45">
                  <c:v>-0.0196496533629212</c:v>
                </c:pt>
                <c:pt idx="46">
                  <c:v>-0.0192713715989444</c:v>
                </c:pt>
                <c:pt idx="47">
                  <c:v>-0.0174245065378436</c:v>
                </c:pt>
                <c:pt idx="48">
                  <c:v>-0.0157782786821318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-0.0263150025195259</c:v>
                </c:pt>
                <c:pt idx="30">
                  <c:v>-0.0206621347021586</c:v>
                </c:pt>
                <c:pt idx="31">
                  <c:v>-0.0271738837334245</c:v>
                </c:pt>
                <c:pt idx="32">
                  <c:v>-0.0327880310255066</c:v>
                </c:pt>
                <c:pt idx="33">
                  <c:v>-0.0364487550303685</c:v>
                </c:pt>
                <c:pt idx="34">
                  <c:v>-0.0385170582018524</c:v>
                </c:pt>
                <c:pt idx="35">
                  <c:v>-0.0431368259239994</c:v>
                </c:pt>
                <c:pt idx="36">
                  <c:v>-0.0446140578212081</c:v>
                </c:pt>
                <c:pt idx="37">
                  <c:v>-0.0447579277739922</c:v>
                </c:pt>
                <c:pt idx="38">
                  <c:v>-0.0436078991532145</c:v>
                </c:pt>
                <c:pt idx="39">
                  <c:v>-0.0442481470548383</c:v>
                </c:pt>
                <c:pt idx="40">
                  <c:v>-0.0449414351238672</c:v>
                </c:pt>
                <c:pt idx="41">
                  <c:v>-0.0454129466753638</c:v>
                </c:pt>
                <c:pt idx="42">
                  <c:v>-0.0442419801019237</c:v>
                </c:pt>
                <c:pt idx="43">
                  <c:v>-0.0437926044155558</c:v>
                </c:pt>
                <c:pt idx="44">
                  <c:v>-0.0439737981842855</c:v>
                </c:pt>
                <c:pt idx="45">
                  <c:v>-0.044081847005372</c:v>
                </c:pt>
                <c:pt idx="46">
                  <c:v>-0.0450944020732838</c:v>
                </c:pt>
                <c:pt idx="47">
                  <c:v>-0.0440876930529563</c:v>
                </c:pt>
                <c:pt idx="48">
                  <c:v>-0.0435727021194009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8">
                  <c:v>-0.0141296782577894</c:v>
                </c:pt>
                <c:pt idx="29">
                  <c:v>-0.0189286119861935</c:v>
                </c:pt>
                <c:pt idx="30">
                  <c:v>-0.0165993753901901</c:v>
                </c:pt>
                <c:pt idx="31">
                  <c:v>-0.0226029239864787</c:v>
                </c:pt>
                <c:pt idx="32">
                  <c:v>-0.0227713145462907</c:v>
                </c:pt>
                <c:pt idx="33">
                  <c:v>-0.0250237569521123</c:v>
                </c:pt>
                <c:pt idx="34">
                  <c:v>-0.0268747748846964</c:v>
                </c:pt>
                <c:pt idx="35">
                  <c:v>-0.0270667434762028</c:v>
                </c:pt>
                <c:pt idx="36">
                  <c:v>-0.0255853944721262</c:v>
                </c:pt>
                <c:pt idx="37">
                  <c:v>-0.0219543459286231</c:v>
                </c:pt>
                <c:pt idx="38">
                  <c:v>-0.0190882054945752</c:v>
                </c:pt>
                <c:pt idx="39">
                  <c:v>-0.0173484000371107</c:v>
                </c:pt>
                <c:pt idx="40">
                  <c:v>-0.0152244509329596</c:v>
                </c:pt>
                <c:pt idx="41">
                  <c:v>-0.0135800175582526</c:v>
                </c:pt>
                <c:pt idx="42">
                  <c:v>-0.0124039174434898</c:v>
                </c:pt>
                <c:pt idx="43">
                  <c:v>-0.0104213653662527</c:v>
                </c:pt>
                <c:pt idx="44">
                  <c:v>-0.00844523838498895</c:v>
                </c:pt>
                <c:pt idx="45">
                  <c:v>-0.00622799864345317</c:v>
                </c:pt>
                <c:pt idx="46">
                  <c:v>-0.00475880349082475</c:v>
                </c:pt>
                <c:pt idx="47">
                  <c:v>-0.00342321138418632</c:v>
                </c:pt>
                <c:pt idx="48">
                  <c:v>-0.00209966024091733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-0.0282326459352316</c:v>
                </c:pt>
                <c:pt idx="30">
                  <c:v>-0.0263916806961132</c:v>
                </c:pt>
                <c:pt idx="31">
                  <c:v>-0.0329169947083066</c:v>
                </c:pt>
                <c:pt idx="32">
                  <c:v>-0.0334506554101777</c:v>
                </c:pt>
                <c:pt idx="33">
                  <c:v>-0.0361458916341382</c:v>
                </c:pt>
                <c:pt idx="34">
                  <c:v>-0.0391663664651875</c:v>
                </c:pt>
                <c:pt idx="35">
                  <c:v>-0.0410036845664807</c:v>
                </c:pt>
                <c:pt idx="36">
                  <c:v>-0.0407370263811571</c:v>
                </c:pt>
                <c:pt idx="37">
                  <c:v>-0.0383423556944798</c:v>
                </c:pt>
                <c:pt idx="38">
                  <c:v>-0.0366309210916116</c:v>
                </c:pt>
                <c:pt idx="39">
                  <c:v>-0.035566673626251</c:v>
                </c:pt>
                <c:pt idx="40">
                  <c:v>-0.0343222851204377</c:v>
                </c:pt>
                <c:pt idx="41">
                  <c:v>-0.0336104262552768</c:v>
                </c:pt>
                <c:pt idx="42">
                  <c:v>-0.0332454574554804</c:v>
                </c:pt>
                <c:pt idx="43">
                  <c:v>-0.0319774247872928</c:v>
                </c:pt>
                <c:pt idx="44">
                  <c:v>-0.0307082053235055</c:v>
                </c:pt>
                <c:pt idx="45">
                  <c:v>-0.0293315008117532</c:v>
                </c:pt>
                <c:pt idx="46">
                  <c:v>-0.0286489074187456</c:v>
                </c:pt>
                <c:pt idx="47">
                  <c:v>-0.0281702603070633</c:v>
                </c:pt>
                <c:pt idx="48">
                  <c:v>-0.0278529314437293</c:v>
                </c:pt>
              </c:numCache>
            </c:numRef>
          </c:yVal>
          <c:smooth val="0"/>
        </c:ser>
        <c:axId val="26240998"/>
        <c:axId val="85637776"/>
      </c:scatterChart>
      <c:valAx>
        <c:axId val="262409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637776"/>
        <c:crosses val="autoZero"/>
        <c:crossBetween val="midCat"/>
      </c:valAx>
      <c:valAx>
        <c:axId val="85637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24099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result'!$C$146</c:f>
              <c:strCache>
                <c:ptCount val="1"/>
                <c:pt idx="0">
                  <c:v>1.15%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result'!$C$147:$C$173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-0.0107339784194634</c:v>
                </c:pt>
                <c:pt idx="3">
                  <c:v>-0.0120915600774794</c:v>
                </c:pt>
                <c:pt idx="4">
                  <c:v>-0.0155187056640414</c:v>
                </c:pt>
                <c:pt idx="5">
                  <c:v>-0.0143643444472167</c:v>
                </c:pt>
                <c:pt idx="6">
                  <c:v>-0.0136307839254516</c:v>
                </c:pt>
                <c:pt idx="7">
                  <c:v>-0.0132163927544043</c:v>
                </c:pt>
                <c:pt idx="8">
                  <c:v>-0.0132137642558578</c:v>
                </c:pt>
                <c:pt idx="9">
                  <c:v>-0.0145132254638925</c:v>
                </c:pt>
                <c:pt idx="10">
                  <c:v>-0.0153390530058787</c:v>
                </c:pt>
                <c:pt idx="11">
                  <c:v>-0.015870365840203</c:v>
                </c:pt>
                <c:pt idx="12">
                  <c:v>-0.0158315706396747</c:v>
                </c:pt>
                <c:pt idx="13">
                  <c:v>-0.0160279032649633</c:v>
                </c:pt>
                <c:pt idx="14">
                  <c:v>-0.0159071846114656</c:v>
                </c:pt>
                <c:pt idx="15">
                  <c:v>-0.0154581772193157</c:v>
                </c:pt>
                <c:pt idx="16">
                  <c:v>-0.0149849538905349</c:v>
                </c:pt>
                <c:pt idx="17">
                  <c:v>-0.0146340107947357</c:v>
                </c:pt>
                <c:pt idx="18">
                  <c:v>-0.014123056881103</c:v>
                </c:pt>
                <c:pt idx="19">
                  <c:v>-0.0136258605856454</c:v>
                </c:pt>
                <c:pt idx="20">
                  <c:v>-0.0133987933135985</c:v>
                </c:pt>
                <c:pt idx="21">
                  <c:v>-0.0128411408535608</c:v>
                </c:pt>
                <c:pt idx="22">
                  <c:v>-0.0126391204944018</c:v>
                </c:pt>
                <c:pt idx="23">
                  <c:v>-0.0122574020125659</c:v>
                </c:pt>
                <c:pt idx="24">
                  <c:v>-0.0120315732582986</c:v>
                </c:pt>
                <c:pt idx="25">
                  <c:v>-0.0119683546867887</c:v>
                </c:pt>
                <c:pt idx="26">
                  <c:v>-0.0117475571851922</c:v>
                </c:pt>
              </c:numCache>
            </c:numRef>
          </c:val>
        </c:ser>
        <c:ser>
          <c:idx val="1"/>
          <c:order val="1"/>
          <c:tx>
            <c:strRef>
              <c:f>'Economic result'!$D$146</c:f>
              <c:strCache>
                <c:ptCount val="1"/>
                <c:pt idx="0">
                  <c:v>10.73%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result'!$D$147:$D$173</c:f>
              <c:numCache>
                <c:formatCode>General</c:formatCode>
                <c:ptCount val="27"/>
                <c:pt idx="1">
                  <c:v>-0.0636642641339578</c:v>
                </c:pt>
                <c:pt idx="2">
                  <c:v>-0.0829481034514563</c:v>
                </c:pt>
                <c:pt idx="3">
                  <c:v>-0.0821174703482336</c:v>
                </c:pt>
                <c:pt idx="4">
                  <c:v>-0.0847525809514075</c:v>
                </c:pt>
                <c:pt idx="5">
                  <c:v>-0.0820642873195171</c:v>
                </c:pt>
                <c:pt idx="6">
                  <c:v>-0.0767147566851233</c:v>
                </c:pt>
                <c:pt idx="7">
                  <c:v>-0.0842190636066814</c:v>
                </c:pt>
                <c:pt idx="8">
                  <c:v>-0.0844859283589596</c:v>
                </c:pt>
                <c:pt idx="9">
                  <c:v>-0.0917077426111357</c:v>
                </c:pt>
                <c:pt idx="10">
                  <c:v>-0.0978552239115203</c:v>
                </c:pt>
                <c:pt idx="11">
                  <c:v>-0.102702659320381</c:v>
                </c:pt>
                <c:pt idx="12">
                  <c:v>-0.105311022525603</c:v>
                </c:pt>
                <c:pt idx="13">
                  <c:v>-0.108986455747432</c:v>
                </c:pt>
                <c:pt idx="14">
                  <c:v>-0.109813987375152</c:v>
                </c:pt>
                <c:pt idx="15">
                  <c:v>-0.110292947459122</c:v>
                </c:pt>
                <c:pt idx="16">
                  <c:v>-0.110321123221271</c:v>
                </c:pt>
                <c:pt idx="17">
                  <c:v>-0.110113253785966</c:v>
                </c:pt>
                <c:pt idx="18">
                  <c:v>-0.109803482667741</c:v>
                </c:pt>
                <c:pt idx="19">
                  <c:v>-0.109562090587162</c:v>
                </c:pt>
                <c:pt idx="20">
                  <c:v>-0.108681704245995</c:v>
                </c:pt>
                <c:pt idx="21">
                  <c:v>-0.108646867715125</c:v>
                </c:pt>
                <c:pt idx="22">
                  <c:v>-0.107995310493736</c:v>
                </c:pt>
                <c:pt idx="23">
                  <c:v>-0.107827745673095</c:v>
                </c:pt>
                <c:pt idx="24">
                  <c:v>-0.107381463262077</c:v>
                </c:pt>
                <c:pt idx="25">
                  <c:v>-0.107432094123681</c:v>
                </c:pt>
                <c:pt idx="26">
                  <c:v>-0.107520970883518</c:v>
                </c:pt>
              </c:numCache>
            </c:numRef>
          </c:val>
        </c:ser>
        <c:ser>
          <c:idx val="2"/>
          <c:order val="2"/>
          <c:tx>
            <c:strRef>
              <c:f>'Economic result'!$E$146</c:f>
              <c:strCache>
                <c:ptCount val="1"/>
                <c:pt idx="0">
                  <c:v>7.03%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result'!$E$147:$E$173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0.0607890100036002</c:v>
                </c:pt>
                <c:pt idx="3">
                  <c:v>0.0613721775203611</c:v>
                </c:pt>
                <c:pt idx="4">
                  <c:v>0.0631912464013855</c:v>
                </c:pt>
                <c:pt idx="5">
                  <c:v>0.0586401093091644</c:v>
                </c:pt>
                <c:pt idx="6">
                  <c:v>0.0515756859534648</c:v>
                </c:pt>
                <c:pt idx="7">
                  <c:v>0.0552988850108044</c:v>
                </c:pt>
                <c:pt idx="8">
                  <c:v>0.0584365172118217</c:v>
                </c:pt>
                <c:pt idx="9">
                  <c:v>0.0610300340468787</c:v>
                </c:pt>
                <c:pt idx="10">
                  <c:v>0.0634683146919231</c:v>
                </c:pt>
                <c:pt idx="11">
                  <c:v>0.0648642769102313</c:v>
                </c:pt>
                <c:pt idx="12">
                  <c:v>0.0654381487239794</c:v>
                </c:pt>
                <c:pt idx="13">
                  <c:v>0.0653896999561347</c:v>
                </c:pt>
                <c:pt idx="14">
                  <c:v>0.0658964583901223</c:v>
                </c:pt>
                <c:pt idx="15">
                  <c:v>0.0665500187356402</c:v>
                </c:pt>
                <c:pt idx="16">
                  <c:v>0.0669558938386807</c:v>
                </c:pt>
                <c:pt idx="17">
                  <c:v>0.0673471976034507</c:v>
                </c:pt>
                <c:pt idx="18">
                  <c:v>0.0675737686795397</c:v>
                </c:pt>
                <c:pt idx="19">
                  <c:v>0.0681388430129078</c:v>
                </c:pt>
                <c:pt idx="20">
                  <c:v>0.0682710213192404</c:v>
                </c:pt>
                <c:pt idx="21">
                  <c:v>0.0686102726705348</c:v>
                </c:pt>
                <c:pt idx="22">
                  <c:v>0.0689097450584566</c:v>
                </c:pt>
                <c:pt idx="23">
                  <c:v>0.069031594742325</c:v>
                </c:pt>
                <c:pt idx="24">
                  <c:v>0.0690845371551212</c:v>
                </c:pt>
                <c:pt idx="25">
                  <c:v>0.0693004774953245</c:v>
                </c:pt>
                <c:pt idx="26">
                  <c:v>0.0695782274634418</c:v>
                </c:pt>
              </c:numCache>
            </c:numRef>
          </c:val>
        </c:ser>
        <c:ser>
          <c:idx val="3"/>
          <c:order val="3"/>
          <c:tx>
            <c:strRef>
              <c:f>'Economic result'!$F$146</c:f>
              <c:strCache>
                <c:ptCount val="1"/>
                <c:pt idx="0">
                  <c:v>1.57%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result'!$F$147:$F$173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0.0112879599606704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55181924"/>
        <c:axId val="27314851"/>
      </c:barChart>
      <c:lineChart>
        <c:grouping val="stacked"/>
        <c:varyColors val="0"/>
        <c:ser>
          <c:idx val="4"/>
          <c:order val="4"/>
          <c:tx>
            <c:strRef>
              <c:f>'Economic result'!$G$146</c:f>
              <c:strCache>
                <c:ptCount val="1"/>
                <c:pt idx="0">
                  <c:v>-3.29%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result'!$B$147:$B$173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result'!$G$147:$G$173</c:f>
              <c:numCache>
                <c:formatCode>General</c:formatCode>
                <c:ptCount val="27"/>
                <c:pt idx="1">
                  <c:v>0.00115825366281497</c:v>
                </c:pt>
                <c:pt idx="2">
                  <c:v>-0.0116513100764572</c:v>
                </c:pt>
                <c:pt idx="3">
                  <c:v>-0.0192253939599371</c:v>
                </c:pt>
                <c:pt idx="4">
                  <c:v>-0.0260235820966923</c:v>
                </c:pt>
                <c:pt idx="5">
                  <c:v>-0.0219082556996055</c:v>
                </c:pt>
                <c:pt idx="6">
                  <c:v>-0.0274818946964398</c:v>
                </c:pt>
                <c:pt idx="7">
                  <c:v>-0.0264590434008899</c:v>
                </c:pt>
                <c:pt idx="8">
                  <c:v>-0.0235856474536043</c:v>
                </c:pt>
                <c:pt idx="9">
                  <c:v>-0.0295134060787581</c:v>
                </c:pt>
                <c:pt idx="10">
                  <c:v>-0.0340484342760845</c:v>
                </c:pt>
                <c:pt idx="11">
                  <c:v>-0.0380312203009613</c:v>
                </c:pt>
                <c:pt idx="12">
                  <c:v>-0.0400269164919072</c:v>
                </c:pt>
                <c:pt idx="13">
                  <c:v>-0.0439471311068693</c:v>
                </c:pt>
                <c:pt idx="14">
                  <c:v>-0.044147185647104</c:v>
                </c:pt>
                <c:pt idx="15">
                  <c:v>-0.0435235779934059</c:v>
                </c:pt>
                <c:pt idx="16">
                  <c:v>-0.0426726553237343</c:v>
                </c:pt>
                <c:pt idx="17">
                  <c:v>-0.0417225390278597</c:v>
                </c:pt>
                <c:pt idx="18">
                  <c:v>-0.0406752429199132</c:v>
                </c:pt>
                <c:pt idx="19">
                  <c:v>-0.0393715802105082</c:v>
                </c:pt>
                <c:pt idx="20">
                  <c:v>-0.0381319482909618</c:v>
                </c:pt>
                <c:pt idx="21">
                  <c:v>-0.0372002079487593</c:v>
                </c:pt>
                <c:pt idx="22">
                  <c:v>-0.0360471579802898</c:v>
                </c:pt>
                <c:pt idx="23">
                  <c:v>-0.0353760249939441</c:v>
                </c:pt>
                <c:pt idx="24">
                  <c:v>-0.0346509714158627</c:v>
                </c:pt>
                <c:pt idx="25">
                  <c:v>-0.0344224433657541</c:v>
                </c:pt>
                <c:pt idx="26">
                  <c:v>-0.0340127726558768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181924"/>
        <c:axId val="27314851"/>
      </c:lineChart>
      <c:catAx>
        <c:axId val="551819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314851"/>
        <c:crosses val="autoZero"/>
        <c:auto val="1"/>
        <c:lblAlgn val="ctr"/>
        <c:lblOffset val="100"/>
      </c:catAx>
      <c:valAx>
        <c:axId val="273148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181924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0.00115825366281497</c:v>
                </c:pt>
                <c:pt idx="24">
                  <c:v>-0.0116513100764572</c:v>
                </c:pt>
                <c:pt idx="25">
                  <c:v>-0.0192253939599371</c:v>
                </c:pt>
                <c:pt idx="26">
                  <c:v>-0.0260235820966923</c:v>
                </c:pt>
                <c:pt idx="27">
                  <c:v>-0.0219082556996054</c:v>
                </c:pt>
                <c:pt idx="28">
                  <c:v>-0.0274818946964399</c:v>
                </c:pt>
                <c:pt idx="29">
                  <c:v>-0.0264590434008899</c:v>
                </c:pt>
                <c:pt idx="30">
                  <c:v>-0.0235856474536043</c:v>
                </c:pt>
                <c:pt idx="31">
                  <c:v>-0.0295134060787581</c:v>
                </c:pt>
                <c:pt idx="32">
                  <c:v>-0.0340484342760845</c:v>
                </c:pt>
                <c:pt idx="33">
                  <c:v>-0.0380312203009613</c:v>
                </c:pt>
                <c:pt idx="34">
                  <c:v>-0.0400269164919072</c:v>
                </c:pt>
                <c:pt idx="35">
                  <c:v>-0.0439471311068693</c:v>
                </c:pt>
                <c:pt idx="36">
                  <c:v>-0.044147185647104</c:v>
                </c:pt>
                <c:pt idx="37">
                  <c:v>-0.0435235779934059</c:v>
                </c:pt>
                <c:pt idx="38">
                  <c:v>-0.0426726553237343</c:v>
                </c:pt>
                <c:pt idx="39">
                  <c:v>-0.0417225390278597</c:v>
                </c:pt>
                <c:pt idx="40">
                  <c:v>-0.0406752429199132</c:v>
                </c:pt>
                <c:pt idx="41">
                  <c:v>-0.0393715802105082</c:v>
                </c:pt>
                <c:pt idx="42">
                  <c:v>-0.0381319482909617</c:v>
                </c:pt>
                <c:pt idx="43">
                  <c:v>-0.0372002079487593</c:v>
                </c:pt>
                <c:pt idx="44">
                  <c:v>-0.0360471579802898</c:v>
                </c:pt>
                <c:pt idx="45">
                  <c:v>-0.0353760249939441</c:v>
                </c:pt>
                <c:pt idx="46">
                  <c:v>-0.0346509714158627</c:v>
                </c:pt>
                <c:pt idx="47">
                  <c:v>-0.0344224433657541</c:v>
                </c:pt>
                <c:pt idx="48">
                  <c:v>-0.0340127726558768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8">
                  <c:v>-0.0274367159938334</c:v>
                </c:pt>
                <c:pt idx="29">
                  <c:v>-0.0263150025195259</c:v>
                </c:pt>
                <c:pt idx="30">
                  <c:v>-0.0206621347021586</c:v>
                </c:pt>
                <c:pt idx="31">
                  <c:v>-0.0271738837334245</c:v>
                </c:pt>
                <c:pt idx="32">
                  <c:v>-0.0327880310255066</c:v>
                </c:pt>
                <c:pt idx="33">
                  <c:v>-0.0364487550303685</c:v>
                </c:pt>
                <c:pt idx="34">
                  <c:v>-0.0385170582018524</c:v>
                </c:pt>
                <c:pt idx="35">
                  <c:v>-0.0431368259239994</c:v>
                </c:pt>
                <c:pt idx="36">
                  <c:v>-0.0446140578212081</c:v>
                </c:pt>
                <c:pt idx="37">
                  <c:v>-0.0447579277739922</c:v>
                </c:pt>
                <c:pt idx="38">
                  <c:v>-0.0436078991532145</c:v>
                </c:pt>
                <c:pt idx="39">
                  <c:v>-0.0442481470548383</c:v>
                </c:pt>
                <c:pt idx="40">
                  <c:v>-0.0449414351238672</c:v>
                </c:pt>
                <c:pt idx="41">
                  <c:v>-0.0454129466753638</c:v>
                </c:pt>
                <c:pt idx="42">
                  <c:v>-0.0442419801019237</c:v>
                </c:pt>
                <c:pt idx="43">
                  <c:v>-0.0437926044155558</c:v>
                </c:pt>
                <c:pt idx="44">
                  <c:v>-0.0439737981842855</c:v>
                </c:pt>
                <c:pt idx="45">
                  <c:v>-0.044081847005372</c:v>
                </c:pt>
                <c:pt idx="46">
                  <c:v>-0.0450944020732838</c:v>
                </c:pt>
                <c:pt idx="47">
                  <c:v>-0.0440876930529563</c:v>
                </c:pt>
                <c:pt idx="48">
                  <c:v>-0.0435727021194009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8">
                  <c:v>-0.0274365713362986</c:v>
                </c:pt>
                <c:pt idx="29">
                  <c:v>-0.0282326459352316</c:v>
                </c:pt>
                <c:pt idx="30">
                  <c:v>-0.0263916806961132</c:v>
                </c:pt>
                <c:pt idx="31">
                  <c:v>-0.0329169947083066</c:v>
                </c:pt>
                <c:pt idx="32">
                  <c:v>-0.0334506554101777</c:v>
                </c:pt>
                <c:pt idx="33">
                  <c:v>-0.0361458916341382</c:v>
                </c:pt>
                <c:pt idx="34">
                  <c:v>-0.0391663664651875</c:v>
                </c:pt>
                <c:pt idx="35">
                  <c:v>-0.0410036845664807</c:v>
                </c:pt>
                <c:pt idx="36">
                  <c:v>-0.0407370263811571</c:v>
                </c:pt>
                <c:pt idx="37">
                  <c:v>-0.0383423556944798</c:v>
                </c:pt>
                <c:pt idx="38">
                  <c:v>-0.0366309210916116</c:v>
                </c:pt>
                <c:pt idx="39">
                  <c:v>-0.035566673626251</c:v>
                </c:pt>
                <c:pt idx="40">
                  <c:v>-0.0343222851204377</c:v>
                </c:pt>
                <c:pt idx="41">
                  <c:v>-0.0336104262552768</c:v>
                </c:pt>
                <c:pt idx="42">
                  <c:v>-0.0332454574554804</c:v>
                </c:pt>
                <c:pt idx="43">
                  <c:v>-0.0319774247872928</c:v>
                </c:pt>
                <c:pt idx="44">
                  <c:v>-0.0307082053235055</c:v>
                </c:pt>
                <c:pt idx="45">
                  <c:v>-0.0293315008117532</c:v>
                </c:pt>
                <c:pt idx="46">
                  <c:v>-0.0286489074187456</c:v>
                </c:pt>
                <c:pt idx="47">
                  <c:v>-0.0281702603070633</c:v>
                </c:pt>
                <c:pt idx="48">
                  <c:v>-0.0278529314437293</c:v>
                </c:pt>
              </c:numCache>
            </c:numRef>
          </c:yVal>
          <c:smooth val="0"/>
        </c:ser>
        <c:axId val="22541793"/>
        <c:axId val="89087922"/>
      </c:scatterChart>
      <c:valAx>
        <c:axId val="2254179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087922"/>
        <c:crosses val="autoZero"/>
        <c:crossBetween val="midCat"/>
      </c:valAx>
      <c:valAx>
        <c:axId val="89087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2541793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-0.0107339784194634</c:v>
                </c:pt>
                <c:pt idx="2">
                  <c:v>-0.0120915600774794</c:v>
                </c:pt>
                <c:pt idx="3">
                  <c:v>-0.0155187056640414</c:v>
                </c:pt>
                <c:pt idx="4">
                  <c:v>-0.0143643444472167</c:v>
                </c:pt>
                <c:pt idx="5">
                  <c:v>-0.0136307839254516</c:v>
                </c:pt>
                <c:pt idx="6">
                  <c:v>-0.0132163927544043</c:v>
                </c:pt>
                <c:pt idx="7">
                  <c:v>-0.0132137642558578</c:v>
                </c:pt>
                <c:pt idx="8">
                  <c:v>-0.0145132254638925</c:v>
                </c:pt>
                <c:pt idx="9">
                  <c:v>-0.0153390530058787</c:v>
                </c:pt>
                <c:pt idx="10">
                  <c:v>-0.015870365840203</c:v>
                </c:pt>
                <c:pt idx="11">
                  <c:v>-0.0158315706396747</c:v>
                </c:pt>
                <c:pt idx="12">
                  <c:v>-0.0160279032649633</c:v>
                </c:pt>
                <c:pt idx="13">
                  <c:v>-0.0159071846114656</c:v>
                </c:pt>
                <c:pt idx="14">
                  <c:v>-0.0154581772193157</c:v>
                </c:pt>
                <c:pt idx="15">
                  <c:v>-0.0149849538905349</c:v>
                </c:pt>
                <c:pt idx="16">
                  <c:v>-0.0146340107947357</c:v>
                </c:pt>
                <c:pt idx="17">
                  <c:v>-0.014123056881103</c:v>
                </c:pt>
                <c:pt idx="18">
                  <c:v>-0.0136258605856454</c:v>
                </c:pt>
                <c:pt idx="19">
                  <c:v>-0.0133987933135985</c:v>
                </c:pt>
                <c:pt idx="20">
                  <c:v>-0.0128411408535608</c:v>
                </c:pt>
                <c:pt idx="21">
                  <c:v>-0.0126391204944018</c:v>
                </c:pt>
                <c:pt idx="22">
                  <c:v>-0.0122574020125659</c:v>
                </c:pt>
                <c:pt idx="23">
                  <c:v>-0.0120315732582986</c:v>
                </c:pt>
                <c:pt idx="24">
                  <c:v>-0.0119683546867887</c:v>
                </c:pt>
                <c:pt idx="25">
                  <c:v>-0.0117475571851922</c:v>
                </c:pt>
                <c:pt idx="26">
                  <c:v>-0.0115434981017982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0">
                  <c:v>-0.0636642641339578</c:v>
                </c:pt>
                <c:pt idx="1">
                  <c:v>-0.0829481034514563</c:v>
                </c:pt>
                <c:pt idx="2">
                  <c:v>-0.0821174703482336</c:v>
                </c:pt>
                <c:pt idx="3">
                  <c:v>-0.0847525809514075</c:v>
                </c:pt>
                <c:pt idx="4">
                  <c:v>-0.0820642873195171</c:v>
                </c:pt>
                <c:pt idx="5">
                  <c:v>-0.0767147566851233</c:v>
                </c:pt>
                <c:pt idx="6">
                  <c:v>-0.0842190636066814</c:v>
                </c:pt>
                <c:pt idx="7">
                  <c:v>-0.0844859283589596</c:v>
                </c:pt>
                <c:pt idx="8">
                  <c:v>-0.0917077426111357</c:v>
                </c:pt>
                <c:pt idx="9">
                  <c:v>-0.0978552239115203</c:v>
                </c:pt>
                <c:pt idx="10">
                  <c:v>-0.102702659320381</c:v>
                </c:pt>
                <c:pt idx="11">
                  <c:v>-0.105311022525603</c:v>
                </c:pt>
                <c:pt idx="12">
                  <c:v>-0.108986455747432</c:v>
                </c:pt>
                <c:pt idx="13">
                  <c:v>-0.109813987375152</c:v>
                </c:pt>
                <c:pt idx="14">
                  <c:v>-0.110292947459122</c:v>
                </c:pt>
                <c:pt idx="15">
                  <c:v>-0.110321123221271</c:v>
                </c:pt>
                <c:pt idx="16">
                  <c:v>-0.110113253785966</c:v>
                </c:pt>
                <c:pt idx="17">
                  <c:v>-0.109803482667741</c:v>
                </c:pt>
                <c:pt idx="18">
                  <c:v>-0.109562090587162</c:v>
                </c:pt>
                <c:pt idx="19">
                  <c:v>-0.108681704245995</c:v>
                </c:pt>
                <c:pt idx="20">
                  <c:v>-0.108646867715125</c:v>
                </c:pt>
                <c:pt idx="21">
                  <c:v>-0.107995310493736</c:v>
                </c:pt>
                <c:pt idx="22">
                  <c:v>-0.107827745673095</c:v>
                </c:pt>
                <c:pt idx="23">
                  <c:v>-0.107381463262077</c:v>
                </c:pt>
                <c:pt idx="24">
                  <c:v>-0.107432094123681</c:v>
                </c:pt>
                <c:pt idx="25">
                  <c:v>-0.107520970883518</c:v>
                </c:pt>
                <c:pt idx="26">
                  <c:v>-0.107296440581879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0.0607890100036002</c:v>
                </c:pt>
                <c:pt idx="2">
                  <c:v>0.0613721775203611</c:v>
                </c:pt>
                <c:pt idx="3">
                  <c:v>0.0631912464013855</c:v>
                </c:pt>
                <c:pt idx="4">
                  <c:v>0.0586401093091644</c:v>
                </c:pt>
                <c:pt idx="5">
                  <c:v>0.0515756859534648</c:v>
                </c:pt>
                <c:pt idx="6">
                  <c:v>0.0552988850108044</c:v>
                </c:pt>
                <c:pt idx="7">
                  <c:v>0.0584365172118217</c:v>
                </c:pt>
                <c:pt idx="8">
                  <c:v>0.0610300340468787</c:v>
                </c:pt>
                <c:pt idx="9">
                  <c:v>0.0634683146919231</c:v>
                </c:pt>
                <c:pt idx="10">
                  <c:v>0.0648642769102313</c:v>
                </c:pt>
                <c:pt idx="11">
                  <c:v>0.0654381487239794</c:v>
                </c:pt>
                <c:pt idx="12">
                  <c:v>0.0653896999561347</c:v>
                </c:pt>
                <c:pt idx="13">
                  <c:v>0.0658964583901223</c:v>
                </c:pt>
                <c:pt idx="14">
                  <c:v>0.0665500187356402</c:v>
                </c:pt>
                <c:pt idx="15">
                  <c:v>0.0669558938386807</c:v>
                </c:pt>
                <c:pt idx="16">
                  <c:v>0.0673471976034507</c:v>
                </c:pt>
                <c:pt idx="17">
                  <c:v>0.0675737686795397</c:v>
                </c:pt>
                <c:pt idx="18">
                  <c:v>0.0681388430129078</c:v>
                </c:pt>
                <c:pt idx="19">
                  <c:v>0.0682710213192404</c:v>
                </c:pt>
                <c:pt idx="20">
                  <c:v>0.0686102726705348</c:v>
                </c:pt>
                <c:pt idx="21">
                  <c:v>0.0689097450584566</c:v>
                </c:pt>
                <c:pt idx="22">
                  <c:v>0.069031594742325</c:v>
                </c:pt>
                <c:pt idx="23">
                  <c:v>0.0690845371551212</c:v>
                </c:pt>
                <c:pt idx="24">
                  <c:v>0.0693004774953245</c:v>
                </c:pt>
                <c:pt idx="25">
                  <c:v>0.0695782274634418</c:v>
                </c:pt>
                <c:pt idx="26">
                  <c:v>0.0702764829643372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0.0112879599606704</c:v>
                </c:pt>
                <c:pt idx="6">
                  <c:v>0.0156775279493914</c:v>
                </c:pt>
                <c:pt idx="7">
                  <c:v>0.0156775279493914</c:v>
                </c:pt>
                <c:pt idx="8">
                  <c:v>0.0156775279493914</c:v>
                </c:pt>
                <c:pt idx="9">
                  <c:v>0.0156775279493914</c:v>
                </c:pt>
                <c:pt idx="10">
                  <c:v>0.0156775279493914</c:v>
                </c:pt>
                <c:pt idx="11">
                  <c:v>0.0156775279493914</c:v>
                </c:pt>
                <c:pt idx="12">
                  <c:v>0.0156775279493914</c:v>
                </c:pt>
                <c:pt idx="13">
                  <c:v>0.0156775279493914</c:v>
                </c:pt>
                <c:pt idx="14">
                  <c:v>0.0156775279493914</c:v>
                </c:pt>
                <c:pt idx="15">
                  <c:v>0.0156775279493914</c:v>
                </c:pt>
                <c:pt idx="16">
                  <c:v>0.0156775279493914</c:v>
                </c:pt>
                <c:pt idx="17">
                  <c:v>0.0156775279493914</c:v>
                </c:pt>
                <c:pt idx="18">
                  <c:v>0.0156775279493914</c:v>
                </c:pt>
                <c:pt idx="19">
                  <c:v>0.0156775279493914</c:v>
                </c:pt>
                <c:pt idx="20">
                  <c:v>0.0156775279493914</c:v>
                </c:pt>
                <c:pt idx="21">
                  <c:v>0.0156775279493914</c:v>
                </c:pt>
                <c:pt idx="22">
                  <c:v>0.0156775279493914</c:v>
                </c:pt>
                <c:pt idx="23">
                  <c:v>0.0156775279493914</c:v>
                </c:pt>
                <c:pt idx="24">
                  <c:v>0.0156775279493914</c:v>
                </c:pt>
                <c:pt idx="25">
                  <c:v>0.0156775279493914</c:v>
                </c:pt>
                <c:pt idx="26">
                  <c:v>0.0156775279493914</c:v>
                </c:pt>
              </c:numCache>
            </c:numRef>
          </c:val>
        </c:ser>
        <c:gapWidth val="100"/>
        <c:overlap val="100"/>
        <c:axId val="31695594"/>
        <c:axId val="67922393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0">
                  <c:v>0.00115825366281497</c:v>
                </c:pt>
                <c:pt idx="1">
                  <c:v>-0.0116513100764572</c:v>
                </c:pt>
                <c:pt idx="2">
                  <c:v>-0.0192253939599371</c:v>
                </c:pt>
                <c:pt idx="3">
                  <c:v>-0.0260235820966923</c:v>
                </c:pt>
                <c:pt idx="4">
                  <c:v>-0.0219082556996055</c:v>
                </c:pt>
                <c:pt idx="5">
                  <c:v>-0.0274818946964398</c:v>
                </c:pt>
                <c:pt idx="6">
                  <c:v>-0.0264590434008899</c:v>
                </c:pt>
                <c:pt idx="7">
                  <c:v>-0.0235856474536043</c:v>
                </c:pt>
                <c:pt idx="8">
                  <c:v>-0.0295134060787581</c:v>
                </c:pt>
                <c:pt idx="9">
                  <c:v>-0.0340484342760845</c:v>
                </c:pt>
                <c:pt idx="10">
                  <c:v>-0.0380312203009613</c:v>
                </c:pt>
                <c:pt idx="11">
                  <c:v>-0.0400269164919072</c:v>
                </c:pt>
                <c:pt idx="12">
                  <c:v>-0.0439471311068693</c:v>
                </c:pt>
                <c:pt idx="13">
                  <c:v>-0.044147185647104</c:v>
                </c:pt>
                <c:pt idx="14">
                  <c:v>-0.0435235779934059</c:v>
                </c:pt>
                <c:pt idx="15">
                  <c:v>-0.0426726553237343</c:v>
                </c:pt>
                <c:pt idx="16">
                  <c:v>-0.0417225390278597</c:v>
                </c:pt>
                <c:pt idx="17">
                  <c:v>-0.0406752429199132</c:v>
                </c:pt>
                <c:pt idx="18">
                  <c:v>-0.0393715802105082</c:v>
                </c:pt>
                <c:pt idx="19">
                  <c:v>-0.0381319482909618</c:v>
                </c:pt>
                <c:pt idx="20">
                  <c:v>-0.0372002079487593</c:v>
                </c:pt>
                <c:pt idx="21">
                  <c:v>-0.0360471579802898</c:v>
                </c:pt>
                <c:pt idx="22">
                  <c:v>-0.0353760249939441</c:v>
                </c:pt>
                <c:pt idx="23">
                  <c:v>-0.0346509714158627</c:v>
                </c:pt>
                <c:pt idx="24">
                  <c:v>-0.0344224433657541</c:v>
                </c:pt>
                <c:pt idx="25">
                  <c:v>-0.0340127726558768</c:v>
                </c:pt>
                <c:pt idx="26">
                  <c:v>-0.0328859277699487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1695594"/>
        <c:axId val="67922393"/>
      </c:lineChart>
      <c:catAx>
        <c:axId val="3169559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67922393"/>
        <c:crosses val="autoZero"/>
        <c:auto val="1"/>
        <c:lblAlgn val="ctr"/>
        <c:lblOffset val="100"/>
      </c:catAx>
      <c:valAx>
        <c:axId val="679223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31695594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-0.0261904790563603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0.00115825366281497</c:v>
                </c:pt>
                <c:pt idx="22">
                  <c:v>-0.0116513100764572</c:v>
                </c:pt>
                <c:pt idx="23">
                  <c:v>-0.0192253939599371</c:v>
                </c:pt>
                <c:pt idx="24">
                  <c:v>-0.0260235820966923</c:v>
                </c:pt>
                <c:pt idx="25">
                  <c:v>-0.0219082556996054</c:v>
                </c:pt>
                <c:pt idx="26">
                  <c:v>-0.0274818946964399</c:v>
                </c:pt>
                <c:pt idx="27">
                  <c:v>-0.0264590434008899</c:v>
                </c:pt>
                <c:pt idx="28">
                  <c:v>-0.0235856474536043</c:v>
                </c:pt>
                <c:pt idx="29">
                  <c:v>-0.0295134060787581</c:v>
                </c:pt>
                <c:pt idx="30">
                  <c:v>-0.0340484342760845</c:v>
                </c:pt>
                <c:pt idx="31">
                  <c:v>-0.0380312203009613</c:v>
                </c:pt>
                <c:pt idx="32">
                  <c:v>-0.0400269164919072</c:v>
                </c:pt>
                <c:pt idx="33">
                  <c:v>-0.0439471311068693</c:v>
                </c:pt>
                <c:pt idx="34">
                  <c:v>-0.044147185647104</c:v>
                </c:pt>
                <c:pt idx="35">
                  <c:v>-0.0435235779934059</c:v>
                </c:pt>
                <c:pt idx="36">
                  <c:v>-0.0426726553237343</c:v>
                </c:pt>
                <c:pt idx="37">
                  <c:v>-0.0417225390278597</c:v>
                </c:pt>
                <c:pt idx="38">
                  <c:v>-0.0406752429199132</c:v>
                </c:pt>
                <c:pt idx="39">
                  <c:v>-0.0393715802105082</c:v>
                </c:pt>
                <c:pt idx="40">
                  <c:v>-0.0381319482909617</c:v>
                </c:pt>
                <c:pt idx="41">
                  <c:v>-0.0372002079487593</c:v>
                </c:pt>
                <c:pt idx="42">
                  <c:v>-0.0360471579802898</c:v>
                </c:pt>
                <c:pt idx="43">
                  <c:v>-0.0353760249939441</c:v>
                </c:pt>
                <c:pt idx="44">
                  <c:v>-0.0346509714158627</c:v>
                </c:pt>
                <c:pt idx="45">
                  <c:v>-0.0344224433657541</c:v>
                </c:pt>
                <c:pt idx="46">
                  <c:v>-0.0340127726558768</c:v>
                </c:pt>
                <c:pt idx="47">
                  <c:v>-0.0328859277699487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Escenario pesimista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6">
                  <c:v>-0.0274367159938334</c:v>
                </c:pt>
                <c:pt idx="27">
                  <c:v>-0.0263150025195259</c:v>
                </c:pt>
                <c:pt idx="28">
                  <c:v>-0.0206621347021586</c:v>
                </c:pt>
                <c:pt idx="29">
                  <c:v>-0.0271738837334245</c:v>
                </c:pt>
                <c:pt idx="30">
                  <c:v>-0.0327880310255066</c:v>
                </c:pt>
                <c:pt idx="31">
                  <c:v>-0.0364487550303685</c:v>
                </c:pt>
                <c:pt idx="32">
                  <c:v>-0.0385170582018524</c:v>
                </c:pt>
                <c:pt idx="33">
                  <c:v>-0.0431368259239994</c:v>
                </c:pt>
                <c:pt idx="34">
                  <c:v>-0.0446140578212081</c:v>
                </c:pt>
                <c:pt idx="35">
                  <c:v>-0.0447579277739922</c:v>
                </c:pt>
                <c:pt idx="36">
                  <c:v>-0.0436078991532145</c:v>
                </c:pt>
                <c:pt idx="37">
                  <c:v>-0.0442481470548383</c:v>
                </c:pt>
                <c:pt idx="38">
                  <c:v>-0.0449414351238672</c:v>
                </c:pt>
                <c:pt idx="39">
                  <c:v>-0.0454129466753638</c:v>
                </c:pt>
                <c:pt idx="40">
                  <c:v>-0.0442419801019237</c:v>
                </c:pt>
                <c:pt idx="41">
                  <c:v>-0.0437926044155558</c:v>
                </c:pt>
                <c:pt idx="42">
                  <c:v>-0.0439737981842855</c:v>
                </c:pt>
                <c:pt idx="43">
                  <c:v>-0.044081847005372</c:v>
                </c:pt>
                <c:pt idx="44">
                  <c:v>-0.0450944020732838</c:v>
                </c:pt>
                <c:pt idx="45">
                  <c:v>-0.0440876930529563</c:v>
                </c:pt>
                <c:pt idx="46">
                  <c:v>-0.0435727021194009</c:v>
                </c:pt>
                <c:pt idx="47">
                  <c:v>-0.0438156475472635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6">
                  <c:v>-0.0274365713362986</c:v>
                </c:pt>
                <c:pt idx="27">
                  <c:v>-0.0282326459352316</c:v>
                </c:pt>
                <c:pt idx="28">
                  <c:v>-0.0263916806961132</c:v>
                </c:pt>
                <c:pt idx="29">
                  <c:v>-0.0329169947083066</c:v>
                </c:pt>
                <c:pt idx="30">
                  <c:v>-0.0334506554101777</c:v>
                </c:pt>
                <c:pt idx="31">
                  <c:v>-0.0361458916341382</c:v>
                </c:pt>
                <c:pt idx="32">
                  <c:v>-0.0391663664651875</c:v>
                </c:pt>
                <c:pt idx="33">
                  <c:v>-0.0410036845664807</c:v>
                </c:pt>
                <c:pt idx="34">
                  <c:v>-0.0407370263811571</c:v>
                </c:pt>
                <c:pt idx="35">
                  <c:v>-0.0383423556944798</c:v>
                </c:pt>
                <c:pt idx="36">
                  <c:v>-0.0366309210916116</c:v>
                </c:pt>
                <c:pt idx="37">
                  <c:v>-0.035566673626251</c:v>
                </c:pt>
                <c:pt idx="38">
                  <c:v>-0.0343222851204377</c:v>
                </c:pt>
                <c:pt idx="39">
                  <c:v>-0.0336104262552768</c:v>
                </c:pt>
                <c:pt idx="40">
                  <c:v>-0.0332454574554804</c:v>
                </c:pt>
                <c:pt idx="41">
                  <c:v>-0.0319774247872928</c:v>
                </c:pt>
                <c:pt idx="42">
                  <c:v>-0.0307082053235055</c:v>
                </c:pt>
                <c:pt idx="43">
                  <c:v>-0.0293315008117532</c:v>
                </c:pt>
                <c:pt idx="44">
                  <c:v>-0.0286489074187456</c:v>
                </c:pt>
                <c:pt idx="45">
                  <c:v>-0.0281702603070633</c:v>
                </c:pt>
                <c:pt idx="46">
                  <c:v>-0.0278529314437293</c:v>
                </c:pt>
                <c:pt idx="47">
                  <c:v>-0.0267491548782928</c:v>
                </c:pt>
              </c:numCache>
            </c:numRef>
          </c:yVal>
          <c:smooth val="0"/>
        </c:ser>
        <c:axId val="55002843"/>
        <c:axId val="4776577"/>
      </c:scatterChart>
      <c:valAx>
        <c:axId val="5500284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76577"/>
        <c:crosses val="autoZero"/>
        <c:crossBetween val="midCat"/>
        <c:majorUnit val="2"/>
      </c:valAx>
      <c:valAx>
        <c:axId val="4776577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00284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96.9109005977828</c:v>
                </c:pt>
                <c:pt idx="26">
                  <c:v>98.2568853283076</c:v>
                </c:pt>
                <c:pt idx="27">
                  <c:v>99.1434445276198</c:v>
                </c:pt>
                <c:pt idx="28">
                  <c:v>98.2232357100444</c:v>
                </c:pt>
                <c:pt idx="29">
                  <c:v>99.8182276157163</c:v>
                </c:pt>
                <c:pt idx="30">
                  <c:v>100.222023034874</c:v>
                </c:pt>
                <c:pt idx="31">
                  <c:v>100.453683602852</c:v>
                </c:pt>
                <c:pt idx="32">
                  <c:v>102.152165138446</c:v>
                </c:pt>
                <c:pt idx="33">
                  <c:v>102.812774444188</c:v>
                </c:pt>
                <c:pt idx="34">
                  <c:v>103.22868372592</c:v>
                </c:pt>
                <c:pt idx="35">
                  <c:v>104.478647603654</c:v>
                </c:pt>
                <c:pt idx="36">
                  <c:v>105.2167300926</c:v>
                </c:pt>
                <c:pt idx="37">
                  <c:v>106.411221549734</c:v>
                </c:pt>
                <c:pt idx="38">
                  <c:v>106.325544237698</c:v>
                </c:pt>
                <c:pt idx="39">
                  <c:v>107.098943159543</c:v>
                </c:pt>
                <c:pt idx="40">
                  <c:v>108.373231995378</c:v>
                </c:pt>
                <c:pt idx="41">
                  <c:v>109.071502088478</c:v>
                </c:pt>
                <c:pt idx="42">
                  <c:v>109.515310564829</c:v>
                </c:pt>
                <c:pt idx="43">
                  <c:v>110.843967562078</c:v>
                </c:pt>
                <c:pt idx="44">
                  <c:v>111.702191644321</c:v>
                </c:pt>
                <c:pt idx="45">
                  <c:v>113.165857497632</c:v>
                </c:pt>
                <c:pt idx="46">
                  <c:v>113.731118955242</c:v>
                </c:pt>
                <c:pt idx="47">
                  <c:v>114.549030434656</c:v>
                </c:pt>
                <c:pt idx="48">
                  <c:v>115.501346567255</c:v>
                </c:pt>
                <c:pt idx="49">
                  <c:v>115.693162940387</c:v>
                </c:pt>
                <c:pt idx="50">
                  <c:v>117.178324706212</c:v>
                </c:pt>
                <c:pt idx="51">
                  <c:v>117.793429535153</c:v>
                </c:pt>
                <c:pt idx="52">
                  <c:v>118.602193348332</c:v>
                </c:pt>
                <c:pt idx="53">
                  <c:v>119.562395083242</c:v>
                </c:pt>
                <c:pt idx="54">
                  <c:v>120.615917520986</c:v>
                </c:pt>
                <c:pt idx="55">
                  <c:v>121.61821587298</c:v>
                </c:pt>
                <c:pt idx="56">
                  <c:v>122.080278068473</c:v>
                </c:pt>
                <c:pt idx="57">
                  <c:v>123.09301584931</c:v>
                </c:pt>
                <c:pt idx="58">
                  <c:v>123.531598996019</c:v>
                </c:pt>
                <c:pt idx="59">
                  <c:v>124.406947051348</c:v>
                </c:pt>
                <c:pt idx="60">
                  <c:v>125.757494949869</c:v>
                </c:pt>
                <c:pt idx="61">
                  <c:v>126.745303299354</c:v>
                </c:pt>
                <c:pt idx="62">
                  <c:v>127.127113982444</c:v>
                </c:pt>
                <c:pt idx="63">
                  <c:v>127.470249067779</c:v>
                </c:pt>
                <c:pt idx="64">
                  <c:v>128.833119764854</c:v>
                </c:pt>
                <c:pt idx="65">
                  <c:v>129.980895032523</c:v>
                </c:pt>
                <c:pt idx="66">
                  <c:v>131.227640728696</c:v>
                </c:pt>
                <c:pt idx="67">
                  <c:v>132.174855694545</c:v>
                </c:pt>
                <c:pt idx="68">
                  <c:v>133.099717280653</c:v>
                </c:pt>
                <c:pt idx="69">
                  <c:v>133.113023948263</c:v>
                </c:pt>
                <c:pt idx="70">
                  <c:v>133.544529518215</c:v>
                </c:pt>
                <c:pt idx="71">
                  <c:v>134.775979769972</c:v>
                </c:pt>
                <c:pt idx="72">
                  <c:v>135.238310131273</c:v>
                </c:pt>
                <c:pt idx="73">
                  <c:v>135.653201735294</c:v>
                </c:pt>
                <c:pt idx="74">
                  <c:v>136.378382446432</c:v>
                </c:pt>
                <c:pt idx="75">
                  <c:v>137.365524674162</c:v>
                </c:pt>
                <c:pt idx="76">
                  <c:v>138.283931201972</c:v>
                </c:pt>
                <c:pt idx="77">
                  <c:v>139.03605690249</c:v>
                </c:pt>
                <c:pt idx="78">
                  <c:v>139.500849908715</c:v>
                </c:pt>
                <c:pt idx="79">
                  <c:v>140.08893883787</c:v>
                </c:pt>
                <c:pt idx="80">
                  <c:v>140.551346210742</c:v>
                </c:pt>
                <c:pt idx="81">
                  <c:v>141.593854990457</c:v>
                </c:pt>
                <c:pt idx="82">
                  <c:v>142.309275820365</c:v>
                </c:pt>
                <c:pt idx="83">
                  <c:v>142.899461231132</c:v>
                </c:pt>
                <c:pt idx="84">
                  <c:v>144.436799243796</c:v>
                </c:pt>
                <c:pt idx="85">
                  <c:v>145.714756468606</c:v>
                </c:pt>
                <c:pt idx="86">
                  <c:v>146.335473074491</c:v>
                </c:pt>
                <c:pt idx="87">
                  <c:v>146.962970854083</c:v>
                </c:pt>
                <c:pt idx="88">
                  <c:v>147.949932952611</c:v>
                </c:pt>
                <c:pt idx="89">
                  <c:v>148.326192887401</c:v>
                </c:pt>
                <c:pt idx="90">
                  <c:v>149.039855932934</c:v>
                </c:pt>
                <c:pt idx="91">
                  <c:v>149.635567366831</c:v>
                </c:pt>
                <c:pt idx="92">
                  <c:v>150.726325677297</c:v>
                </c:pt>
                <c:pt idx="93">
                  <c:v>151.720487829375</c:v>
                </c:pt>
                <c:pt idx="94">
                  <c:v>152.840762485924</c:v>
                </c:pt>
                <c:pt idx="95">
                  <c:v>153.105346357388</c:v>
                </c:pt>
                <c:pt idx="96">
                  <c:v>153.919091488061</c:v>
                </c:pt>
                <c:pt idx="97">
                  <c:v>155.004785514044</c:v>
                </c:pt>
                <c:pt idx="98">
                  <c:v>155.142188284744</c:v>
                </c:pt>
                <c:pt idx="99">
                  <c:v>155.848091701058</c:v>
                </c:pt>
                <c:pt idx="100">
                  <c:v>157.04253738942</c:v>
                </c:pt>
                <c:pt idx="101">
                  <c:v>157.291851165505</c:v>
                </c:pt>
                <c:pt idx="102">
                  <c:v>158.26437094973</c:v>
                </c:pt>
                <c:pt idx="103">
                  <c:v>159.524695853797</c:v>
                </c:pt>
                <c:pt idx="104">
                  <c:v>160.232252757474</c:v>
                </c:pt>
                <c:pt idx="105">
                  <c:v>161.07681797402</c:v>
                </c:pt>
                <c:pt idx="106">
                  <c:v>161.723182302301</c:v>
                </c:pt>
                <c:pt idx="107">
                  <c:v>161.452094678578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416541"/>
        <c:axId val="4393650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-0.0173041177344676</c:v>
                </c:pt>
                <c:pt idx="30">
                  <c:v>0.0279999999999991</c:v>
                </c:pt>
                <c:pt idx="34">
                  <c:v>0.0350000000000001</c:v>
                </c:pt>
                <c:pt idx="38">
                  <c:v>0.0300000000000007</c:v>
                </c:pt>
                <c:pt idx="42">
                  <c:v>0.0299999999999996</c:v>
                </c:pt>
                <c:pt idx="46">
                  <c:v>0.0350480714957504</c:v>
                </c:pt>
                <c:pt idx="50">
                  <c:v>0.0287280524546567</c:v>
                </c:pt>
                <c:pt idx="54">
                  <c:v>0.030530862448245</c:v>
                </c:pt>
                <c:pt idx="58">
                  <c:v>0.0264636801931915</c:v>
                </c:pt>
                <c:pt idx="62">
                  <c:v>0.028367441623961</c:v>
                </c:pt>
                <c:pt idx="66">
                  <c:v>0.0298093967914308</c:v>
                </c:pt>
                <c:pt idx="70">
                  <c:v>0.0235855033914867</c:v>
                </c:pt>
                <c:pt idx="74">
                  <c:v>0.0188990459625955</c:v>
                </c:pt>
                <c:pt idx="78">
                  <c:v>0.0225368336982432</c:v>
                </c:pt>
                <c:pt idx="82">
                  <c:v>0.0187537763490229</c:v>
                </c:pt>
                <c:pt idx="86">
                  <c:v>0.0283704056727834</c:v>
                </c:pt>
                <c:pt idx="90">
                  <c:v>0.0197129994101939</c:v>
                </c:pt>
                <c:pt idx="94">
                  <c:v>0.0225923829085601</c:v>
                </c:pt>
                <c:pt idx="98">
                  <c:v>0.0189371608621309</c:v>
                </c:pt>
                <c:pt idx="102">
                  <c:v>0.0196951436467729</c:v>
                </c:pt>
                <c:pt idx="106">
                  <c:v>0.0195545541763067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593393"/>
        <c:axId val="6437429"/>
      </c:lineChart>
      <c:catAx>
        <c:axId val="304165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93650"/>
        <c:crosses val="autoZero"/>
        <c:auto val="1"/>
        <c:lblAlgn val="ctr"/>
        <c:lblOffset val="100"/>
      </c:catAx>
      <c:valAx>
        <c:axId val="4393650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416541"/>
        <c:crossesAt val="1"/>
        <c:crossBetween val="midCat"/>
      </c:valAx>
      <c:catAx>
        <c:axId val="3359339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37429"/>
        <c:auto val="1"/>
        <c:lblAlgn val="ctr"/>
        <c:lblOffset val="100"/>
      </c:catAx>
      <c:valAx>
        <c:axId val="6437429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59339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96.9109005977828</c:v>
                </c:pt>
                <c:pt idx="26">
                  <c:v>98.92987769357</c:v>
                </c:pt>
                <c:pt idx="27">
                  <c:v>100.390537158521</c:v>
                </c:pt>
                <c:pt idx="28">
                  <c:v>100.094154485474</c:v>
                </c:pt>
                <c:pt idx="29">
                  <c:v>100.787336621694</c:v>
                </c:pt>
                <c:pt idx="30">
                  <c:v>100.908475247441</c:v>
                </c:pt>
                <c:pt idx="31">
                  <c:v>100.84993725604</c:v>
                </c:pt>
                <c:pt idx="32">
                  <c:v>102.096037575183</c:v>
                </c:pt>
                <c:pt idx="33">
                  <c:v>103.810956720345</c:v>
                </c:pt>
                <c:pt idx="34">
                  <c:v>105.953899009813</c:v>
                </c:pt>
                <c:pt idx="35">
                  <c:v>106.884606449734</c:v>
                </c:pt>
                <c:pt idx="36">
                  <c:v>107.200839453943</c:v>
                </c:pt>
                <c:pt idx="37">
                  <c:v>107.963394989159</c:v>
                </c:pt>
                <c:pt idx="38">
                  <c:v>108.867631232583</c:v>
                </c:pt>
                <c:pt idx="39">
                  <c:v>109.369726570819</c:v>
                </c:pt>
                <c:pt idx="40">
                  <c:v>110.416864637561</c:v>
                </c:pt>
                <c:pt idx="41">
                  <c:v>110.932388351361</c:v>
                </c:pt>
                <c:pt idx="42">
                  <c:v>112.133660169561</c:v>
                </c:pt>
                <c:pt idx="43">
                  <c:v>112.920726855416</c:v>
                </c:pt>
                <c:pt idx="44">
                  <c:v>113.528254563618</c:v>
                </c:pt>
                <c:pt idx="45">
                  <c:v>114.467964035963</c:v>
                </c:pt>
                <c:pt idx="46">
                  <c:v>115.010612306313</c:v>
                </c:pt>
                <c:pt idx="47">
                  <c:v>116.569390067451</c:v>
                </c:pt>
                <c:pt idx="48">
                  <c:v>118.031305859941</c:v>
                </c:pt>
                <c:pt idx="49">
                  <c:v>119.082155744759</c:v>
                </c:pt>
                <c:pt idx="50">
                  <c:v>120.425687409198</c:v>
                </c:pt>
                <c:pt idx="51">
                  <c:v>121.185505925539</c:v>
                </c:pt>
                <c:pt idx="52">
                  <c:v>122.342089031271</c:v>
                </c:pt>
                <c:pt idx="53">
                  <c:v>123.179699283556</c:v>
                </c:pt>
                <c:pt idx="54">
                  <c:v>124.797538209896</c:v>
                </c:pt>
                <c:pt idx="55">
                  <c:v>125.400113986086</c:v>
                </c:pt>
                <c:pt idx="56">
                  <c:v>127.038893155359</c:v>
                </c:pt>
                <c:pt idx="57">
                  <c:v>128.338339047255</c:v>
                </c:pt>
                <c:pt idx="58">
                  <c:v>129.4938976982</c:v>
                </c:pt>
                <c:pt idx="59">
                  <c:v>130.768350230644</c:v>
                </c:pt>
                <c:pt idx="60">
                  <c:v>132.158477651419</c:v>
                </c:pt>
                <c:pt idx="61">
                  <c:v>133.166608898093</c:v>
                </c:pt>
                <c:pt idx="62">
                  <c:v>133.757521503805</c:v>
                </c:pt>
                <c:pt idx="63">
                  <c:v>134.472534280624</c:v>
                </c:pt>
                <c:pt idx="64">
                  <c:v>135.549995583891</c:v>
                </c:pt>
                <c:pt idx="65">
                  <c:v>137.187906549514</c:v>
                </c:pt>
                <c:pt idx="66">
                  <c:v>137.983296821284</c:v>
                </c:pt>
                <c:pt idx="67">
                  <c:v>138.761052823272</c:v>
                </c:pt>
                <c:pt idx="68">
                  <c:v>140.277328664822</c:v>
                </c:pt>
                <c:pt idx="69">
                  <c:v>140.978371421198</c:v>
                </c:pt>
                <c:pt idx="70">
                  <c:v>142.396764762265</c:v>
                </c:pt>
                <c:pt idx="71">
                  <c:v>143.176104035012</c:v>
                </c:pt>
                <c:pt idx="72">
                  <c:v>144.225125182485</c:v>
                </c:pt>
                <c:pt idx="73">
                  <c:v>145.070076477715</c:v>
                </c:pt>
                <c:pt idx="74">
                  <c:v>146.149099836991</c:v>
                </c:pt>
                <c:pt idx="75">
                  <c:v>147.474570594535</c:v>
                </c:pt>
                <c:pt idx="76">
                  <c:v>148.16697570839</c:v>
                </c:pt>
                <c:pt idx="77">
                  <c:v>148.368622412816</c:v>
                </c:pt>
                <c:pt idx="78">
                  <c:v>149.421218976995</c:v>
                </c:pt>
                <c:pt idx="79">
                  <c:v>150.074920970965</c:v>
                </c:pt>
                <c:pt idx="80">
                  <c:v>151.621297042352</c:v>
                </c:pt>
                <c:pt idx="81">
                  <c:v>152.285049494406</c:v>
                </c:pt>
                <c:pt idx="82">
                  <c:v>153.256301463949</c:v>
                </c:pt>
                <c:pt idx="83">
                  <c:v>154.78660098391</c:v>
                </c:pt>
                <c:pt idx="84">
                  <c:v>155.513441301932</c:v>
                </c:pt>
                <c:pt idx="85">
                  <c:v>156.332801079307</c:v>
                </c:pt>
                <c:pt idx="86">
                  <c:v>157.894822451182</c:v>
                </c:pt>
                <c:pt idx="87">
                  <c:v>158.867222141978</c:v>
                </c:pt>
                <c:pt idx="88">
                  <c:v>159.91427468459</c:v>
                </c:pt>
                <c:pt idx="89">
                  <c:v>160.60380885411</c:v>
                </c:pt>
                <c:pt idx="90">
                  <c:v>162.309226048972</c:v>
                </c:pt>
                <c:pt idx="91">
                  <c:v>163.150716616902</c:v>
                </c:pt>
                <c:pt idx="92">
                  <c:v>164.421356937089</c:v>
                </c:pt>
                <c:pt idx="93">
                  <c:v>164.687614799106</c:v>
                </c:pt>
                <c:pt idx="94">
                  <c:v>166.459923831904</c:v>
                </c:pt>
                <c:pt idx="95">
                  <c:v>167.371283645368</c:v>
                </c:pt>
                <c:pt idx="96">
                  <c:v>168.099355268765</c:v>
                </c:pt>
                <c:pt idx="97">
                  <c:v>168.342364131923</c:v>
                </c:pt>
                <c:pt idx="98">
                  <c:v>169.881322280903</c:v>
                </c:pt>
                <c:pt idx="99">
                  <c:v>170.708862599753</c:v>
                </c:pt>
                <c:pt idx="100">
                  <c:v>171.180232762485</c:v>
                </c:pt>
                <c:pt idx="101">
                  <c:v>172.054329068964</c:v>
                </c:pt>
                <c:pt idx="102">
                  <c:v>173.801533355797</c:v>
                </c:pt>
                <c:pt idx="103">
                  <c:v>175.356652836656</c:v>
                </c:pt>
                <c:pt idx="104">
                  <c:v>175.789191681512</c:v>
                </c:pt>
                <c:pt idx="105">
                  <c:v>177.166071357944</c:v>
                </c:pt>
                <c:pt idx="106">
                  <c:v>178.20363953056</c:v>
                </c:pt>
                <c:pt idx="107">
                  <c:v>179.556265925617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5731440"/>
        <c:axId val="26183037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-0.012439286634144</c:v>
                </c:pt>
                <c:pt idx="30">
                  <c:v>0.0330000000000001</c:v>
                </c:pt>
                <c:pt idx="34">
                  <c:v>0.04</c:v>
                </c:pt>
                <c:pt idx="38">
                  <c:v>0.0350000000000001</c:v>
                </c:pt>
                <c:pt idx="42">
                  <c:v>0.0299999999999991</c:v>
                </c:pt>
                <c:pt idx="46">
                  <c:v>0.0295082292766171</c:v>
                </c:pt>
                <c:pt idx="50">
                  <c:v>0.0416654149893541</c:v>
                </c:pt>
                <c:pt idx="54">
                  <c:v>0.0355001260035803</c:v>
                </c:pt>
                <c:pt idx="58">
                  <c:v>0.0401841001033225</c:v>
                </c:pt>
                <c:pt idx="62">
                  <c:v>0.0347445509756474</c:v>
                </c:pt>
                <c:pt idx="66">
                  <c:v>0.0298509154543023</c:v>
                </c:pt>
                <c:pt idx="70">
                  <c:v>0.0315684756863548</c:v>
                </c:pt>
                <c:pt idx="74">
                  <c:v>0.0283865424075704</c:v>
                </c:pt>
                <c:pt idx="78">
                  <c:v>0.0224951817572621</c:v>
                </c:pt>
                <c:pt idx="82">
                  <c:v>0.0267058109472735</c:v>
                </c:pt>
                <c:pt idx="86">
                  <c:v>0.0272229078104504</c:v>
                </c:pt>
                <c:pt idx="90">
                  <c:v>0.0276320557493408</c:v>
                </c:pt>
                <c:pt idx="94">
                  <c:v>0.0262580959735641</c:v>
                </c:pt>
                <c:pt idx="98">
                  <c:v>0.0212564051926922</c:v>
                </c:pt>
                <c:pt idx="102">
                  <c:v>0.022688507949804</c:v>
                </c:pt>
                <c:pt idx="106">
                  <c:v>0.026462467326561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340941"/>
        <c:axId val="49790687"/>
      </c:lineChart>
      <c:catAx>
        <c:axId val="9573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183037"/>
        <c:crosses val="autoZero"/>
        <c:auto val="1"/>
        <c:lblAlgn val="ctr"/>
        <c:lblOffset val="100"/>
      </c:catAx>
      <c:valAx>
        <c:axId val="26183037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731440"/>
        <c:crossesAt val="1"/>
        <c:crossBetween val="midCat"/>
      </c:valAx>
      <c:catAx>
        <c:axId val="6534094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790687"/>
        <c:auto val="1"/>
        <c:lblAlgn val="ctr"/>
        <c:lblOffset val="100"/>
      </c:catAx>
      <c:valAx>
        <c:axId val="49790687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34094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96.2379082325204</c:v>
                </c:pt>
                <c:pt idx="26">
                  <c:v>97.5838929630452</c:v>
                </c:pt>
                <c:pt idx="27">
                  <c:v>98.5693442619799</c:v>
                </c:pt>
                <c:pt idx="28">
                  <c:v>98.2232357100444</c:v>
                </c:pt>
                <c:pt idx="29">
                  <c:v>98.2589043054034</c:v>
                </c:pt>
                <c:pt idx="30">
                  <c:v>98.3645641067496</c:v>
                </c:pt>
                <c:pt idx="31">
                  <c:v>99.9669330440869</c:v>
                </c:pt>
                <c:pt idx="32">
                  <c:v>100.187700424246</c:v>
                </c:pt>
                <c:pt idx="33">
                  <c:v>100.715376913038</c:v>
                </c:pt>
                <c:pt idx="34">
                  <c:v>102.200782106913</c:v>
                </c:pt>
                <c:pt idx="35">
                  <c:v>103.554186837076</c:v>
                </c:pt>
                <c:pt idx="36">
                  <c:v>103.694269939094</c:v>
                </c:pt>
                <c:pt idx="37">
                  <c:v>103.73683822043</c:v>
                </c:pt>
                <c:pt idx="38">
                  <c:v>104.244797749051</c:v>
                </c:pt>
                <c:pt idx="39">
                  <c:v>105.14859152973</c:v>
                </c:pt>
                <c:pt idx="40">
                  <c:v>105.768155337876</c:v>
                </c:pt>
                <c:pt idx="41">
                  <c:v>105.811574984838</c:v>
                </c:pt>
                <c:pt idx="42">
                  <c:v>106.329693704032</c:v>
                </c:pt>
                <c:pt idx="43">
                  <c:v>107.251563360324</c:v>
                </c:pt>
                <c:pt idx="44">
                  <c:v>108.187722551298</c:v>
                </c:pt>
                <c:pt idx="45">
                  <c:v>109.081345951172</c:v>
                </c:pt>
                <c:pt idx="46">
                  <c:v>110.188006662935</c:v>
                </c:pt>
                <c:pt idx="47">
                  <c:v>111.758178455321</c:v>
                </c:pt>
                <c:pt idx="48">
                  <c:v>111.571743408623</c:v>
                </c:pt>
                <c:pt idx="49">
                  <c:v>111.998386606134</c:v>
                </c:pt>
                <c:pt idx="50">
                  <c:v>113.142198616786</c:v>
                </c:pt>
                <c:pt idx="51">
                  <c:v>113.150435257004</c:v>
                </c:pt>
                <c:pt idx="52">
                  <c:v>113.581663422947</c:v>
                </c:pt>
                <c:pt idx="53">
                  <c:v>114.698262202065</c:v>
                </c:pt>
                <c:pt idx="54">
                  <c:v>115.024396089993</c:v>
                </c:pt>
                <c:pt idx="55">
                  <c:v>115.758874196139</c:v>
                </c:pt>
                <c:pt idx="56">
                  <c:v>116.190919610606</c:v>
                </c:pt>
                <c:pt idx="57">
                  <c:v>116.617429936555</c:v>
                </c:pt>
                <c:pt idx="58">
                  <c:v>116.611031810175</c:v>
                </c:pt>
                <c:pt idx="59">
                  <c:v>117.558135863309</c:v>
                </c:pt>
                <c:pt idx="60">
                  <c:v>118.877620005062</c:v>
                </c:pt>
                <c:pt idx="61">
                  <c:v>119.727647750187</c:v>
                </c:pt>
                <c:pt idx="62">
                  <c:v>120.202667353412</c:v>
                </c:pt>
                <c:pt idx="63">
                  <c:v>120.589903467514</c:v>
                </c:pt>
                <c:pt idx="64">
                  <c:v>120.972332525509</c:v>
                </c:pt>
                <c:pt idx="65">
                  <c:v>121.2401965935</c:v>
                </c:pt>
                <c:pt idx="66">
                  <c:v>121.405105169037</c:v>
                </c:pt>
                <c:pt idx="67">
                  <c:v>121.683414796372</c:v>
                </c:pt>
                <c:pt idx="68">
                  <c:v>122.450917015229</c:v>
                </c:pt>
                <c:pt idx="69">
                  <c:v>122.602402312708</c:v>
                </c:pt>
                <c:pt idx="70">
                  <c:v>122.332459368033</c:v>
                </c:pt>
                <c:pt idx="71">
                  <c:v>122.534764301471</c:v>
                </c:pt>
                <c:pt idx="72">
                  <c:v>122.851530080467</c:v>
                </c:pt>
                <c:pt idx="73">
                  <c:v>123.362051985363</c:v>
                </c:pt>
                <c:pt idx="74">
                  <c:v>123.836237819768</c:v>
                </c:pt>
                <c:pt idx="75">
                  <c:v>124.622279476321</c:v>
                </c:pt>
                <c:pt idx="76">
                  <c:v>124.796568481414</c:v>
                </c:pt>
                <c:pt idx="77">
                  <c:v>125.832445815686</c:v>
                </c:pt>
                <c:pt idx="78">
                  <c:v>126.799093969264</c:v>
                </c:pt>
                <c:pt idx="79">
                  <c:v>126.952812781988</c:v>
                </c:pt>
                <c:pt idx="80">
                  <c:v>127.870731210849</c:v>
                </c:pt>
                <c:pt idx="81">
                  <c:v>128.065269904486</c:v>
                </c:pt>
                <c:pt idx="82">
                  <c:v>127.940939525308</c:v>
                </c:pt>
                <c:pt idx="83">
                  <c:v>128.088052493916</c:v>
                </c:pt>
                <c:pt idx="84">
                  <c:v>129.288258369791</c:v>
                </c:pt>
                <c:pt idx="85">
                  <c:v>129.68600362502</c:v>
                </c:pt>
                <c:pt idx="86">
                  <c:v>129.474393961873</c:v>
                </c:pt>
                <c:pt idx="87">
                  <c:v>130.192258279116</c:v>
                </c:pt>
                <c:pt idx="88">
                  <c:v>130.618071375386</c:v>
                </c:pt>
                <c:pt idx="89">
                  <c:v>130.535331364697</c:v>
                </c:pt>
                <c:pt idx="90">
                  <c:v>130.964164586102</c:v>
                </c:pt>
                <c:pt idx="91">
                  <c:v>130.770170438885</c:v>
                </c:pt>
                <c:pt idx="92">
                  <c:v>130.392010336522</c:v>
                </c:pt>
                <c:pt idx="93">
                  <c:v>130.724813771159</c:v>
                </c:pt>
                <c:pt idx="94">
                  <c:v>130.842624246592</c:v>
                </c:pt>
                <c:pt idx="95">
                  <c:v>132.307212935117</c:v>
                </c:pt>
                <c:pt idx="96">
                  <c:v>132.779314650556</c:v>
                </c:pt>
                <c:pt idx="97">
                  <c:v>133.161503705675</c:v>
                </c:pt>
                <c:pt idx="98">
                  <c:v>134.376222291609</c:v>
                </c:pt>
                <c:pt idx="99">
                  <c:v>134.539272421497</c:v>
                </c:pt>
                <c:pt idx="100">
                  <c:v>135.332646749088</c:v>
                </c:pt>
                <c:pt idx="101">
                  <c:v>135.216528166192</c:v>
                </c:pt>
                <c:pt idx="102">
                  <c:v>136.217320436119</c:v>
                </c:pt>
                <c:pt idx="103">
                  <c:v>136.292753057619</c:v>
                </c:pt>
                <c:pt idx="104">
                  <c:v>136.731349497256</c:v>
                </c:pt>
                <c:pt idx="105">
                  <c:v>137.348049137393</c:v>
                </c:pt>
                <c:pt idx="106">
                  <c:v>138.114672461167</c:v>
                </c:pt>
                <c:pt idx="107">
                  <c:v>138.025715962401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752051"/>
        <c:axId val="38581418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0.0273115983906476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-0.0221689488347933</c:v>
                </c:pt>
                <c:pt idx="30">
                  <c:v>0.0230000000000015</c:v>
                </c:pt>
                <c:pt idx="34">
                  <c:v>0.0299999999999994</c:v>
                </c:pt>
                <c:pt idx="38">
                  <c:v>0.0249999999999997</c:v>
                </c:pt>
                <c:pt idx="42">
                  <c:v>0.0200000000000005</c:v>
                </c:pt>
                <c:pt idx="46">
                  <c:v>0.0330563401878172</c:v>
                </c:pt>
                <c:pt idx="50">
                  <c:v>0.0242421231504268</c:v>
                </c:pt>
                <c:pt idx="54">
                  <c:v>0.0204516416141471</c:v>
                </c:pt>
                <c:pt idx="58">
                  <c:v>0.0172401564316054</c:v>
                </c:pt>
                <c:pt idx="62">
                  <c:v>0.0265972576783857</c:v>
                </c:pt>
                <c:pt idx="66">
                  <c:v>0.012313802927806</c:v>
                </c:pt>
                <c:pt idx="70">
                  <c:v>0.00951882119714753</c:v>
                </c:pt>
                <c:pt idx="74">
                  <c:v>0.00969862650667186</c:v>
                </c:pt>
                <c:pt idx="78">
                  <c:v>0.0196267824665195</c:v>
                </c:pt>
                <c:pt idx="82">
                  <c:v>0.0150363976306709</c:v>
                </c:pt>
                <c:pt idx="86">
                  <c:v>0.0130397999682894</c:v>
                </c:pt>
                <c:pt idx="90">
                  <c:v>0.00818836966521941</c:v>
                </c:pt>
                <c:pt idx="94">
                  <c:v>0.00263713111769226</c:v>
                </c:pt>
                <c:pt idx="98">
                  <c:v>0.0201989799502065</c:v>
                </c:pt>
                <c:pt idx="102">
                  <c:v>0.0153367084565366</c:v>
                </c:pt>
                <c:pt idx="106">
                  <c:v>0.0131855569538226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795907"/>
        <c:axId val="68439871"/>
      </c:lineChart>
      <c:catAx>
        <c:axId val="627520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581418"/>
        <c:crosses val="autoZero"/>
        <c:auto val="1"/>
        <c:lblAlgn val="ctr"/>
        <c:lblOffset val="100"/>
      </c:catAx>
      <c:valAx>
        <c:axId val="38581418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752051"/>
        <c:crossesAt val="1"/>
        <c:crossBetween val="midCat"/>
      </c:valAx>
      <c:catAx>
        <c:axId val="507959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439871"/>
        <c:auto val="1"/>
        <c:lblAlgn val="ctr"/>
        <c:lblOffset val="100"/>
      </c:catAx>
      <c:valAx>
        <c:axId val="68439871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79590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103.597122302158</c:v>
                </c:pt>
                <c:pt idx="11">
                  <c:v>105.035971223022</c:v>
                </c:pt>
                <c:pt idx="12">
                  <c:v>105.983697239731</c:v>
                </c:pt>
                <c:pt idx="13">
                  <c:v>105</c:v>
                </c:pt>
                <c:pt idx="14">
                  <c:v>106.705035971223</c:v>
                </c:pt>
                <c:pt idx="15">
                  <c:v>107.136690647482</c:v>
                </c:pt>
                <c:pt idx="16">
                  <c:v>107.384334287623</c:v>
                </c:pt>
                <c:pt idx="17">
                  <c:v>109.2</c:v>
                </c:pt>
                <c:pt idx="18">
                  <c:v>109.90618705036</c:v>
                </c:pt>
                <c:pt idx="19">
                  <c:v>110.350791366906</c:v>
                </c:pt>
                <c:pt idx="20">
                  <c:v>111.686994620783</c:v>
                </c:pt>
                <c:pt idx="21">
                  <c:v>112.476</c:v>
                </c:pt>
                <c:pt idx="22">
                  <c:v>113.752903597122</c:v>
                </c:pt>
                <c:pt idx="23">
                  <c:v>113.661315107914</c:v>
                </c:pt>
                <c:pt idx="24">
                  <c:v>114.488073524155</c:v>
                </c:pt>
                <c:pt idx="25">
                  <c:v>115.85028</c:v>
                </c:pt>
                <c:pt idx="26">
                  <c:v>116.59672618705</c:v>
                </c:pt>
                <c:pt idx="27">
                  <c:v>117.071154561151</c:v>
                </c:pt>
                <c:pt idx="28">
                  <c:v>118.491480247865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113.308327170347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99.0580793711655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100.0300030001</c:v>
                </c:pt>
                <c:pt idx="11">
                  <c:v>100.060015002</c:v>
                </c:pt>
                <c:pt idx="12">
                  <c:v>100.135078776068</c:v>
                </c:pt>
                <c:pt idx="13">
                  <c:v>101.644627605502</c:v>
                </c:pt>
                <c:pt idx="14">
                  <c:v>103.074269457236</c:v>
                </c:pt>
                <c:pt idx="15">
                  <c:v>103.849260731253</c:v>
                </c:pt>
                <c:pt idx="16">
                  <c:v>104.682263561067</c:v>
                </c:pt>
                <c:pt idx="17">
                  <c:v>105.616702050726</c:v>
                </c:pt>
                <c:pt idx="18">
                  <c:v>106.410809279531</c:v>
                </c:pt>
                <c:pt idx="19">
                  <c:v>107.21088721447</c:v>
                </c:pt>
                <c:pt idx="20">
                  <c:v>108.016980747884</c:v>
                </c:pt>
                <c:pt idx="21">
                  <c:v>109.158414162913</c:v>
                </c:pt>
                <c:pt idx="22">
                  <c:v>110.299847577941</c:v>
                </c:pt>
                <c:pt idx="23">
                  <c:v>111.441280992969</c:v>
                </c:pt>
                <c:pt idx="24">
                  <c:v>112.582714407997</c:v>
                </c:pt>
                <c:pt idx="25">
                  <c:v>113.006883537488</c:v>
                </c:pt>
                <c:pt idx="26">
                  <c:v>113.431052666979</c:v>
                </c:pt>
                <c:pt idx="27">
                  <c:v>113.855221796471</c:v>
                </c:pt>
                <c:pt idx="28">
                  <c:v>114.279390925962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677477"/>
        <c:axId val="73381793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60.3025021968473</c:v>
                </c:pt>
                <c:pt idx="5">
                  <c:v>67.4050364668477</c:v>
                </c:pt>
                <c:pt idx="6">
                  <c:v>73.8130887919059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105.921782416385</c:v>
                </c:pt>
                <c:pt idx="11">
                  <c:v>115.416608329529</c:v>
                </c:pt>
                <c:pt idx="12">
                  <c:v>126.160111143293</c:v>
                </c:pt>
                <c:pt idx="13">
                  <c:v>133</c:v>
                </c:pt>
                <c:pt idx="14">
                  <c:v>137.6983171413</c:v>
                </c:pt>
                <c:pt idx="15">
                  <c:v>146.579092578501</c:v>
                </c:pt>
                <c:pt idx="16">
                  <c:v>156.438537817684</c:v>
                </c:pt>
                <c:pt idx="17">
                  <c:v>164.260464708568</c:v>
                </c:pt>
                <c:pt idx="18">
                  <c:v>172.082391599453</c:v>
                </c:pt>
                <c:pt idx="19">
                  <c:v>179.904318490336</c:v>
                </c:pt>
                <c:pt idx="20">
                  <c:v>187.72624538122</c:v>
                </c:pt>
                <c:pt idx="21">
                  <c:v>195.23529519647</c:v>
                </c:pt>
                <c:pt idx="22">
                  <c:v>202.744345011719</c:v>
                </c:pt>
                <c:pt idx="23">
                  <c:v>210.253394826967</c:v>
                </c:pt>
                <c:pt idx="24">
                  <c:v>217.762444642216</c:v>
                </c:pt>
                <c:pt idx="25">
                  <c:v>224.295317981483</c:v>
                </c:pt>
                <c:pt idx="26">
                  <c:v>230.828191320749</c:v>
                </c:pt>
                <c:pt idx="27">
                  <c:v>237.361064660016</c:v>
                </c:pt>
                <c:pt idx="28">
                  <c:v>243.893937999282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9539623"/>
        <c:axId val="57351731"/>
      </c:lineChart>
      <c:catAx>
        <c:axId val="667747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381793"/>
        <c:crosses val="autoZero"/>
        <c:auto val="1"/>
        <c:lblAlgn val="ctr"/>
        <c:lblOffset val="100"/>
      </c:catAx>
      <c:valAx>
        <c:axId val="7338179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77477"/>
        <c:crossesAt val="1"/>
        <c:crossBetween val="midCat"/>
      </c:valAx>
      <c:catAx>
        <c:axId val="8953962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351731"/>
        <c:auto val="1"/>
        <c:lblAlgn val="ctr"/>
        <c:lblOffset val="100"/>
      </c:catAx>
      <c:valAx>
        <c:axId val="57351731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53962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hypothesis'!$J$7:$J$35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102.877697841727</c:v>
                </c:pt>
                <c:pt idx="11">
                  <c:v>104.31654676259</c:v>
                </c:pt>
                <c:pt idx="12">
                  <c:v>105.369987790471</c:v>
                </c:pt>
                <c:pt idx="13">
                  <c:v>105</c:v>
                </c:pt>
                <c:pt idx="14">
                  <c:v>105.038129496403</c:v>
                </c:pt>
                <c:pt idx="15">
                  <c:v>105.151079136691</c:v>
                </c:pt>
                <c:pt idx="16">
                  <c:v>106.864001106774</c:v>
                </c:pt>
                <c:pt idx="17">
                  <c:v>107.1</c:v>
                </c:pt>
                <c:pt idx="18">
                  <c:v>107.664082733813</c:v>
                </c:pt>
                <c:pt idx="19">
                  <c:v>109.251971223022</c:v>
                </c:pt>
                <c:pt idx="20">
                  <c:v>110.698752075229</c:v>
                </c:pt>
                <c:pt idx="21">
                  <c:v>110.8485</c:v>
                </c:pt>
                <c:pt idx="22">
                  <c:v>110.894005215827</c:v>
                </c:pt>
                <c:pt idx="23">
                  <c:v>111.437010647482</c:v>
                </c:pt>
                <c:pt idx="24">
                  <c:v>112.403160319555</c:v>
                </c:pt>
                <c:pt idx="25">
                  <c:v>113.06547</c:v>
                </c:pt>
                <c:pt idx="26">
                  <c:v>113.111885320144</c:v>
                </c:pt>
                <c:pt idx="27">
                  <c:v>113.665750860432</c:v>
                </c:pt>
                <c:pt idx="28">
                  <c:v>114.651223525947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99.0580793711655</c:v>
                </c:pt>
                <c:pt idx="7">
                  <c:v>96.3189676339793</c:v>
                </c:pt>
                <c:pt idx="8">
                  <c:v>93.9655435739438</c:v>
                </c:pt>
                <c:pt idx="9">
                  <c:v>100</c:v>
                </c:pt>
                <c:pt idx="10">
                  <c:v>98.5074874999999</c:v>
                </c:pt>
                <c:pt idx="11">
                  <c:v>98.6059949875</c:v>
                </c:pt>
                <c:pt idx="12">
                  <c:v>99.3275704247812</c:v>
                </c:pt>
                <c:pt idx="13">
                  <c:v>100.014501228256</c:v>
                </c:pt>
                <c:pt idx="14">
                  <c:v>100.615789209756</c:v>
                </c:pt>
                <c:pt idx="15">
                  <c:v>101.220692139411</c:v>
                </c:pt>
                <c:pt idx="16">
                  <c:v>101.829231750319</c:v>
                </c:pt>
                <c:pt idx="17">
                  <c:v>102.288150984183</c:v>
                </c:pt>
                <c:pt idx="18">
                  <c:v>102.728619404737</c:v>
                </c:pt>
                <c:pt idx="19">
                  <c:v>103.037113551538</c:v>
                </c:pt>
                <c:pt idx="20">
                  <c:v>103.34653410657</c:v>
                </c:pt>
                <c:pt idx="21">
                  <c:v>104.150062666009</c:v>
                </c:pt>
                <c:pt idx="22">
                  <c:v>104.724513715942</c:v>
                </c:pt>
                <c:pt idx="23">
                  <c:v>105.251240284728</c:v>
                </c:pt>
                <c:pt idx="24">
                  <c:v>105.777966853514</c:v>
                </c:pt>
                <c:pt idx="25">
                  <c:v>106.304693422299</c:v>
                </c:pt>
                <c:pt idx="26">
                  <c:v>106.831419991084</c:v>
                </c:pt>
                <c:pt idx="27">
                  <c:v>107.35814655987</c:v>
                </c:pt>
                <c:pt idx="28">
                  <c:v>107.884873128656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056375"/>
        <c:axId val="36427971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'Pessimist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60.3025021968474</c:v>
                </c:pt>
                <c:pt idx="5">
                  <c:v>67.4050364668477</c:v>
                </c:pt>
                <c:pt idx="6">
                  <c:v>73.813088791906</c:v>
                </c:pt>
                <c:pt idx="7">
                  <c:v>83.033531172323</c:v>
                </c:pt>
                <c:pt idx="8">
                  <c:v>92.7647876053627</c:v>
                </c:pt>
                <c:pt idx="9">
                  <c:v>100</c:v>
                </c:pt>
                <c:pt idx="10">
                  <c:v>108.2118</c:v>
                </c:pt>
                <c:pt idx="11">
                  <c:v>118.2459555786</c:v>
                </c:pt>
                <c:pt idx="12">
                  <c:v>128.608864871695</c:v>
                </c:pt>
                <c:pt idx="13">
                  <c:v>137.486752899409</c:v>
                </c:pt>
                <c:pt idx="14">
                  <c:v>146.173946597377</c:v>
                </c:pt>
                <c:pt idx="15">
                  <c:v>155.120961520709</c:v>
                </c:pt>
                <c:pt idx="16">
                  <c:v>164.615605333469</c:v>
                </c:pt>
                <c:pt idx="17">
                  <c:v>174.081002640144</c:v>
                </c:pt>
                <c:pt idx="18">
                  <c:v>183.546399946818</c:v>
                </c:pt>
                <c:pt idx="19">
                  <c:v>193.011797253492</c:v>
                </c:pt>
                <c:pt idx="20">
                  <c:v>202.477194560167</c:v>
                </c:pt>
                <c:pt idx="21">
                  <c:v>212.094861301775</c:v>
                </c:pt>
                <c:pt idx="22">
                  <c:v>221.712528043383</c:v>
                </c:pt>
                <c:pt idx="23">
                  <c:v>231.330194784991</c:v>
                </c:pt>
                <c:pt idx="24">
                  <c:v>240.947861526599</c:v>
                </c:pt>
                <c:pt idx="25">
                  <c:v>249.983406333847</c:v>
                </c:pt>
                <c:pt idx="26">
                  <c:v>259.018951141094</c:v>
                </c:pt>
                <c:pt idx="27">
                  <c:v>268.054495948341</c:v>
                </c:pt>
                <c:pt idx="28">
                  <c:v>277.090040755588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1715204"/>
        <c:axId val="30031686"/>
      </c:lineChart>
      <c:catAx>
        <c:axId val="2405637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6427971"/>
        <c:crosses val="autoZero"/>
        <c:auto val="1"/>
        <c:lblAlgn val="ctr"/>
        <c:lblOffset val="100"/>
      </c:catAx>
      <c:valAx>
        <c:axId val="36427971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4056375"/>
        <c:crossesAt val="1"/>
        <c:crossBetween val="midCat"/>
      </c:valAx>
      <c:catAx>
        <c:axId val="91715204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031686"/>
        <c:auto val="1"/>
        <c:lblAlgn val="ctr"/>
        <c:lblOffset val="100"/>
      </c:catAx>
      <c:valAx>
        <c:axId val="30031686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1715204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hypothesis'!$J$7:$J$35</c:f>
              <c:numCache>
                <c:formatCode>General</c:formatCode>
                <c:ptCount val="29"/>
                <c:pt idx="0">
                  <c:v>109.428893977399</c:v>
                </c:pt>
                <c:pt idx="1">
                  <c:v>109.406976393827</c:v>
                </c:pt>
                <c:pt idx="2">
                  <c:v>103.855457303891</c:v>
                </c:pt>
                <c:pt idx="3">
                  <c:v>103.613848777573</c:v>
                </c:pt>
                <c:pt idx="4">
                  <c:v>102.71086002812</c:v>
                </c:pt>
                <c:pt idx="5">
                  <c:v>102.843142121543</c:v>
                </c:pt>
                <c:pt idx="6">
                  <c:v>102.234033871635</c:v>
                </c:pt>
                <c:pt idx="7">
                  <c:v>103.189546778656</c:v>
                </c:pt>
                <c:pt idx="8">
                  <c:v>102.244951252829</c:v>
                </c:pt>
                <c:pt idx="9">
                  <c:v>100</c:v>
                </c:pt>
                <c:pt idx="10">
                  <c:v>103.597122302158</c:v>
                </c:pt>
                <c:pt idx="11">
                  <c:v>105.755395683453</c:v>
                </c:pt>
                <c:pt idx="12">
                  <c:v>107.316831149422</c:v>
                </c:pt>
                <c:pt idx="13">
                  <c:v>107</c:v>
                </c:pt>
                <c:pt idx="14">
                  <c:v>107.741007194245</c:v>
                </c:pt>
                <c:pt idx="15">
                  <c:v>107.870503597122</c:v>
                </c:pt>
                <c:pt idx="16">
                  <c:v>107.807926865123</c:v>
                </c:pt>
                <c:pt idx="17">
                  <c:v>109.14</c:v>
                </c:pt>
                <c:pt idx="18">
                  <c:v>110.973237410072</c:v>
                </c:pt>
                <c:pt idx="19">
                  <c:v>113.264028776978</c:v>
                </c:pt>
                <c:pt idx="20">
                  <c:v>114.258948975699</c:v>
                </c:pt>
                <c:pt idx="21">
                  <c:v>114.597</c:v>
                </c:pt>
                <c:pt idx="22">
                  <c:v>115.412166906475</c:v>
                </c:pt>
                <c:pt idx="23">
                  <c:v>116.378789568345</c:v>
                </c:pt>
                <c:pt idx="24">
                  <c:v>116.915526218626</c:v>
                </c:pt>
                <c:pt idx="25">
                  <c:v>118.03491</c:v>
                </c:pt>
                <c:pt idx="26">
                  <c:v>118.586001496403</c:v>
                </c:pt>
                <c:pt idx="27">
                  <c:v>119.870153255396</c:v>
                </c:pt>
                <c:pt idx="28">
                  <c:v>120.71152242245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hypothesis'!$L$7:$L$35</c:f>
              <c:numCache>
                <c:formatCode>General</c:formatCode>
                <c:ptCount val="29"/>
                <c:pt idx="0">
                  <c:v>113.229417908673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100.127865229095</c:v>
                </c:pt>
                <c:pt idx="5">
                  <c:v>101.432778172836</c:v>
                </c:pt>
                <c:pt idx="6">
                  <c:v>99.0580793711655</c:v>
                </c:pt>
                <c:pt idx="7">
                  <c:v>96.3189676339793</c:v>
                </c:pt>
                <c:pt idx="8">
                  <c:v>93.9655435739438</c:v>
                </c:pt>
                <c:pt idx="9">
                  <c:v>100</c:v>
                </c:pt>
                <c:pt idx="10">
                  <c:v>100.42058527</c:v>
                </c:pt>
                <c:pt idx="11">
                  <c:v>101.024314632008</c:v>
                </c:pt>
                <c:pt idx="12">
                  <c:v>101.682388027764</c:v>
                </c:pt>
                <c:pt idx="13">
                  <c:v>103.086936634166</c:v>
                </c:pt>
                <c:pt idx="14">
                  <c:v>104.484882203925</c:v>
                </c:pt>
                <c:pt idx="15">
                  <c:v>105.901785091457</c:v>
                </c:pt>
                <c:pt idx="16">
                  <c:v>107.337902373936</c:v>
                </c:pt>
                <c:pt idx="17">
                  <c:v>108.598658949808</c:v>
                </c:pt>
                <c:pt idx="18">
                  <c:v>109.797629334348</c:v>
                </c:pt>
                <c:pt idx="19">
                  <c:v>110.95454421281</c:v>
                </c:pt>
                <c:pt idx="20">
                  <c:v>112.123649263721</c:v>
                </c:pt>
                <c:pt idx="21">
                  <c:v>112.939452309902</c:v>
                </c:pt>
                <c:pt idx="22">
                  <c:v>113.774345148544</c:v>
                </c:pt>
                <c:pt idx="23">
                  <c:v>114.618782883414</c:v>
                </c:pt>
                <c:pt idx="24">
                  <c:v>115.463220618285</c:v>
                </c:pt>
                <c:pt idx="25">
                  <c:v>116.393562419221</c:v>
                </c:pt>
                <c:pt idx="26">
                  <c:v>117.352538908845</c:v>
                </c:pt>
                <c:pt idx="27">
                  <c:v>118.311515398468</c:v>
                </c:pt>
                <c:pt idx="28">
                  <c:v>119.270491888092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5223139"/>
        <c:axId val="64257648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'Optimist macro hypothesis'!$K$7:$K$35</c:f>
              <c:numCache>
                <c:formatCode>General</c:formatCode>
                <c:ptCount val="29"/>
                <c:pt idx="0">
                  <c:v>40.842738458165</c:v>
                </c:pt>
                <c:pt idx="1">
                  <c:v>43.5623454638579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60.3025021968474</c:v>
                </c:pt>
                <c:pt idx="5">
                  <c:v>67.4050364668477</c:v>
                </c:pt>
                <c:pt idx="6">
                  <c:v>73.813088791906</c:v>
                </c:pt>
                <c:pt idx="7">
                  <c:v>83.033531172323</c:v>
                </c:pt>
                <c:pt idx="8">
                  <c:v>92.7647876053627</c:v>
                </c:pt>
                <c:pt idx="9">
                  <c:v>100</c:v>
                </c:pt>
                <c:pt idx="10">
                  <c:v>106.1208</c:v>
                </c:pt>
                <c:pt idx="11">
                  <c:v>111.5148672036</c:v>
                </c:pt>
                <c:pt idx="12">
                  <c:v>116.608685125801</c:v>
                </c:pt>
                <c:pt idx="13">
                  <c:v>122.83765871568</c:v>
                </c:pt>
                <c:pt idx="14">
                  <c:v>128.448683354617</c:v>
                </c:pt>
                <c:pt idx="15">
                  <c:v>134.210145645298</c:v>
                </c:pt>
                <c:pt idx="16">
                  <c:v>139.92625560068</c:v>
                </c:pt>
                <c:pt idx="17">
                  <c:v>145.873121463708</c:v>
                </c:pt>
                <c:pt idx="18">
                  <c:v>151.819987326738</c:v>
                </c:pt>
                <c:pt idx="19">
                  <c:v>157.766853189766</c:v>
                </c:pt>
                <c:pt idx="20">
                  <c:v>163.713719052795</c:v>
                </c:pt>
                <c:pt idx="21">
                  <c:v>169.034414922011</c:v>
                </c:pt>
                <c:pt idx="22">
                  <c:v>174.355110791227</c:v>
                </c:pt>
                <c:pt idx="23">
                  <c:v>179.675806660443</c:v>
                </c:pt>
                <c:pt idx="24">
                  <c:v>184.996502529658</c:v>
                </c:pt>
                <c:pt idx="25">
                  <c:v>189.158923836576</c:v>
                </c:pt>
                <c:pt idx="26">
                  <c:v>193.321345143493</c:v>
                </c:pt>
                <c:pt idx="27">
                  <c:v>197.483766450411</c:v>
                </c:pt>
                <c:pt idx="28">
                  <c:v>201.646187757328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928907"/>
        <c:axId val="43729605"/>
      </c:lineChart>
      <c:catAx>
        <c:axId val="7522313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257648"/>
        <c:crosses val="autoZero"/>
        <c:auto val="1"/>
        <c:lblAlgn val="ctr"/>
        <c:lblOffset val="100"/>
      </c:catAx>
      <c:valAx>
        <c:axId val="64257648"/>
        <c:scaling>
          <c:orientation val="minMax"/>
          <c:max val="14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5223139"/>
        <c:crossesAt val="1"/>
        <c:crossBetween val="midCat"/>
      </c:valAx>
      <c:catAx>
        <c:axId val="439289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729605"/>
        <c:auto val="1"/>
        <c:lblAlgn val="ctr"/>
        <c:lblOffset val="100"/>
      </c:catAx>
      <c:valAx>
        <c:axId val="43729605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392890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-0.0379046896237167</c:v>
                </c:pt>
                <c:pt idx="6">
                  <c:v>-0.0409085019508482</c:v>
                </c:pt>
                <c:pt idx="7">
                  <c:v>-0.037610307395002</c:v>
                </c:pt>
                <c:pt idx="8">
                  <c:v>-0.0430554772480545</c:v>
                </c:pt>
                <c:pt idx="9">
                  <c:v>-0.047068550217097</c:v>
                </c:pt>
                <c:pt idx="10">
                  <c:v>-0.0504781733267483</c:v>
                </c:pt>
                <c:pt idx="11">
                  <c:v>-0.0513064690143562</c:v>
                </c:pt>
                <c:pt idx="12">
                  <c:v>-0.0536602991374704</c:v>
                </c:pt>
                <c:pt idx="13">
                  <c:v>-0.0528073464748181</c:v>
                </c:pt>
                <c:pt idx="14">
                  <c:v>-0.0511015347006557</c:v>
                </c:pt>
                <c:pt idx="15">
                  <c:v>-0.0493163923067883</c:v>
                </c:pt>
                <c:pt idx="16">
                  <c:v>-0.0475557333129539</c:v>
                </c:pt>
                <c:pt idx="17">
                  <c:v>-0.045899699330964</c:v>
                </c:pt>
                <c:pt idx="18">
                  <c:v>-0.0435142429186574</c:v>
                </c:pt>
                <c:pt idx="19">
                  <c:v>-0.0411923747962102</c:v>
                </c:pt>
                <c:pt idx="20">
                  <c:v>-0.0393163835561468</c:v>
                </c:pt>
                <c:pt idx="21">
                  <c:v>-0.0375110213813167</c:v>
                </c:pt>
                <c:pt idx="22">
                  <c:v>-0.035837344072653</c:v>
                </c:pt>
                <c:pt idx="23">
                  <c:v>-0.0343347078975481</c:v>
                </c:pt>
                <c:pt idx="24">
                  <c:v>-0.0332427831058788</c:v>
                </c:pt>
                <c:pt idx="25">
                  <c:v>-0.0318013371615321</c:v>
                </c:pt>
                <c:pt idx="26">
                  <c:v>-0.0297938884889827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-0.0387698546571102</c:v>
                </c:pt>
                <c:pt idx="6">
                  <c:v>-0.0421365713502813</c:v>
                </c:pt>
                <c:pt idx="7">
                  <c:v>-0.0392631754029957</c:v>
                </c:pt>
                <c:pt idx="8">
                  <c:v>-0.0451909340281495</c:v>
                </c:pt>
                <c:pt idx="9">
                  <c:v>-0.0497259622254759</c:v>
                </c:pt>
                <c:pt idx="10">
                  <c:v>-0.0537087482503527</c:v>
                </c:pt>
                <c:pt idx="11">
                  <c:v>-0.0557044444412986</c:v>
                </c:pt>
                <c:pt idx="12">
                  <c:v>-0.0596246590562607</c:v>
                </c:pt>
                <c:pt idx="13">
                  <c:v>-0.0598247135964954</c:v>
                </c:pt>
                <c:pt idx="14">
                  <c:v>-0.0592011059427973</c:v>
                </c:pt>
                <c:pt idx="15">
                  <c:v>-0.0583501832731257</c:v>
                </c:pt>
                <c:pt idx="16">
                  <c:v>-0.0574000669772511</c:v>
                </c:pt>
                <c:pt idx="17">
                  <c:v>-0.0563527708693046</c:v>
                </c:pt>
                <c:pt idx="18">
                  <c:v>-0.0550491081598996</c:v>
                </c:pt>
                <c:pt idx="19">
                  <c:v>-0.0538094762403532</c:v>
                </c:pt>
                <c:pt idx="20">
                  <c:v>-0.0528777358981507</c:v>
                </c:pt>
                <c:pt idx="21">
                  <c:v>-0.0517246859296812</c:v>
                </c:pt>
                <c:pt idx="22">
                  <c:v>-0.0510535529433355</c:v>
                </c:pt>
                <c:pt idx="23">
                  <c:v>-0.0503284993652541</c:v>
                </c:pt>
                <c:pt idx="24">
                  <c:v>-0.0500999713151455</c:v>
                </c:pt>
                <c:pt idx="25">
                  <c:v>-0.0496903006052682</c:v>
                </c:pt>
                <c:pt idx="26">
                  <c:v>-0.0485634557193401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-0.0378595109211102</c:v>
                </c:pt>
                <c:pt idx="6">
                  <c:v>-0.0407690893083975</c:v>
                </c:pt>
                <c:pt idx="7">
                  <c:v>-0.0347139553337749</c:v>
                </c:pt>
                <c:pt idx="8">
                  <c:v>-0.0407375145083579</c:v>
                </c:pt>
                <c:pt idx="9">
                  <c:v>-0.0459453511058578</c:v>
                </c:pt>
                <c:pt idx="10">
                  <c:v>-0.0489857063634214</c:v>
                </c:pt>
                <c:pt idx="11">
                  <c:v>-0.0499322123027717</c:v>
                </c:pt>
                <c:pt idx="12">
                  <c:v>-0.0529843343581834</c:v>
                </c:pt>
                <c:pt idx="13">
                  <c:v>-0.0533681176252706</c:v>
                </c:pt>
                <c:pt idx="14">
                  <c:v>-0.0522775829830096</c:v>
                </c:pt>
                <c:pt idx="15">
                  <c:v>-0.0499650478748316</c:v>
                </c:pt>
                <c:pt idx="16">
                  <c:v>-0.0496500881919244</c:v>
                </c:pt>
                <c:pt idx="17">
                  <c:v>-0.0492283061936882</c:v>
                </c:pt>
                <c:pt idx="18">
                  <c:v>-0.0484843001944142</c:v>
                </c:pt>
                <c:pt idx="19">
                  <c:v>-0.046395749513324</c:v>
                </c:pt>
                <c:pt idx="20">
                  <c:v>-0.0451724347095907</c:v>
                </c:pt>
                <c:pt idx="21">
                  <c:v>-0.0443359290519932</c:v>
                </c:pt>
                <c:pt idx="22">
                  <c:v>-0.0433793413687072</c:v>
                </c:pt>
                <c:pt idx="23">
                  <c:v>-0.0430010596047304</c:v>
                </c:pt>
                <c:pt idx="24">
                  <c:v>-0.0411541945436297</c:v>
                </c:pt>
                <c:pt idx="25">
                  <c:v>-0.0395079666879179</c:v>
                </c:pt>
                <c:pt idx="26">
                  <c:v>-0.0387582391206338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-0.0387246759545038</c:v>
                </c:pt>
                <c:pt idx="6">
                  <c:v>-0.0419925304689173</c:v>
                </c:pt>
                <c:pt idx="7">
                  <c:v>-0.03633966265155</c:v>
                </c:pt>
                <c:pt idx="8">
                  <c:v>-0.0428514116828159</c:v>
                </c:pt>
                <c:pt idx="9">
                  <c:v>-0.048465558974898</c:v>
                </c:pt>
                <c:pt idx="10">
                  <c:v>-0.0521262829797599</c:v>
                </c:pt>
                <c:pt idx="11">
                  <c:v>-0.0541945861512438</c:v>
                </c:pt>
                <c:pt idx="12">
                  <c:v>-0.0588143538733908</c:v>
                </c:pt>
                <c:pt idx="13">
                  <c:v>-0.0602915857705995</c:v>
                </c:pt>
                <c:pt idx="14">
                  <c:v>-0.0604354557233836</c:v>
                </c:pt>
                <c:pt idx="15">
                  <c:v>-0.0592854271026059</c:v>
                </c:pt>
                <c:pt idx="16">
                  <c:v>-0.0599256750042297</c:v>
                </c:pt>
                <c:pt idx="17">
                  <c:v>-0.0606189630732586</c:v>
                </c:pt>
                <c:pt idx="18">
                  <c:v>-0.0610904746247552</c:v>
                </c:pt>
                <c:pt idx="19">
                  <c:v>-0.0599195080513151</c:v>
                </c:pt>
                <c:pt idx="20">
                  <c:v>-0.0594701323649472</c:v>
                </c:pt>
                <c:pt idx="21">
                  <c:v>-0.0596513261336769</c:v>
                </c:pt>
                <c:pt idx="22">
                  <c:v>-0.0597593749547634</c:v>
                </c:pt>
                <c:pt idx="23">
                  <c:v>-0.0607719300226753</c:v>
                </c:pt>
                <c:pt idx="24">
                  <c:v>-0.0597652210023477</c:v>
                </c:pt>
                <c:pt idx="25">
                  <c:v>-0.0592502300687923</c:v>
                </c:pt>
                <c:pt idx="26">
                  <c:v>-0.0594931754966549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-0.0327968849329026</c:v>
                </c:pt>
                <c:pt idx="3">
                  <c:v>-0.0365372181621095</c:v>
                </c:pt>
                <c:pt idx="4">
                  <c:v>-0.0368373483724276</c:v>
                </c:pt>
                <c:pt idx="5">
                  <c:v>-0.0378593662635754</c:v>
                </c:pt>
                <c:pt idx="6">
                  <c:v>-0.0426582999919795</c:v>
                </c:pt>
                <c:pt idx="7">
                  <c:v>-0.0403290633959761</c:v>
                </c:pt>
                <c:pt idx="8">
                  <c:v>-0.0463326119922647</c:v>
                </c:pt>
                <c:pt idx="9">
                  <c:v>-0.0465010025520767</c:v>
                </c:pt>
                <c:pt idx="10">
                  <c:v>-0.0487534449578983</c:v>
                </c:pt>
                <c:pt idx="11">
                  <c:v>-0.0506044628904825</c:v>
                </c:pt>
                <c:pt idx="12">
                  <c:v>-0.0507964314819888</c:v>
                </c:pt>
                <c:pt idx="13">
                  <c:v>-0.0493150824779122</c:v>
                </c:pt>
                <c:pt idx="14">
                  <c:v>-0.0456840339344091</c:v>
                </c:pt>
                <c:pt idx="15">
                  <c:v>-0.0428178935003612</c:v>
                </c:pt>
                <c:pt idx="16">
                  <c:v>-0.0410780880428967</c:v>
                </c:pt>
                <c:pt idx="17">
                  <c:v>-0.0389541389387457</c:v>
                </c:pt>
                <c:pt idx="18">
                  <c:v>-0.0373097055640386</c:v>
                </c:pt>
                <c:pt idx="19">
                  <c:v>-0.0361336054492758</c:v>
                </c:pt>
                <c:pt idx="20">
                  <c:v>-0.0341510533720387</c:v>
                </c:pt>
                <c:pt idx="21">
                  <c:v>-0.032174926390775</c:v>
                </c:pt>
                <c:pt idx="22">
                  <c:v>-0.0299576866492392</c:v>
                </c:pt>
                <c:pt idx="23">
                  <c:v>-0.0284884914966108</c:v>
                </c:pt>
                <c:pt idx="24">
                  <c:v>-0.0271528993899723</c:v>
                </c:pt>
                <c:pt idx="25">
                  <c:v>-0.0258293482467033</c:v>
                </c:pt>
                <c:pt idx="26">
                  <c:v>-0.0241480291552554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-0.0328930718673194</c:v>
                </c:pt>
                <c:pt idx="2">
                  <c:v>-0.0328368529053519</c:v>
                </c:pt>
                <c:pt idx="3">
                  <c:v>-0.0370800402140634</c:v>
                </c:pt>
                <c:pt idx="4">
                  <c:v>-0.0377885224575695</c:v>
                </c:pt>
                <c:pt idx="5">
                  <c:v>-0.038724531296969</c:v>
                </c:pt>
                <c:pt idx="6">
                  <c:v>-0.043910173884623</c:v>
                </c:pt>
                <c:pt idx="7">
                  <c:v>-0.0420692086455046</c:v>
                </c:pt>
                <c:pt idx="8">
                  <c:v>-0.048594522657698</c:v>
                </c:pt>
                <c:pt idx="9">
                  <c:v>-0.0491281833595691</c:v>
                </c:pt>
                <c:pt idx="10">
                  <c:v>-0.0518234195835297</c:v>
                </c:pt>
                <c:pt idx="11">
                  <c:v>-0.0548438944145789</c:v>
                </c:pt>
                <c:pt idx="12">
                  <c:v>-0.0566812125158721</c:v>
                </c:pt>
                <c:pt idx="13">
                  <c:v>-0.0564145543305485</c:v>
                </c:pt>
                <c:pt idx="14">
                  <c:v>-0.0540198836438712</c:v>
                </c:pt>
                <c:pt idx="15">
                  <c:v>-0.052308449041003</c:v>
                </c:pt>
                <c:pt idx="16">
                  <c:v>-0.0512442015756424</c:v>
                </c:pt>
                <c:pt idx="17">
                  <c:v>-0.0499998130698292</c:v>
                </c:pt>
                <c:pt idx="18">
                  <c:v>-0.0492879542046682</c:v>
                </c:pt>
                <c:pt idx="19">
                  <c:v>-0.0489229854048718</c:v>
                </c:pt>
                <c:pt idx="20">
                  <c:v>-0.0476549527366842</c:v>
                </c:pt>
                <c:pt idx="21">
                  <c:v>-0.0463857332728969</c:v>
                </c:pt>
                <c:pt idx="22">
                  <c:v>-0.0450090287611446</c:v>
                </c:pt>
                <c:pt idx="23">
                  <c:v>-0.044326435368137</c:v>
                </c:pt>
                <c:pt idx="24">
                  <c:v>-0.0438477882564547</c:v>
                </c:pt>
                <c:pt idx="25">
                  <c:v>-0.0435304593931207</c:v>
                </c:pt>
                <c:pt idx="26">
                  <c:v>-0.0424266828276842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0475642"/>
        <c:axId val="42296324"/>
      </c:lineChart>
      <c:catAx>
        <c:axId val="304756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296324"/>
        <c:crosses val="autoZero"/>
        <c:auto val="1"/>
        <c:lblAlgn val="ctr"/>
        <c:lblOffset val="100"/>
      </c:catAx>
      <c:valAx>
        <c:axId val="42296324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756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3.xml"/><Relationship Id="rId2" Type="http://schemas.openxmlformats.org/officeDocument/2006/relationships/chart" Target="../charts/chart94.xml"/><Relationship Id="rId3" Type="http://schemas.openxmlformats.org/officeDocument/2006/relationships/chart" Target="../charts/chart9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9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9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4.wmf"/><Relationship Id="rId2" Type="http://schemas.openxmlformats.org/officeDocument/2006/relationships/image" Target="../media/image15.wmf"/><Relationship Id="rId3" Type="http://schemas.openxmlformats.org/officeDocument/2006/relationships/chart" Target="../charts/chart10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01.xml"/><Relationship Id="rId2" Type="http://schemas.openxmlformats.org/officeDocument/2006/relationships/chart" Target="../charts/chart102.xml"/><Relationship Id="rId3" Type="http://schemas.openxmlformats.org/officeDocument/2006/relationships/chart" Target="../charts/chart103.xml"/><Relationship Id="rId4" Type="http://schemas.openxmlformats.org/officeDocument/2006/relationships/chart" Target="../charts/chart104.xml"/><Relationship Id="rId5" Type="http://schemas.openxmlformats.org/officeDocument/2006/relationships/chart" Target="../charts/chart10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109800</xdr:colOff>
      <xdr:row>142</xdr:row>
      <xdr:rowOff>142560</xdr:rowOff>
    </xdr:to>
    <xdr:graphicFrame>
      <xdr:nvGraphicFramePr>
        <xdr:cNvPr id="0" name=""/>
        <xdr:cNvGraphicFramePr/>
      </xdr:nvGraphicFramePr>
      <xdr:xfrm>
        <a:off x="2806200" y="19997280"/>
        <a:ext cx="5932440" cy="322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754200</xdr:colOff>
      <xdr:row>123</xdr:row>
      <xdr:rowOff>140400</xdr:rowOff>
    </xdr:from>
    <xdr:to>
      <xdr:col>20</xdr:col>
      <xdr:colOff>256680</xdr:colOff>
      <xdr:row>143</xdr:row>
      <xdr:rowOff>117000</xdr:rowOff>
    </xdr:to>
    <xdr:graphicFrame>
      <xdr:nvGraphicFramePr>
        <xdr:cNvPr id="1" name=""/>
        <xdr:cNvGraphicFramePr/>
      </xdr:nvGraphicFramePr>
      <xdr:xfrm>
        <a:off x="12000600" y="20135160"/>
        <a:ext cx="592092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377280</xdr:colOff>
      <xdr:row>142</xdr:row>
      <xdr:rowOff>102600</xdr:rowOff>
    </xdr:to>
    <xdr:graphicFrame>
      <xdr:nvGraphicFramePr>
        <xdr:cNvPr id="2" name=""/>
        <xdr:cNvGraphicFramePr/>
      </xdr:nvGraphicFramePr>
      <xdr:xfrm>
        <a:off x="17993160" y="19958040"/>
        <a:ext cx="5947560" cy="322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769320</xdr:colOff>
      <xdr:row>21</xdr:row>
      <xdr:rowOff>137160</xdr:rowOff>
    </xdr:to>
    <xdr:graphicFrame>
      <xdr:nvGraphicFramePr>
        <xdr:cNvPr id="3" name=""/>
        <xdr:cNvGraphicFramePr/>
      </xdr:nvGraphicFramePr>
      <xdr:xfrm>
        <a:off x="12009960" y="460800"/>
        <a:ext cx="3695760" cy="359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173880</xdr:rowOff>
    </xdr:from>
    <xdr:to>
      <xdr:col>16</xdr:col>
      <xdr:colOff>764640</xdr:colOff>
      <xdr:row>26</xdr:row>
      <xdr:rowOff>59760</xdr:rowOff>
    </xdr:to>
    <xdr:graphicFrame>
      <xdr:nvGraphicFramePr>
        <xdr:cNvPr id="4" name=""/>
        <xdr:cNvGraphicFramePr/>
      </xdr:nvGraphicFramePr>
      <xdr:xfrm>
        <a:off x="11168640" y="1212480"/>
        <a:ext cx="3693960" cy="3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771840</xdr:colOff>
      <xdr:row>26</xdr:row>
      <xdr:rowOff>16200</xdr:rowOff>
    </xdr:to>
    <xdr:graphicFrame>
      <xdr:nvGraphicFramePr>
        <xdr:cNvPr id="5" name=""/>
        <xdr:cNvGraphicFramePr/>
      </xdr:nvGraphicFramePr>
      <xdr:xfrm>
        <a:off x="11175840" y="1168920"/>
        <a:ext cx="3693960" cy="3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571680</xdr:colOff>
      <xdr:row>35</xdr:row>
      <xdr:rowOff>45000</xdr:rowOff>
    </xdr:to>
    <xdr:graphicFrame>
      <xdr:nvGraphicFramePr>
        <xdr:cNvPr id="6" name="Chart 1"/>
        <xdr:cNvGraphicFramePr/>
      </xdr:nvGraphicFramePr>
      <xdr:xfrm>
        <a:off x="6129720" y="46080"/>
        <a:ext cx="7357680" cy="684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246600</xdr:colOff>
      <xdr:row>83</xdr:row>
      <xdr:rowOff>155880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439040" y="13689000"/>
          <a:ext cx="10103040" cy="1257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425520</xdr:colOff>
      <xdr:row>73</xdr:row>
      <xdr:rowOff>114840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585280" y="7844400"/>
          <a:ext cx="13253400" cy="543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718560</xdr:colOff>
      <xdr:row>36</xdr:row>
      <xdr:rowOff>144720</xdr:rowOff>
    </xdr:to>
    <xdr:graphicFrame>
      <xdr:nvGraphicFramePr>
        <xdr:cNvPr id="9" name="Chart 1"/>
        <xdr:cNvGraphicFramePr/>
      </xdr:nvGraphicFramePr>
      <xdr:xfrm>
        <a:off x="6693840" y="327960"/>
        <a:ext cx="13790880" cy="696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644400</xdr:colOff>
      <xdr:row>41</xdr:row>
      <xdr:rowOff>89280</xdr:rowOff>
    </xdr:to>
    <xdr:graphicFrame>
      <xdr:nvGraphicFramePr>
        <xdr:cNvPr id="10" name="Chart 1"/>
        <xdr:cNvGraphicFramePr/>
      </xdr:nvGraphicFramePr>
      <xdr:xfrm>
        <a:off x="10737720" y="1496520"/>
        <a:ext cx="13790880" cy="707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139</xdr:row>
      <xdr:rowOff>360</xdr:rowOff>
    </xdr:from>
    <xdr:to>
      <xdr:col>15</xdr:col>
      <xdr:colOff>640440</xdr:colOff>
      <xdr:row>192</xdr:row>
      <xdr:rowOff>83160</xdr:rowOff>
    </xdr:to>
    <xdr:graphicFrame>
      <xdr:nvGraphicFramePr>
        <xdr:cNvPr id="11" name=""/>
        <xdr:cNvGraphicFramePr/>
      </xdr:nvGraphicFramePr>
      <xdr:xfrm>
        <a:off x="6616440" y="24466680"/>
        <a:ext cx="6377760" cy="8698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27720</xdr:colOff>
      <xdr:row>3</xdr:row>
      <xdr:rowOff>11880</xdr:rowOff>
    </xdr:from>
    <xdr:to>
      <xdr:col>48</xdr:col>
      <xdr:colOff>640800</xdr:colOff>
      <xdr:row>41</xdr:row>
      <xdr:rowOff>94320</xdr:rowOff>
    </xdr:to>
    <xdr:graphicFrame>
      <xdr:nvGraphicFramePr>
        <xdr:cNvPr id="12" name="Chart 1"/>
        <xdr:cNvGraphicFramePr/>
      </xdr:nvGraphicFramePr>
      <xdr:xfrm>
        <a:off x="26382600" y="1501560"/>
        <a:ext cx="13790520" cy="707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538200</xdr:colOff>
      <xdr:row>102</xdr:row>
      <xdr:rowOff>38160</xdr:rowOff>
    </xdr:from>
    <xdr:to>
      <xdr:col>23</xdr:col>
      <xdr:colOff>375480</xdr:colOff>
      <xdr:row>159</xdr:row>
      <xdr:rowOff>129240</xdr:rowOff>
    </xdr:to>
    <xdr:graphicFrame>
      <xdr:nvGraphicFramePr>
        <xdr:cNvPr id="13" name=""/>
        <xdr:cNvGraphicFramePr/>
      </xdr:nvGraphicFramePr>
      <xdr:xfrm>
        <a:off x="12068280" y="18489960"/>
        <a:ext cx="7249680" cy="935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610560</xdr:colOff>
      <xdr:row>92</xdr:row>
      <xdr:rowOff>51840</xdr:rowOff>
    </xdr:from>
    <xdr:to>
      <xdr:col>32</xdr:col>
      <xdr:colOff>435960</xdr:colOff>
      <xdr:row>149</xdr:row>
      <xdr:rowOff>144000</xdr:rowOff>
    </xdr:to>
    <xdr:graphicFrame>
      <xdr:nvGraphicFramePr>
        <xdr:cNvPr id="14" name="Chart 1"/>
        <xdr:cNvGraphicFramePr/>
      </xdr:nvGraphicFramePr>
      <xdr:xfrm>
        <a:off x="19553040" y="16877880"/>
        <a:ext cx="7237800" cy="935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U106" colorId="64" zoomScale="65" zoomScaleNormal="65" zoomScalePageLayoutView="100" workbookViewId="0">
      <selection pane="topLeft" activeCell="X112" activeCellId="0" sqref="X112"/>
    </sheetView>
  </sheetViews>
  <sheetFormatPr defaultColWidth="11.957031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0.0273115983906476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0.0273115983906476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0.0273115983906476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4966125494.3986</v>
      </c>
      <c r="F32" s="9" t="n">
        <f aca="false">E32/$B$14*100</f>
        <v>96.9109005977828</v>
      </c>
      <c r="G32" s="7"/>
      <c r="H32" s="12" t="n">
        <f aca="false">'Central scenario'!BB35</f>
        <v>45.8289346581612</v>
      </c>
      <c r="K32" s="9" t="n">
        <f aca="false">'High scenario'!AG35</f>
        <v>4966125494.3986</v>
      </c>
      <c r="L32" s="9" t="n">
        <f aca="false">K32/$B$14*100</f>
        <v>96.9109005977828</v>
      </c>
      <c r="M32" s="7"/>
      <c r="O32" s="7" t="n">
        <f aca="false">O28+1</f>
        <v>2020</v>
      </c>
      <c r="P32" s="9" t="n">
        <f aca="false">'Low scenario'!AG35</f>
        <v>4931638511.79861</v>
      </c>
      <c r="Q32" s="9" t="n">
        <f aca="false">P32/$B$14*100</f>
        <v>96.2379082325204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5035099459.59858</v>
      </c>
      <c r="F33" s="9" t="n">
        <f aca="false">E33/$B$14*100</f>
        <v>98.2568853283076</v>
      </c>
      <c r="G33" s="10" t="n">
        <f aca="false">AVERAGE(E31:E34)/AVERAGE(E27:E30)-1</f>
        <v>-0.0173041177344676</v>
      </c>
      <c r="H33" s="12" t="n">
        <f aca="false">'Central scenario'!BB36</f>
        <v>46.4144673290806</v>
      </c>
      <c r="K33" s="9" t="n">
        <f aca="false">'High scenario'!AG36</f>
        <v>5069586442.19857</v>
      </c>
      <c r="L33" s="9" t="n">
        <f aca="false">K33/$B$14*100</f>
        <v>98.92987769357</v>
      </c>
      <c r="M33" s="10" t="n">
        <f aca="false">AVERAGE(K31:K34)/AVERAGE(K27:K30)-1</f>
        <v>-0.012439286634144</v>
      </c>
      <c r="O33" s="7" t="n">
        <f aca="false">O29+1</f>
        <v>2020</v>
      </c>
      <c r="P33" s="9" t="n">
        <f aca="false">'Low scenario'!AG36</f>
        <v>5000612476.99859</v>
      </c>
      <c r="Q33" s="9" t="n">
        <f aca="false">P33/$B$14*100</f>
        <v>97.5838929630452</v>
      </c>
      <c r="R33" s="10" t="n">
        <f aca="false">AVERAGE(P31:P34)/AVERAGE(P27:P30)-1</f>
        <v>-0.0221689488347933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5080530512.39904</v>
      </c>
      <c r="F34" s="9" t="n">
        <f aca="false">E34/$B$14*100</f>
        <v>99.1434445276198</v>
      </c>
      <c r="G34" s="7"/>
      <c r="H34" s="12" t="n">
        <f aca="false">'Central scenario'!BB37</f>
        <v>47</v>
      </c>
      <c r="K34" s="9" t="n">
        <f aca="false">'High scenario'!AG37</f>
        <v>5144436827.06535</v>
      </c>
      <c r="L34" s="9" t="n">
        <f aca="false">K34/$B$14*100</f>
        <v>100.390537158521</v>
      </c>
      <c r="M34" s="7"/>
      <c r="O34" s="7" t="n">
        <f aca="false">O30+1</f>
        <v>2020</v>
      </c>
      <c r="P34" s="9" t="n">
        <f aca="false">'Low scenario'!AG37</f>
        <v>5051111180.33269</v>
      </c>
      <c r="Q34" s="9" t="n">
        <f aca="false">P34/$B$14*100</f>
        <v>98.5693442619799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5033375110.46858</v>
      </c>
      <c r="F35" s="6" t="n">
        <f aca="false">E35/$B$14*100</f>
        <v>98.2232357100444</v>
      </c>
      <c r="G35" s="7"/>
      <c r="H35" s="11" t="n">
        <f aca="false">'Central scenario'!BB38</f>
        <v>48</v>
      </c>
      <c r="K35" s="6" t="n">
        <f aca="false">'High scenario'!AG38</f>
        <v>5129248922.09656</v>
      </c>
      <c r="L35" s="6" t="n">
        <f aca="false">K35/$B$14*100</f>
        <v>100.094154485474</v>
      </c>
      <c r="M35" s="7"/>
      <c r="O35" s="5" t="n">
        <f aca="false">O31+1</f>
        <v>2021</v>
      </c>
      <c r="P35" s="6" t="n">
        <f aca="false">'Low scenario'!AG38</f>
        <v>5033375110.46858</v>
      </c>
      <c r="Q35" s="6" t="n">
        <f aca="false">P35/$B$14*100</f>
        <v>98.2232357100444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5115109259.23056</v>
      </c>
      <c r="F36" s="9" t="n">
        <f aca="false">E36/$B$14*100</f>
        <v>99.8182276157163</v>
      </c>
      <c r="G36" s="7"/>
      <c r="H36" s="12" t="n">
        <f aca="false">'Central scenario'!BB39</f>
        <v>49</v>
      </c>
      <c r="K36" s="9" t="n">
        <f aca="false">'High scenario'!AG39</f>
        <v>5164770514.17455</v>
      </c>
      <c r="L36" s="9" t="n">
        <f aca="false">K36/$B$14*100</f>
        <v>100.787336621694</v>
      </c>
      <c r="M36" s="7"/>
      <c r="O36" s="7" t="n">
        <f aca="false">O32+1</f>
        <v>2021</v>
      </c>
      <c r="P36" s="9" t="n">
        <f aca="false">'Low scenario'!AG39</f>
        <v>5035202920.54638</v>
      </c>
      <c r="Q36" s="9" t="n">
        <f aca="false">P36/$B$14*100</f>
        <v>98.2589043054034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5135801448.79055</v>
      </c>
      <c r="F37" s="9" t="n">
        <f aca="false">E37/$B$14*100</f>
        <v>100.222023034874</v>
      </c>
      <c r="G37" s="10" t="n">
        <f aca="false">AVERAGE(E35:E38)/AVERAGE(E31:E34)-1</f>
        <v>0.0279999999999991</v>
      </c>
      <c r="H37" s="12" t="n">
        <f aca="false">'Central scenario'!BB40</f>
        <v>50</v>
      </c>
      <c r="K37" s="9" t="n">
        <f aca="false">'High scenario'!AG40</f>
        <v>5170978171.04254</v>
      </c>
      <c r="L37" s="9" t="n">
        <f aca="false">K37/$B$14*100</f>
        <v>100.908475247441</v>
      </c>
      <c r="M37" s="10" t="n">
        <f aca="false">AVERAGE(K35:K38)/AVERAGE(K31:K34)-1</f>
        <v>0.0330000000000001</v>
      </c>
      <c r="O37" s="7" t="n">
        <f aca="false">O33+1</f>
        <v>2021</v>
      </c>
      <c r="P37" s="9" t="n">
        <f aca="false">'Low scenario'!AG40</f>
        <v>5040617376.81458</v>
      </c>
      <c r="Q37" s="9" t="n">
        <f aca="false">P37/$B$14*100</f>
        <v>98.3645641067496</v>
      </c>
      <c r="R37" s="10" t="n">
        <f aca="false">AVERAGE(P35:P38)/AVERAGE(P31:P34)-1</f>
        <v>0.0230000000000015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5147672718.64343</v>
      </c>
      <c r="F38" s="9" t="n">
        <f aca="false">E38/$B$14*100</f>
        <v>100.453683602852</v>
      </c>
      <c r="G38" s="7"/>
      <c r="H38" s="12" t="n">
        <f aca="false">'Central scenario'!BB41</f>
        <v>51</v>
      </c>
      <c r="K38" s="9" t="n">
        <f aca="false">'High scenario'!AG41</f>
        <v>5167978436.13455</v>
      </c>
      <c r="L38" s="9" t="n">
        <f aca="false">K38/$B$14*100</f>
        <v>100.84993725604</v>
      </c>
      <c r="M38" s="7"/>
      <c r="O38" s="7" t="n">
        <f aca="false">O34+1</f>
        <v>2021</v>
      </c>
      <c r="P38" s="9" t="n">
        <f aca="false">'Low scenario'!AG41</f>
        <v>5122729555.96118</v>
      </c>
      <c r="Q38" s="9" t="n">
        <f aca="false">P38/$B$14*100</f>
        <v>99.9669330440869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5234710114.88733</v>
      </c>
      <c r="F39" s="6" t="n">
        <f aca="false">E39/$B$14*100</f>
        <v>102.152165138446</v>
      </c>
      <c r="G39" s="7"/>
      <c r="H39" s="11" t="n">
        <f aca="false">'Central scenario'!BB42</f>
        <v>51.125</v>
      </c>
      <c r="K39" s="6" t="n">
        <f aca="false">'High scenario'!AG42</f>
        <v>5231833900.53849</v>
      </c>
      <c r="L39" s="6" t="n">
        <f aca="false">K39/$B$14*100</f>
        <v>102.096037575183</v>
      </c>
      <c r="M39" s="7"/>
      <c r="O39" s="5" t="n">
        <f aca="false">O35+1</f>
        <v>2022</v>
      </c>
      <c r="P39" s="6" t="n">
        <f aca="false">'Low scenario'!AG42</f>
        <v>5134042612.67796</v>
      </c>
      <c r="Q39" s="6" t="n">
        <f aca="false">P39/$B$14*100</f>
        <v>100.187700424246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5268562537.00748</v>
      </c>
      <c r="F40" s="9" t="n">
        <f aca="false">E40/$B$14*100</f>
        <v>102.812774444188</v>
      </c>
      <c r="G40" s="7"/>
      <c r="H40" s="12" t="n">
        <f aca="false">'Central scenario'!BB43</f>
        <v>51.25</v>
      </c>
      <c r="K40" s="9" t="n">
        <f aca="false">'High scenario'!AG43</f>
        <v>5319713629.59978</v>
      </c>
      <c r="L40" s="9" t="n">
        <f aca="false">K40/$B$14*100</f>
        <v>103.810956720345</v>
      </c>
      <c r="M40" s="7"/>
      <c r="O40" s="7" t="n">
        <f aca="false">O36+1</f>
        <v>2022</v>
      </c>
      <c r="P40" s="9" t="n">
        <f aca="false">'Low scenario'!AG43</f>
        <v>5161082993.56004</v>
      </c>
      <c r="Q40" s="9" t="n">
        <f aca="false">P40/$B$14*100</f>
        <v>100.715376913038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5289875492.25427</v>
      </c>
      <c r="F41" s="9" t="n">
        <f aca="false">E41/$B$14*100</f>
        <v>103.22868372592</v>
      </c>
      <c r="G41" s="10" t="n">
        <f aca="false">AVERAGE(E39:E42)/AVERAGE(E35:E38)-1</f>
        <v>0.0350000000000001</v>
      </c>
      <c r="H41" s="12" t="n">
        <f aca="false">'Central scenario'!BB44</f>
        <v>51.375</v>
      </c>
      <c r="K41" s="9" t="n">
        <f aca="false">'High scenario'!AG44</f>
        <v>5429527079.59467</v>
      </c>
      <c r="L41" s="9" t="n">
        <f aca="false">K41/$B$14*100</f>
        <v>105.953899009813</v>
      </c>
      <c r="M41" s="10" t="n">
        <f aca="false">AVERAGE(K39:K42)/AVERAGE(K35:K38)-1</f>
        <v>0.04</v>
      </c>
      <c r="O41" s="7" t="n">
        <f aca="false">O37+1</f>
        <v>2022</v>
      </c>
      <c r="P41" s="9" t="n">
        <f aca="false">'Low scenario'!AG44</f>
        <v>5237201454.51035</v>
      </c>
      <c r="Q41" s="9" t="n">
        <f aca="false">P41/$B$14*100</f>
        <v>102.200782106913</v>
      </c>
      <c r="R41" s="10" t="n">
        <f aca="false">AVERAGE(P39:P42)/AVERAGE(P35:P38)-1</f>
        <v>0.0299999999999994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5353928941.78371</v>
      </c>
      <c r="F42" s="9" t="n">
        <f aca="false">E42/$B$14*100</f>
        <v>104.478647603654</v>
      </c>
      <c r="G42" s="7"/>
      <c r="H42" s="12" t="n">
        <f aca="false">'Central scenario'!BB45</f>
        <v>51.5</v>
      </c>
      <c r="K42" s="9" t="n">
        <f aca="false">'High scenario'!AG45</f>
        <v>5477220475.45319</v>
      </c>
      <c r="L42" s="9" t="n">
        <f aca="false">K42/$B$14*100</f>
        <v>106.884606449734</v>
      </c>
      <c r="M42" s="7"/>
      <c r="O42" s="7" t="n">
        <f aca="false">O38+1</f>
        <v>2022</v>
      </c>
      <c r="P42" s="9" t="n">
        <f aca="false">'Low scenario'!AG45</f>
        <v>5306555651.95609</v>
      </c>
      <c r="Q42" s="9" t="n">
        <f aca="false">P42/$B$14*100</f>
        <v>103.554186837076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5391751418.33395</v>
      </c>
      <c r="F43" s="6" t="n">
        <f aca="false">E43/$B$14*100</f>
        <v>105.2167300926</v>
      </c>
      <c r="G43" s="7"/>
      <c r="H43" s="11" t="n">
        <f aca="false">'Central scenario'!BB46</f>
        <v>51.625</v>
      </c>
      <c r="K43" s="6" t="n">
        <f aca="false">'High scenario'!AG46</f>
        <v>5493425595.56541</v>
      </c>
      <c r="L43" s="6" t="n">
        <f aca="false">K43/$B$14*100</f>
        <v>107.200839453943</v>
      </c>
      <c r="M43" s="7"/>
      <c r="O43" s="5" t="n">
        <f aca="false">O39+1</f>
        <v>2023</v>
      </c>
      <c r="P43" s="6" t="n">
        <f aca="false">'Low scenario'!AG46</f>
        <v>5313734104.12169</v>
      </c>
      <c r="Q43" s="6" t="n">
        <f aca="false">P43/$B$14*100</f>
        <v>103.694269939094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5452962225.80274</v>
      </c>
      <c r="F44" s="9" t="n">
        <f aca="false">E44/$B$14*100</f>
        <v>106.411221549734</v>
      </c>
      <c r="G44" s="7"/>
      <c r="H44" s="12" t="n">
        <f aca="false">'Central scenario'!BB47</f>
        <v>51.75</v>
      </c>
      <c r="K44" s="9" t="n">
        <f aca="false">'High scenario'!AG47</f>
        <v>5532502174.78377</v>
      </c>
      <c r="L44" s="9" t="n">
        <f aca="false">K44/$B$14*100</f>
        <v>107.963394989159</v>
      </c>
      <c r="M44" s="7"/>
      <c r="O44" s="7" t="n">
        <f aca="false">O40+1</f>
        <v>2023</v>
      </c>
      <c r="P44" s="9" t="n">
        <f aca="false">'Low scenario'!AG47</f>
        <v>5315915483.36684</v>
      </c>
      <c r="Q44" s="9" t="n">
        <f aca="false">P44/$B$14*100</f>
        <v>103.73683822043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5448571757.0219</v>
      </c>
      <c r="F45" s="9" t="n">
        <f aca="false">E45/$B$14*100</f>
        <v>106.325544237698</v>
      </c>
      <c r="G45" s="10" t="n">
        <f aca="false">AVERAGE(E43:E46)/AVERAGE(E39:E42)-1</f>
        <v>0.0300000000000007</v>
      </c>
      <c r="H45" s="12" t="n">
        <f aca="false">'Central scenario'!BB48</f>
        <v>51.875</v>
      </c>
      <c r="K45" s="9" t="n">
        <f aca="false">'High scenario'!AG48</f>
        <v>5578839074.28352</v>
      </c>
      <c r="L45" s="9" t="n">
        <f aca="false">K45/$B$14*100</f>
        <v>108.867631232583</v>
      </c>
      <c r="M45" s="10" t="n">
        <f aca="false">AVERAGE(K43:K46)/AVERAGE(K39:K42)-1</f>
        <v>0.0350000000000001</v>
      </c>
      <c r="O45" s="7" t="n">
        <f aca="false">O41+1</f>
        <v>2023</v>
      </c>
      <c r="P45" s="9" t="n">
        <f aca="false">'Low scenario'!AG48</f>
        <v>5341945483.60056</v>
      </c>
      <c r="Q45" s="9" t="n">
        <f aca="false">P45/$B$14*100</f>
        <v>104.244797749051</v>
      </c>
      <c r="R45" s="10" t="n">
        <f aca="false">AVERAGE(P43:P46)/AVERAGE(P39:P42)-1</f>
        <v>0.0249999999999997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5488203997.3522</v>
      </c>
      <c r="F46" s="9" t="n">
        <f aca="false">E46/$B$14*100</f>
        <v>107.098943159543</v>
      </c>
      <c r="G46" s="7"/>
      <c r="H46" s="12" t="n">
        <f aca="false">'Central scenario'!BB49</f>
        <v>52</v>
      </c>
      <c r="K46" s="9" t="n">
        <f aca="false">'High scenario'!AG49</f>
        <v>5604568568.53494</v>
      </c>
      <c r="L46" s="9" t="n">
        <f aca="false">K46/$B$14*100</f>
        <v>109.369726570819</v>
      </c>
      <c r="M46" s="7"/>
      <c r="O46" s="7" t="n">
        <f aca="false">O42+1</f>
        <v>2023</v>
      </c>
      <c r="P46" s="9" t="n">
        <f aca="false">'Low scenario'!AG49</f>
        <v>5388259709.43295</v>
      </c>
      <c r="Q46" s="9" t="n">
        <f aca="false">P46/$B$14*100</f>
        <v>105.14859152973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5553503960.88396</v>
      </c>
      <c r="F47" s="6" t="n">
        <f aca="false">E47/$B$14*100</f>
        <v>108.373231995378</v>
      </c>
      <c r="G47" s="7"/>
      <c r="H47" s="11" t="n">
        <f aca="false">'Central scenario'!BB50</f>
        <v>52</v>
      </c>
      <c r="K47" s="6" t="n">
        <f aca="false">'High scenario'!AG50</f>
        <v>5658228363.43237</v>
      </c>
      <c r="L47" s="6" t="n">
        <f aca="false">K47/$B$14*100</f>
        <v>110.416864637561</v>
      </c>
      <c r="M47" s="7"/>
      <c r="O47" s="5" t="n">
        <f aca="false">O43+1</f>
        <v>2024</v>
      </c>
      <c r="P47" s="6" t="n">
        <f aca="false">'Low scenario'!AG50</f>
        <v>5420008786.20412</v>
      </c>
      <c r="Q47" s="6" t="n">
        <f aca="false">P47/$B$14*100</f>
        <v>105.768155337876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5589286281.44781</v>
      </c>
      <c r="F48" s="9" t="n">
        <f aca="false">E48/$B$14*100</f>
        <v>109.071502088478</v>
      </c>
      <c r="G48" s="7"/>
      <c r="H48" s="12" t="n">
        <f aca="false">'Central scenario'!BB51</f>
        <v>52</v>
      </c>
      <c r="K48" s="9" t="n">
        <f aca="false">'High scenario'!AG51</f>
        <v>5684645984.59033</v>
      </c>
      <c r="L48" s="9" t="n">
        <f aca="false">K48/$B$14*100</f>
        <v>110.932388351361</v>
      </c>
      <c r="M48" s="7"/>
      <c r="O48" s="7" t="n">
        <f aca="false">O44+1</f>
        <v>2024</v>
      </c>
      <c r="P48" s="9" t="n">
        <f aca="false">'Low scenario'!AG51</f>
        <v>5422233793.03418</v>
      </c>
      <c r="Q48" s="9" t="n">
        <f aca="false">P48/$B$14*100</f>
        <v>105.811574984838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5612028909.73256</v>
      </c>
      <c r="F49" s="9" t="n">
        <f aca="false">E49/$B$14*100</f>
        <v>109.515310564829</v>
      </c>
      <c r="G49" s="10" t="n">
        <f aca="false">AVERAGE(E47:E50)/AVERAGE(E43:E46)-1</f>
        <v>0.0299999999999996</v>
      </c>
      <c r="H49" s="12" t="n">
        <f aca="false">'Central scenario'!BB52</f>
        <v>52</v>
      </c>
      <c r="K49" s="9" t="n">
        <f aca="false">'High scenario'!AG52</f>
        <v>5746204246.51203</v>
      </c>
      <c r="L49" s="9" t="n">
        <f aca="false">K49/$B$14*100</f>
        <v>112.133660169561</v>
      </c>
      <c r="M49" s="10" t="n">
        <f aca="false">AVERAGE(K47:K50)/AVERAGE(K43:K46)-1</f>
        <v>0.0299999999999991</v>
      </c>
      <c r="O49" s="7" t="n">
        <f aca="false">O45+1</f>
        <v>2024</v>
      </c>
      <c r="P49" s="9" t="n">
        <f aca="false">'Low scenario'!AG52</f>
        <v>5448784393.27257</v>
      </c>
      <c r="Q49" s="9" t="n">
        <f aca="false">P49/$B$14*100</f>
        <v>106.329693704032</v>
      </c>
      <c r="R49" s="10" t="n">
        <f aca="false">AVERAGE(P47:P50)/AVERAGE(P43:P46)-1</f>
        <v>0.0200000000000005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5680114928.40177</v>
      </c>
      <c r="F50" s="9" t="n">
        <f aca="false">E50/$B$14*100</f>
        <v>110.843967562078</v>
      </c>
      <c r="G50" s="7"/>
      <c r="H50" s="7" t="n">
        <v>52</v>
      </c>
      <c r="K50" s="9" t="n">
        <f aca="false">'High scenario'!AG53</f>
        <v>5786536881.02792</v>
      </c>
      <c r="L50" s="9" t="n">
        <f aca="false">K50/$B$14*100</f>
        <v>112.920726855416</v>
      </c>
      <c r="M50" s="7"/>
      <c r="O50" s="7" t="n">
        <f aca="false">O46+1</f>
        <v>2024</v>
      </c>
      <c r="P50" s="9" t="n">
        <f aca="false">'Low scenario'!AG53</f>
        <v>5496024903.62162</v>
      </c>
      <c r="Q50" s="9" t="n">
        <f aca="false">P50/$B$14*100</f>
        <v>107.251563360324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5724093969.6494</v>
      </c>
      <c r="F51" s="6" t="n">
        <f aca="false">E51/$B$14*100</f>
        <v>111.702191644321</v>
      </c>
      <c r="G51" s="7"/>
      <c r="H51" s="2" t="n">
        <f aca="false">H50</f>
        <v>52</v>
      </c>
      <c r="K51" s="6" t="n">
        <f aca="false">'High scenario'!AG54</f>
        <v>5817669176.99922</v>
      </c>
      <c r="L51" s="6" t="n">
        <f aca="false">K51/$B$14*100</f>
        <v>113.528254563618</v>
      </c>
      <c r="M51" s="7"/>
      <c r="O51" s="5" t="n">
        <f aca="false">O47+1</f>
        <v>2025</v>
      </c>
      <c r="P51" s="6" t="n">
        <f aca="false">'Low scenario'!AG54</f>
        <v>5543997670.32208</v>
      </c>
      <c r="Q51" s="6" t="n">
        <f aca="false">P51/$B$14*100</f>
        <v>108.187722551298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5799098414.6042</v>
      </c>
      <c r="F52" s="9" t="n">
        <f aca="false">E52/$B$14*100</f>
        <v>113.165857497632</v>
      </c>
      <c r="G52" s="7"/>
      <c r="H52" s="2" t="n">
        <f aca="false">H51</f>
        <v>52</v>
      </c>
      <c r="K52" s="9" t="n">
        <f aca="false">'High scenario'!AG55</f>
        <v>5865823875.17203</v>
      </c>
      <c r="L52" s="9" t="n">
        <f aca="false">K52/$B$14*100</f>
        <v>114.467964035963</v>
      </c>
      <c r="M52" s="7"/>
      <c r="O52" s="7" t="n">
        <f aca="false">O48+1</f>
        <v>2025</v>
      </c>
      <c r="P52" s="9" t="n">
        <f aca="false">'Low scenario'!AG55</f>
        <v>5589790722.71487</v>
      </c>
      <c r="Q52" s="9" t="n">
        <f aca="false">P52/$B$14*100</f>
        <v>109.081345951172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5828064808.66641</v>
      </c>
      <c r="F53" s="9" t="n">
        <f aca="false">E53/$B$14*100</f>
        <v>113.731118955242</v>
      </c>
      <c r="G53" s="10" t="n">
        <f aca="false">AVERAGE(E51:E54)/AVERAGE(E47:E50)-1</f>
        <v>0.0350480714957504</v>
      </c>
      <c r="H53" s="2" t="n">
        <f aca="false">H52</f>
        <v>52</v>
      </c>
      <c r="K53" s="9" t="n">
        <f aca="false">'High scenario'!AG56</f>
        <v>5893631473.62848</v>
      </c>
      <c r="L53" s="9" t="n">
        <f aca="false">K53/$B$14*100</f>
        <v>115.010612306313</v>
      </c>
      <c r="M53" s="10" t="n">
        <f aca="false">AVERAGE(K51:K54)/AVERAGE(K47:K50)-1</f>
        <v>0.0295082292766171</v>
      </c>
      <c r="O53" s="7" t="n">
        <f aca="false">O49+1</f>
        <v>2025</v>
      </c>
      <c r="P53" s="9" t="n">
        <f aca="false">'Low scenario'!AG56</f>
        <v>5646500710.34719</v>
      </c>
      <c r="Q53" s="9" t="n">
        <f aca="false">P53/$B$14*100</f>
        <v>110.188006662935</v>
      </c>
      <c r="R53" s="10" t="n">
        <f aca="false">AVERAGE(P51:P54)/AVERAGE(P47:P50)-1</f>
        <v>0.0330563401878172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5869978061.20072</v>
      </c>
      <c r="F54" s="9" t="n">
        <f aca="false">E54/$B$14*100</f>
        <v>114.549030434656</v>
      </c>
      <c r="G54" s="7"/>
      <c r="H54" s="2" t="n">
        <f aca="false">H53</f>
        <v>52</v>
      </c>
      <c r="K54" s="9" t="n">
        <f aca="false">'High scenario'!AG57</f>
        <v>5973509856.05955</v>
      </c>
      <c r="L54" s="9" t="n">
        <f aca="false">K54/$B$14*100</f>
        <v>116.569390067451</v>
      </c>
      <c r="M54" s="7"/>
      <c r="O54" s="7" t="n">
        <f aca="false">O50+1</f>
        <v>2025</v>
      </c>
      <c r="P54" s="9" t="n">
        <f aca="false">'Low scenario'!AG57</f>
        <v>5726962971.25541</v>
      </c>
      <c r="Q54" s="9" t="n">
        <f aca="false">P54/$B$14*100</f>
        <v>111.758178455321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5918778778.10308</v>
      </c>
      <c r="F55" s="6" t="n">
        <f aca="false">E55/$B$14*100</f>
        <v>115.501346567255</v>
      </c>
      <c r="G55" s="7"/>
      <c r="H55" s="2" t="n">
        <f aca="false">H54</f>
        <v>52</v>
      </c>
      <c r="K55" s="6" t="n">
        <f aca="false">'High scenario'!AG58</f>
        <v>6048424620.47685</v>
      </c>
      <c r="L55" s="6" t="n">
        <f aca="false">K55/$B$14*100</f>
        <v>118.031305859941</v>
      </c>
      <c r="M55" s="7"/>
      <c r="O55" s="5" t="n">
        <f aca="false">O51+1</f>
        <v>2026</v>
      </c>
      <c r="P55" s="6" t="n">
        <f aca="false">'Low scenario'!AG58</f>
        <v>5717409248.89038</v>
      </c>
      <c r="Q55" s="6" t="n">
        <f aca="false">P55/$B$14*100</f>
        <v>111.571743408623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5928608262.45396</v>
      </c>
      <c r="F56" s="9" t="n">
        <f aca="false">E56/$B$14*100</f>
        <v>115.693162940387</v>
      </c>
      <c r="G56" s="7"/>
      <c r="H56" s="2" t="n">
        <f aca="false">H55</f>
        <v>52</v>
      </c>
      <c r="K56" s="9" t="n">
        <f aca="false">'High scenario'!AG59</f>
        <v>6102274624.67235</v>
      </c>
      <c r="L56" s="9" t="n">
        <f aca="false">K56/$B$14*100</f>
        <v>119.082155744759</v>
      </c>
      <c r="M56" s="7"/>
      <c r="O56" s="7" t="n">
        <f aca="false">O52+1</f>
        <v>2026</v>
      </c>
      <c r="P56" s="9" t="n">
        <f aca="false">'Low scenario'!AG59</f>
        <v>5739272255.49853</v>
      </c>
      <c r="Q56" s="9" t="n">
        <f aca="false">P56/$B$14*100</f>
        <v>111.998386606134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6004714249.11873</v>
      </c>
      <c r="F57" s="9" t="n">
        <f aca="false">E57/$B$14*100</f>
        <v>117.178324706212</v>
      </c>
      <c r="G57" s="10" t="n">
        <f aca="false">AVERAGE(E55:E58)/AVERAGE(E51:E54)-1</f>
        <v>0.0287280524546567</v>
      </c>
      <c r="H57" s="2" t="n">
        <f aca="false">H56</f>
        <v>52</v>
      </c>
      <c r="K57" s="9" t="n">
        <f aca="false">'High scenario'!AG60</f>
        <v>6171122884.36394</v>
      </c>
      <c r="L57" s="9" t="n">
        <f aca="false">K57/$B$14*100</f>
        <v>120.425687409198</v>
      </c>
      <c r="M57" s="10" t="n">
        <f aca="false">AVERAGE(K55:K58)/AVERAGE(K51:K54)-1</f>
        <v>0.0416654149893541</v>
      </c>
      <c r="O57" s="7" t="n">
        <f aca="false">O53+1</f>
        <v>2026</v>
      </c>
      <c r="P57" s="9" t="n">
        <f aca="false">'Low scenario'!AG60</f>
        <v>5797886033.22487</v>
      </c>
      <c r="Q57" s="9" t="n">
        <f aca="false">P57/$B$14*100</f>
        <v>113.142198616786</v>
      </c>
      <c r="R57" s="10" t="n">
        <f aca="false">AVERAGE(P55:P58)/AVERAGE(P51:P54)-1</f>
        <v>0.0242421231504268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6036234828.88725</v>
      </c>
      <c r="F58" s="9" t="n">
        <f aca="false">E58/$B$14*100</f>
        <v>117.793429535153</v>
      </c>
      <c r="G58" s="7"/>
      <c r="H58" s="2" t="n">
        <f aca="false">H57</f>
        <v>52</v>
      </c>
      <c r="K58" s="9" t="n">
        <f aca="false">'High scenario'!AG61</f>
        <v>6210059207.12886</v>
      </c>
      <c r="L58" s="9" t="n">
        <f aca="false">K58/$B$14*100</f>
        <v>121.185505925539</v>
      </c>
      <c r="M58" s="7"/>
      <c r="O58" s="7" t="n">
        <f aca="false">O54+1</f>
        <v>2026</v>
      </c>
      <c r="P58" s="9" t="n">
        <f aca="false">'Low scenario'!AG61</f>
        <v>5798308113.59688</v>
      </c>
      <c r="Q58" s="9" t="n">
        <f aca="false">P58/$B$14*100</f>
        <v>113.150435257004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6077679316.21327</v>
      </c>
      <c r="F59" s="6" t="n">
        <f aca="false">E59/$B$14*100</f>
        <v>118.602193348332</v>
      </c>
      <c r="G59" s="7"/>
      <c r="H59" s="2" t="n">
        <f aca="false">H58</f>
        <v>52</v>
      </c>
      <c r="K59" s="6" t="n">
        <f aca="false">'High scenario'!AG62</f>
        <v>6269327429.92256</v>
      </c>
      <c r="L59" s="6" t="n">
        <f aca="false">K59/$B$14*100</f>
        <v>122.342089031271</v>
      </c>
      <c r="M59" s="7"/>
      <c r="O59" s="5" t="n">
        <f aca="false">O55+1</f>
        <v>2027</v>
      </c>
      <c r="P59" s="6" t="n">
        <f aca="false">'Low scenario'!AG62</f>
        <v>5820406073.4299</v>
      </c>
      <c r="Q59" s="6" t="n">
        <f aca="false">P59/$B$14*100</f>
        <v>113.581663422947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6126884124.81669</v>
      </c>
      <c r="F60" s="9" t="n">
        <f aca="false">E60/$B$14*100</f>
        <v>119.562395083242</v>
      </c>
      <c r="G60" s="7"/>
      <c r="H60" s="2" t="n">
        <f aca="false">H59</f>
        <v>52</v>
      </c>
      <c r="K60" s="9" t="n">
        <f aca="false">'High scenario'!AG63</f>
        <v>6312250131.11079</v>
      </c>
      <c r="L60" s="9" t="n">
        <f aca="false">K60/$B$14*100</f>
        <v>123.179699283556</v>
      </c>
      <c r="M60" s="7"/>
      <c r="O60" s="7" t="n">
        <f aca="false">O56+1</f>
        <v>2027</v>
      </c>
      <c r="P60" s="9" t="n">
        <f aca="false">'Low scenario'!AG63</f>
        <v>5877625329.77557</v>
      </c>
      <c r="Q60" s="9" t="n">
        <f aca="false">P60/$B$14*100</f>
        <v>114.698262202065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6180871081.95704</v>
      </c>
      <c r="F61" s="9" t="n">
        <f aca="false">E61/$B$14*100</f>
        <v>120.615917520986</v>
      </c>
      <c r="G61" s="10" t="n">
        <f aca="false">AVERAGE(E59:E62)/AVERAGE(E55:E58)-1</f>
        <v>0.030530862448245</v>
      </c>
      <c r="H61" s="2" t="n">
        <f aca="false">H60</f>
        <v>52</v>
      </c>
      <c r="K61" s="9" t="n">
        <f aca="false">'High scenario'!AG64</f>
        <v>6395155058.09392</v>
      </c>
      <c r="L61" s="9" t="n">
        <f aca="false">K61/$B$14*100</f>
        <v>124.797538209896</v>
      </c>
      <c r="M61" s="10" t="n">
        <f aca="false">AVERAGE(K59:K62)/AVERAGE(K55:K58)-1</f>
        <v>0.0355001260035803</v>
      </c>
      <c r="O61" s="7" t="n">
        <f aca="false">O57+1</f>
        <v>2027</v>
      </c>
      <c r="P61" s="9" t="n">
        <f aca="false">'Low scenario'!AG64</f>
        <v>5894337813.15398</v>
      </c>
      <c r="Q61" s="9" t="n">
        <f aca="false">P61/$B$14*100</f>
        <v>115.024396089993</v>
      </c>
      <c r="R61" s="10" t="n">
        <f aca="false">AVERAGE(P59:P62)/AVERAGE(P55:P58)-1</f>
        <v>0.0204516416141471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6232233099.72931</v>
      </c>
      <c r="F62" s="9" t="n">
        <f aca="false">E62/$B$14*100</f>
        <v>121.61821587298</v>
      </c>
      <c r="G62" s="7"/>
      <c r="H62" s="2" t="n">
        <f aca="false">H61</f>
        <v>52</v>
      </c>
      <c r="K62" s="9" t="n">
        <f aca="false">'High scenario'!AG65</f>
        <v>6426033596.0704</v>
      </c>
      <c r="L62" s="9" t="n">
        <f aca="false">K62/$B$14*100</f>
        <v>125.400113986086</v>
      </c>
      <c r="M62" s="7"/>
      <c r="O62" s="7" t="n">
        <f aca="false">O58+1</f>
        <v>2027</v>
      </c>
      <c r="P62" s="9" t="n">
        <f aca="false">'Low scenario'!AG65</f>
        <v>5931975585.84527</v>
      </c>
      <c r="Q62" s="9" t="n">
        <f aca="false">P62/$B$14*100</f>
        <v>115.758874196139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6255911125.98724</v>
      </c>
      <c r="F63" s="6" t="n">
        <f aca="false">E63/$B$14*100</f>
        <v>122.080278068473</v>
      </c>
      <c r="G63" s="7"/>
      <c r="H63" s="2" t="n">
        <f aca="false">H62</f>
        <v>52</v>
      </c>
      <c r="K63" s="6" t="n">
        <f aca="false">'High scenario'!AG66</f>
        <v>6510011589.89787</v>
      </c>
      <c r="L63" s="6" t="n">
        <f aca="false">K63/$B$14*100</f>
        <v>127.038893155359</v>
      </c>
      <c r="M63" s="7"/>
      <c r="O63" s="5" t="n">
        <f aca="false">O59+1</f>
        <v>2028</v>
      </c>
      <c r="P63" s="6" t="n">
        <f aca="false">'Low scenario'!AG66</f>
        <v>5954115424.95821</v>
      </c>
      <c r="Q63" s="6" t="n">
        <f aca="false">P63/$B$14*100</f>
        <v>116.190919610606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6307808104.36151</v>
      </c>
      <c r="F64" s="9" t="n">
        <f aca="false">E64/$B$14*100</f>
        <v>123.09301584931</v>
      </c>
      <c r="G64" s="7"/>
      <c r="H64" s="2" t="n">
        <f aca="false">H63</f>
        <v>52</v>
      </c>
      <c r="K64" s="9" t="n">
        <f aca="false">'High scenario'!AG67</f>
        <v>6576600707.65999</v>
      </c>
      <c r="L64" s="9" t="n">
        <f aca="false">K64/$B$14*100</f>
        <v>128.338339047255</v>
      </c>
      <c r="M64" s="7"/>
      <c r="O64" s="7" t="n">
        <f aca="false">O60+1</f>
        <v>2028</v>
      </c>
      <c r="P64" s="9" t="n">
        <f aca="false">'Low scenario'!AG67</f>
        <v>5975971622.66408</v>
      </c>
      <c r="Q64" s="9" t="n">
        <f aca="false">P64/$B$14*100</f>
        <v>116.617429936555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6330282964.59757</v>
      </c>
      <c r="F65" s="9" t="n">
        <f aca="false">E65/$B$14*100</f>
        <v>123.531598996019</v>
      </c>
      <c r="G65" s="10" t="n">
        <f aca="false">AVERAGE(E63:E66)/AVERAGE(E59:E62)-1</f>
        <v>0.0264636801931915</v>
      </c>
      <c r="H65" s="2" t="n">
        <f aca="false">H64</f>
        <v>52</v>
      </c>
      <c r="K65" s="9" t="n">
        <f aca="false">'High scenario'!AG68</f>
        <v>6635816433.04622</v>
      </c>
      <c r="L65" s="9" t="n">
        <f aca="false">K65/$B$14*100</f>
        <v>129.4938976982</v>
      </c>
      <c r="M65" s="10" t="n">
        <f aca="false">AVERAGE(K63:K66)/AVERAGE(K59:K62)-1</f>
        <v>0.0401841001033225</v>
      </c>
      <c r="O65" s="7" t="n">
        <f aca="false">O61+1</f>
        <v>2028</v>
      </c>
      <c r="P65" s="9" t="n">
        <f aca="false">'Low scenario'!AG68</f>
        <v>5975643755.53727</v>
      </c>
      <c r="Q65" s="9" t="n">
        <f aca="false">P65/$B$14*100</f>
        <v>116.611031810175</v>
      </c>
      <c r="R65" s="10" t="n">
        <f aca="false">AVERAGE(P63:P66)/AVERAGE(P59:P62)-1</f>
        <v>0.0172401564316054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6375139510.83984</v>
      </c>
      <c r="F66" s="9" t="n">
        <f aca="false">E66/$B$14*100</f>
        <v>124.406947051348</v>
      </c>
      <c r="G66" s="7"/>
      <c r="H66" s="2" t="n">
        <f aca="false">H65</f>
        <v>52</v>
      </c>
      <c r="K66" s="9" t="n">
        <f aca="false">'High scenario'!AG69</f>
        <v>6701124785.0864</v>
      </c>
      <c r="L66" s="9" t="n">
        <f aca="false">K66/$B$14*100</f>
        <v>130.768350230644</v>
      </c>
      <c r="M66" s="7"/>
      <c r="O66" s="7" t="n">
        <f aca="false">O62+1</f>
        <v>2028</v>
      </c>
      <c r="P66" s="9" t="n">
        <f aca="false">'Low scenario'!AG69</f>
        <v>6024177383.3862</v>
      </c>
      <c r="Q66" s="9" t="n">
        <f aca="false">P66/$B$14*100</f>
        <v>117.558135863309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6444347312.11792</v>
      </c>
      <c r="F67" s="6" t="n">
        <f aca="false">E67/$B$14*100</f>
        <v>125.757494949869</v>
      </c>
      <c r="G67" s="7"/>
      <c r="H67" s="2" t="n">
        <f aca="false">H66</f>
        <v>52</v>
      </c>
      <c r="K67" s="6" t="n">
        <f aca="false">'High scenario'!AG70</f>
        <v>6772360808.92056</v>
      </c>
      <c r="L67" s="6" t="n">
        <f aca="false">K67/$B$14*100</f>
        <v>132.158477651419</v>
      </c>
      <c r="M67" s="7"/>
      <c r="O67" s="5" t="n">
        <f aca="false">O63+1</f>
        <v>2029</v>
      </c>
      <c r="P67" s="6" t="n">
        <f aca="false">'Low scenario'!AG70</f>
        <v>6091793346.04259</v>
      </c>
      <c r="Q67" s="6" t="n">
        <f aca="false">P67/$B$14*100</f>
        <v>118.877620005062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6494966800.71719</v>
      </c>
      <c r="F68" s="9" t="n">
        <f aca="false">E68/$B$14*100</f>
        <v>126.745303299354</v>
      </c>
      <c r="G68" s="7"/>
      <c r="H68" s="2" t="n">
        <f aca="false">H67</f>
        <v>52</v>
      </c>
      <c r="K68" s="9" t="n">
        <f aca="false">'High scenario'!AG71</f>
        <v>6824021728.95045</v>
      </c>
      <c r="L68" s="9" t="n">
        <f aca="false">K68/$B$14*100</f>
        <v>133.166608898093</v>
      </c>
      <c r="M68" s="7"/>
      <c r="O68" s="7" t="n">
        <f aca="false">O64+1</f>
        <v>2029</v>
      </c>
      <c r="P68" s="9" t="n">
        <f aca="false">'Low scenario'!AG71</f>
        <v>6135352372.21997</v>
      </c>
      <c r="Q68" s="9" t="n">
        <f aca="false">P68/$B$14*100</f>
        <v>119.727647750187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6514532399.17548</v>
      </c>
      <c r="F69" s="9" t="n">
        <f aca="false">E69/$B$14*100</f>
        <v>127.127113982444</v>
      </c>
      <c r="G69" s="10" t="n">
        <f aca="false">AVERAGE(E67:E70)/AVERAGE(E63:E66)-1</f>
        <v>0.028367441623961</v>
      </c>
      <c r="H69" s="2" t="n">
        <f aca="false">H68</f>
        <v>52</v>
      </c>
      <c r="K69" s="9" t="n">
        <f aca="false">'High scenario'!AG72</f>
        <v>6854302596.61434</v>
      </c>
      <c r="L69" s="9" t="n">
        <f aca="false">K69/$B$14*100</f>
        <v>133.757521503805</v>
      </c>
      <c r="M69" s="10" t="n">
        <f aca="false">AVERAGE(K67:K70)/AVERAGE(K63:K66)-1</f>
        <v>0.0347445509756474</v>
      </c>
      <c r="O69" s="7" t="n">
        <f aca="false">O65+1</f>
        <v>2029</v>
      </c>
      <c r="P69" s="9" t="n">
        <f aca="false">'Low scenario'!AG72</f>
        <v>6159694390.99557</v>
      </c>
      <c r="Q69" s="9" t="n">
        <f aca="false">P69/$B$14*100</f>
        <v>120.202667353412</v>
      </c>
      <c r="R69" s="10" t="n">
        <f aca="false">AVERAGE(P67:P70)/AVERAGE(P63:P66)-1</f>
        <v>0.0265972576783857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6532116096.00208</v>
      </c>
      <c r="F70" s="9" t="n">
        <f aca="false">E70/$B$14*100</f>
        <v>127.470249067779</v>
      </c>
      <c r="G70" s="7"/>
      <c r="H70" s="2" t="n">
        <f aca="false">H69</f>
        <v>52</v>
      </c>
      <c r="K70" s="9" t="n">
        <f aca="false">'High scenario'!AG73</f>
        <v>6890942883.28878</v>
      </c>
      <c r="L70" s="9" t="n">
        <f aca="false">K70/$B$14*100</f>
        <v>134.472534280624</v>
      </c>
      <c r="M70" s="7"/>
      <c r="O70" s="7" t="n">
        <f aca="false">O66+1</f>
        <v>2029</v>
      </c>
      <c r="P70" s="9" t="n">
        <f aca="false">'Low scenario'!AG73</f>
        <v>6179538011.5453</v>
      </c>
      <c r="Q70" s="9" t="n">
        <f aca="false">P70/$B$14*100</f>
        <v>120.589903467514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6601955369.73257</v>
      </c>
      <c r="F71" s="6" t="n">
        <f aca="false">E71/$B$14*100</f>
        <v>128.833119764854</v>
      </c>
      <c r="G71" s="7"/>
      <c r="H71" s="2" t="n">
        <f aca="false">H70</f>
        <v>52</v>
      </c>
      <c r="K71" s="6" t="n">
        <f aca="false">'High scenario'!AG74</f>
        <v>6946156569.4105</v>
      </c>
      <c r="L71" s="6" t="n">
        <f aca="false">K71/$B$14*100</f>
        <v>135.549995583891</v>
      </c>
      <c r="M71" s="7"/>
      <c r="O71" s="5" t="n">
        <f aca="false">O67+1</f>
        <v>2030</v>
      </c>
      <c r="P71" s="6" t="n">
        <f aca="false">'Low scenario'!AG74</f>
        <v>6199135298.15593</v>
      </c>
      <c r="Q71" s="6" t="n">
        <f aca="false">P71/$B$14*100</f>
        <v>120.972332525509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6660772241.5545</v>
      </c>
      <c r="F72" s="9" t="n">
        <f aca="false">E72/$B$14*100</f>
        <v>129.980895032523</v>
      </c>
      <c r="G72" s="7"/>
      <c r="H72" s="2" t="n">
        <f aca="false">H71</f>
        <v>52</v>
      </c>
      <c r="K72" s="9" t="n">
        <f aca="false">'High scenario'!AG75</f>
        <v>7030090072.80139</v>
      </c>
      <c r="L72" s="9" t="n">
        <f aca="false">K72/$B$14*100</f>
        <v>137.187906549514</v>
      </c>
      <c r="M72" s="7"/>
      <c r="O72" s="7" t="n">
        <f aca="false">O68+1</f>
        <v>2030</v>
      </c>
      <c r="P72" s="9" t="n">
        <f aca="false">'Low scenario'!AG75</f>
        <v>6212861788.86931</v>
      </c>
      <c r="Q72" s="9" t="n">
        <f aca="false">P72/$B$14*100</f>
        <v>121.2401965935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6724660777.81418</v>
      </c>
      <c r="F73" s="9" t="n">
        <f aca="false">E73/$B$14*100</f>
        <v>131.227640728696</v>
      </c>
      <c r="G73" s="10" t="n">
        <f aca="false">AVERAGE(E71:E74)/AVERAGE(E67:E70)-1</f>
        <v>0.0298093967914308</v>
      </c>
      <c r="H73" s="2" t="n">
        <f aca="false">H72</f>
        <v>52</v>
      </c>
      <c r="K73" s="9" t="n">
        <f aca="false">'High scenario'!AG76</f>
        <v>7070849243.15548</v>
      </c>
      <c r="L73" s="9" t="n">
        <f aca="false">K73/$B$14*100</f>
        <v>137.983296821284</v>
      </c>
      <c r="M73" s="10" t="n">
        <f aca="false">AVERAGE(K71:K74)/AVERAGE(K67:K70)-1</f>
        <v>0.0298509154543023</v>
      </c>
      <c r="O73" s="7" t="n">
        <f aca="false">O69+1</f>
        <v>2030</v>
      </c>
      <c r="P73" s="9" t="n">
        <f aca="false">'Low scenario'!AG76</f>
        <v>6221312403.56971</v>
      </c>
      <c r="Q73" s="9" t="n">
        <f aca="false">P73/$B$14*100</f>
        <v>121.405105169037</v>
      </c>
      <c r="R73" s="10" t="n">
        <f aca="false">AVERAGE(P71:P74)/AVERAGE(P67:P70)-1</f>
        <v>0.012313802927806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6773200089.30094</v>
      </c>
      <c r="F74" s="9" t="n">
        <f aca="false">E74/$B$14*100</f>
        <v>132.174855694545</v>
      </c>
      <c r="G74" s="7"/>
      <c r="H74" s="2" t="n">
        <f aca="false">H73</f>
        <v>52</v>
      </c>
      <c r="K74" s="9" t="n">
        <f aca="false">'High scenario'!AG77</f>
        <v>7110704758.74833</v>
      </c>
      <c r="L74" s="9" t="n">
        <f aca="false">K74/$B$14*100</f>
        <v>138.761052823272</v>
      </c>
      <c r="M74" s="7"/>
      <c r="O74" s="7" t="n">
        <f aca="false">O70+1</f>
        <v>2030</v>
      </c>
      <c r="P74" s="9" t="n">
        <f aca="false">'Low scenario'!AG77</f>
        <v>6235574169.03801</v>
      </c>
      <c r="Q74" s="9" t="n">
        <f aca="false">P74/$B$14*100</f>
        <v>121.683414796372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6820593918.82093</v>
      </c>
      <c r="F75" s="6" t="n">
        <f aca="false">E75/$B$14*100</f>
        <v>133.099717280653</v>
      </c>
      <c r="G75" s="7"/>
      <c r="H75" s="2" t="n">
        <f aca="false">H74</f>
        <v>52</v>
      </c>
      <c r="K75" s="6" t="n">
        <f aca="false">'High scenario'!AG78</f>
        <v>7188405162.5916</v>
      </c>
      <c r="L75" s="6" t="n">
        <f aca="false">K75/$B$14*100</f>
        <v>140.277328664822</v>
      </c>
      <c r="M75" s="7"/>
      <c r="O75" s="5" t="n">
        <f aca="false">O71+1</f>
        <v>2031</v>
      </c>
      <c r="P75" s="6" t="n">
        <f aca="false">'Low scenario'!AG78</f>
        <v>6274904237.30236</v>
      </c>
      <c r="Q75" s="6" t="n">
        <f aca="false">P75/$B$14*100</f>
        <v>122.450917015229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6821275808.89578</v>
      </c>
      <c r="F76" s="9" t="n">
        <f aca="false">E76/$B$14*100</f>
        <v>133.113023948263</v>
      </c>
      <c r="G76" s="7"/>
      <c r="H76" s="2" t="n">
        <f aca="false">H75</f>
        <v>52</v>
      </c>
      <c r="K76" s="9" t="n">
        <f aca="false">'High scenario'!AG79</f>
        <v>7224329566.1791</v>
      </c>
      <c r="L76" s="9" t="n">
        <f aca="false">K76/$B$14*100</f>
        <v>140.978371421198</v>
      </c>
      <c r="M76" s="7"/>
      <c r="O76" s="7" t="n">
        <f aca="false">O72+1</f>
        <v>2031</v>
      </c>
      <c r="P76" s="9" t="n">
        <f aca="false">'Low scenario'!AG79</f>
        <v>6282666986.31404</v>
      </c>
      <c r="Q76" s="9" t="n">
        <f aca="false">P76/$B$14*100</f>
        <v>122.602402312708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6843387984.08656</v>
      </c>
      <c r="F77" s="9" t="n">
        <f aca="false">E77/$B$14*100</f>
        <v>133.544529518215</v>
      </c>
      <c r="G77" s="10" t="n">
        <f aca="false">AVERAGE(E75:E78)/AVERAGE(E71:E74)-1</f>
        <v>0.0235855033914867</v>
      </c>
      <c r="H77" s="2" t="n">
        <f aca="false">H76</f>
        <v>52</v>
      </c>
      <c r="K77" s="9" t="n">
        <f aca="false">'High scenario'!AG80</f>
        <v>7297014055.62979</v>
      </c>
      <c r="L77" s="9" t="n">
        <f aca="false">K77/$B$14*100</f>
        <v>142.396764762265</v>
      </c>
      <c r="M77" s="10" t="n">
        <f aca="false">AVERAGE(K75:K78)/AVERAGE(K71:K74)-1</f>
        <v>0.0315684756863548</v>
      </c>
      <c r="O77" s="7" t="n">
        <f aca="false">O73+1</f>
        <v>2031</v>
      </c>
      <c r="P77" s="9" t="n">
        <f aca="false">'Low scenario'!AG80</f>
        <v>6268833965.14396</v>
      </c>
      <c r="Q77" s="9" t="n">
        <f aca="false">P77/$B$14*100</f>
        <v>122.332459368033</v>
      </c>
      <c r="R77" s="10" t="n">
        <f aca="false">AVERAGE(P75:P78)/AVERAGE(P71:P74)-1</f>
        <v>0.00951882119714753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6906492716.91446</v>
      </c>
      <c r="F78" s="9" t="n">
        <f aca="false">E78/$B$14*100</f>
        <v>134.775979769972</v>
      </c>
      <c r="G78" s="7"/>
      <c r="H78" s="2" t="n">
        <f aca="false">H77</f>
        <v>52</v>
      </c>
      <c r="K78" s="9" t="n">
        <f aca="false">'High scenario'!AG81</f>
        <v>7336950704.7302</v>
      </c>
      <c r="L78" s="9" t="n">
        <f aca="false">K78/$B$14*100</f>
        <v>143.176104035012</v>
      </c>
      <c r="M78" s="7"/>
      <c r="O78" s="7" t="n">
        <f aca="false">O74+1</f>
        <v>2031</v>
      </c>
      <c r="P78" s="9" t="n">
        <f aca="false">'Low scenario'!AG81</f>
        <v>6279200927.80132</v>
      </c>
      <c r="Q78" s="9" t="n">
        <f aca="false">P78/$B$14*100</f>
        <v>122.534764301471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6930184485.12555</v>
      </c>
      <c r="F79" s="6" t="n">
        <f aca="false">E79/$B$14*100</f>
        <v>135.238310131273</v>
      </c>
      <c r="G79" s="7"/>
      <c r="H79" s="2" t="n">
        <f aca="false">H78</f>
        <v>52</v>
      </c>
      <c r="K79" s="6" t="n">
        <f aca="false">'High scenario'!AG82</f>
        <v>7390706996.6694</v>
      </c>
      <c r="L79" s="6" t="n">
        <f aca="false">K79/$B$14*100</f>
        <v>144.225125182485</v>
      </c>
      <c r="M79" s="7"/>
      <c r="O79" s="5" t="n">
        <f aca="false">O75+1</f>
        <v>2032</v>
      </c>
      <c r="P79" s="6" t="n">
        <f aca="false">'Low scenario'!AG82</f>
        <v>6295433349.55285</v>
      </c>
      <c r="Q79" s="6" t="n">
        <f aca="false">P79/$B$14*100</f>
        <v>122.851530080467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6951445290.25101</v>
      </c>
      <c r="F80" s="9" t="n">
        <f aca="false">E80/$B$14*100</f>
        <v>135.653201735294</v>
      </c>
      <c r="G80" s="7"/>
      <c r="H80" s="2" t="n">
        <f aca="false">H79</f>
        <v>52</v>
      </c>
      <c r="K80" s="9" t="n">
        <f aca="false">'High scenario'!AG83</f>
        <v>7434005884.02764</v>
      </c>
      <c r="L80" s="9" t="n">
        <f aca="false">K80/$B$14*100</f>
        <v>145.070076477715</v>
      </c>
      <c r="M80" s="7"/>
      <c r="O80" s="7" t="n">
        <f aca="false">O76+1</f>
        <v>2032</v>
      </c>
      <c r="P80" s="9" t="n">
        <f aca="false">'Low scenario'!AG83</f>
        <v>6321594656.81256</v>
      </c>
      <c r="Q80" s="9" t="n">
        <f aca="false">P80/$B$14*100</f>
        <v>123.362051985363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6988606624.99676</v>
      </c>
      <c r="F81" s="9" t="n">
        <f aca="false">E81/$B$14*100</f>
        <v>136.378382446432</v>
      </c>
      <c r="G81" s="10" t="n">
        <f aca="false">AVERAGE(E79:E82)/AVERAGE(E75:E78)-1</f>
        <v>0.0188990459625955</v>
      </c>
      <c r="H81" s="2" t="n">
        <f aca="false">H80</f>
        <v>52</v>
      </c>
      <c r="K81" s="9" t="n">
        <f aca="false">'High scenario'!AG84</f>
        <v>7489299616.52313</v>
      </c>
      <c r="L81" s="9" t="n">
        <f aca="false">K81/$B$14*100</f>
        <v>146.149099836991</v>
      </c>
      <c r="M81" s="10" t="n">
        <f aca="false">AVERAGE(K79:K82)/AVERAGE(K75:K78)-1</f>
        <v>0.0283865424075704</v>
      </c>
      <c r="O81" s="7" t="n">
        <f aca="false">O77+1</f>
        <v>2032</v>
      </c>
      <c r="P81" s="9" t="n">
        <f aca="false">'Low scenario'!AG84</f>
        <v>6345893949.7383</v>
      </c>
      <c r="Q81" s="9" t="n">
        <f aca="false">P81/$B$14*100</f>
        <v>123.836237819768</v>
      </c>
      <c r="R81" s="10" t="n">
        <f aca="false">AVERAGE(P79:P82)/AVERAGE(P75:P78)-1</f>
        <v>0.00969862650667186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7039191978.69268</v>
      </c>
      <c r="F82" s="9" t="n">
        <f aca="false">E82/$B$14*100</f>
        <v>137.365524674162</v>
      </c>
      <c r="G82" s="7"/>
      <c r="H82" s="2" t="n">
        <f aca="false">H81</f>
        <v>52</v>
      </c>
      <c r="K82" s="9" t="n">
        <f aca="false">'High scenario'!AG85</f>
        <v>7557222358.75868</v>
      </c>
      <c r="L82" s="9" t="n">
        <f aca="false">K82/$B$14*100</f>
        <v>147.474570594535</v>
      </c>
      <c r="M82" s="7"/>
      <c r="O82" s="7" t="n">
        <f aca="false">O78+1</f>
        <v>2032</v>
      </c>
      <c r="P82" s="9" t="n">
        <f aca="false">'Low scenario'!AG85</f>
        <v>6386174057.40612</v>
      </c>
      <c r="Q82" s="9" t="n">
        <f aca="false">P82/$B$14*100</f>
        <v>124.622279476321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7086255023.65302</v>
      </c>
      <c r="F83" s="6" t="n">
        <f aca="false">E83/$B$14*100</f>
        <v>138.283931201972</v>
      </c>
      <c r="G83" s="7"/>
      <c r="H83" s="2" t="n">
        <f aca="false">H82</f>
        <v>52</v>
      </c>
      <c r="K83" s="6" t="n">
        <f aca="false">'High scenario'!AG86</f>
        <v>7592704132.91577</v>
      </c>
      <c r="L83" s="6" t="n">
        <f aca="false">K83/$B$14*100</f>
        <v>148.16697570839</v>
      </c>
      <c r="M83" s="7"/>
      <c r="O83" s="5" t="n">
        <f aca="false">O79+1</f>
        <v>2033</v>
      </c>
      <c r="P83" s="6" t="n">
        <f aca="false">'Low scenario'!AG86</f>
        <v>6395105365.09438</v>
      </c>
      <c r="Q83" s="6" t="n">
        <f aca="false">P83/$B$14*100</f>
        <v>124.796568481414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7124797133.91403</v>
      </c>
      <c r="F84" s="9" t="n">
        <f aca="false">E84/$B$14*100</f>
        <v>139.03605690249</v>
      </c>
      <c r="G84" s="7"/>
      <c r="H84" s="2" t="n">
        <f aca="false">H83</f>
        <v>52</v>
      </c>
      <c r="K84" s="9" t="n">
        <f aca="false">'High scenario'!AG87</f>
        <v>7603037365.12736</v>
      </c>
      <c r="L84" s="9" t="n">
        <f aca="false">K84/$B$14*100</f>
        <v>148.368622412816</v>
      </c>
      <c r="M84" s="7"/>
      <c r="O84" s="7" t="n">
        <f aca="false">O80+1</f>
        <v>2033</v>
      </c>
      <c r="P84" s="9" t="n">
        <f aca="false">'Low scenario'!AG87</f>
        <v>6448188112.30928</v>
      </c>
      <c r="Q84" s="9" t="n">
        <f aca="false">P84/$B$14*100</f>
        <v>125.832445815686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7148615098.49381</v>
      </c>
      <c r="F85" s="9" t="n">
        <f aca="false">E85/$B$14*100</f>
        <v>139.500849908715</v>
      </c>
      <c r="G85" s="10" t="n">
        <f aca="false">AVERAGE(E83:E86)/AVERAGE(E79:E82)-1</f>
        <v>0.0225368336982432</v>
      </c>
      <c r="H85" s="2" t="n">
        <f aca="false">H84</f>
        <v>52</v>
      </c>
      <c r="K85" s="9" t="n">
        <f aca="false">'High scenario'!AG88</f>
        <v>7656976876.58006</v>
      </c>
      <c r="L85" s="9" t="n">
        <f aca="false">K85/$B$14*100</f>
        <v>149.421218976995</v>
      </c>
      <c r="M85" s="10" t="n">
        <f aca="false">AVERAGE(K83:K86)/AVERAGE(K79:K82)-1</f>
        <v>0.0224951817572621</v>
      </c>
      <c r="O85" s="7" t="n">
        <f aca="false">O81+1</f>
        <v>2033</v>
      </c>
      <c r="P85" s="9" t="n">
        <f aca="false">'Low scenario'!AG88</f>
        <v>6497723262.74112</v>
      </c>
      <c r="Q85" s="9" t="n">
        <f aca="false">P85/$B$14*100</f>
        <v>126.799093969264</v>
      </c>
      <c r="R85" s="10" t="n">
        <f aca="false">AVERAGE(P83:P86)/AVERAGE(P79:P82)-1</f>
        <v>0.0196267824665195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7178751268.99718</v>
      </c>
      <c r="F86" s="9" t="n">
        <f aca="false">E86/$B$14*100</f>
        <v>140.08893883787</v>
      </c>
      <c r="G86" s="7"/>
      <c r="H86" s="2" t="n">
        <f aca="false">H85</f>
        <v>52</v>
      </c>
      <c r="K86" s="9" t="n">
        <f aca="false">'High scenario'!AG89</f>
        <v>7690475338.75476</v>
      </c>
      <c r="L86" s="9" t="n">
        <f aca="false">K86/$B$14*100</f>
        <v>150.074920970965</v>
      </c>
      <c r="M86" s="7"/>
      <c r="O86" s="7" t="n">
        <f aca="false">O82+1</f>
        <v>2033</v>
      </c>
      <c r="P86" s="9" t="n">
        <f aca="false">'Low scenario'!AG89</f>
        <v>6505600466.54512</v>
      </c>
      <c r="Q86" s="9" t="n">
        <f aca="false">P86/$B$14*100</f>
        <v>126.952812781988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7202446983.60774</v>
      </c>
      <c r="F87" s="6" t="n">
        <f aca="false">E87/$B$14*100</f>
        <v>140.551346210742</v>
      </c>
      <c r="G87" s="7"/>
      <c r="H87" s="2" t="n">
        <f aca="false">H86</f>
        <v>52</v>
      </c>
      <c r="K87" s="6" t="n">
        <f aca="false">'High scenario'!AG90</f>
        <v>7769718206.01401</v>
      </c>
      <c r="L87" s="6" t="n">
        <f aca="false">K87/$B$14*100</f>
        <v>151.621297042352</v>
      </c>
      <c r="M87" s="7"/>
      <c r="O87" s="5" t="n">
        <f aca="false">O83+1</f>
        <v>2034</v>
      </c>
      <c r="P87" s="6" t="n">
        <f aca="false">'Low scenario'!AG90</f>
        <v>6552638499.24554</v>
      </c>
      <c r="Q87" s="6" t="n">
        <f aca="false">P87/$B$14*100</f>
        <v>127.870731210849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7255869554.20754</v>
      </c>
      <c r="F88" s="9" t="n">
        <f aca="false">E88/$B$14*100</f>
        <v>141.593854990457</v>
      </c>
      <c r="G88" s="7"/>
      <c r="H88" s="2" t="n">
        <f aca="false">H87</f>
        <v>52</v>
      </c>
      <c r="K88" s="9" t="n">
        <f aca="false">'High scenario'!AG91</f>
        <v>7803731696.27964</v>
      </c>
      <c r="L88" s="9" t="n">
        <f aca="false">K88/$B$14*100</f>
        <v>152.285049494406</v>
      </c>
      <c r="M88" s="7"/>
      <c r="O88" s="7" t="n">
        <f aca="false">O84+1</f>
        <v>2034</v>
      </c>
      <c r="P88" s="9" t="n">
        <f aca="false">'Low scenario'!AG91</f>
        <v>6562607486.84298</v>
      </c>
      <c r="Q88" s="9" t="n">
        <f aca="false">P88/$B$14*100</f>
        <v>128.065269904486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7292530751.25264</v>
      </c>
      <c r="F89" s="9" t="n">
        <f aca="false">E89/$B$14*100</f>
        <v>142.309275820365</v>
      </c>
      <c r="G89" s="10" t="n">
        <f aca="false">AVERAGE(E87:E90)/AVERAGE(E83:E86)-1</f>
        <v>0.0187537763490229</v>
      </c>
      <c r="H89" s="2" t="n">
        <f aca="false">H88</f>
        <v>52</v>
      </c>
      <c r="K89" s="9" t="n">
        <f aca="false">'High scenario'!AG92</f>
        <v>7853502765.76385</v>
      </c>
      <c r="L89" s="9" t="n">
        <f aca="false">K89/$B$14*100</f>
        <v>153.256301463949</v>
      </c>
      <c r="M89" s="10" t="n">
        <f aca="false">AVERAGE(K87:K90)/AVERAGE(K83:K86)-1</f>
        <v>0.0267058109472735</v>
      </c>
      <c r="O89" s="7" t="n">
        <f aca="false">O85+1</f>
        <v>2034</v>
      </c>
      <c r="P89" s="9" t="n">
        <f aca="false">'Low scenario'!AG92</f>
        <v>6556236270.99464</v>
      </c>
      <c r="Q89" s="9" t="n">
        <f aca="false">P89/$B$14*100</f>
        <v>127.940939525308</v>
      </c>
      <c r="R89" s="10" t="n">
        <f aca="false">AVERAGE(P87:P90)/AVERAGE(P83:P86)-1</f>
        <v>0.0150363976306709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7322774354.36387</v>
      </c>
      <c r="F90" s="9" t="n">
        <f aca="false">E90/$B$14*100</f>
        <v>142.899461231132</v>
      </c>
      <c r="G90" s="7"/>
      <c r="H90" s="2" t="n">
        <f aca="false">H89</f>
        <v>52</v>
      </c>
      <c r="K90" s="9" t="n">
        <f aca="false">'High scenario'!AG93</f>
        <v>7931921802.35588</v>
      </c>
      <c r="L90" s="9" t="n">
        <f aca="false">K90/$B$14*100</f>
        <v>154.78660098391</v>
      </c>
      <c r="M90" s="7"/>
      <c r="O90" s="7" t="n">
        <f aca="false">O86+1</f>
        <v>2034</v>
      </c>
      <c r="P90" s="9" t="n">
        <f aca="false">'Low scenario'!AG93</f>
        <v>6563774963.33426</v>
      </c>
      <c r="Q90" s="9" t="n">
        <f aca="false">P90/$B$14*100</f>
        <v>128.088052493916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7401554073.16851</v>
      </c>
      <c r="F91" s="6" t="n">
        <f aca="false">E91/$B$14*100</f>
        <v>144.436799243796</v>
      </c>
      <c r="G91" s="7"/>
      <c r="H91" s="2" t="n">
        <f aca="false">H90</f>
        <v>52</v>
      </c>
      <c r="K91" s="6" t="n">
        <f aca="false">'High scenario'!AG94</f>
        <v>7969168182.3959</v>
      </c>
      <c r="L91" s="6" t="n">
        <f aca="false">K91/$B$14*100</f>
        <v>155.513441301932</v>
      </c>
      <c r="M91" s="7"/>
      <c r="O91" s="5" t="n">
        <f aca="false">O87+1</f>
        <v>2035</v>
      </c>
      <c r="P91" s="6" t="n">
        <f aca="false">'Low scenario'!AG94</f>
        <v>6625278601.85113</v>
      </c>
      <c r="Q91" s="6" t="n">
        <f aca="false">P91/$B$14*100</f>
        <v>129.288258369791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7467042020.50708</v>
      </c>
      <c r="F92" s="9" t="n">
        <f aca="false">E92/$B$14*100</f>
        <v>145.714756468606</v>
      </c>
      <c r="G92" s="7"/>
      <c r="H92" s="2" t="n">
        <f aca="false">H91</f>
        <v>52</v>
      </c>
      <c r="K92" s="9" t="n">
        <f aca="false">'High scenario'!AG95</f>
        <v>8011155651.85921</v>
      </c>
      <c r="L92" s="9" t="n">
        <f aca="false">K92/$B$14*100</f>
        <v>156.332801079307</v>
      </c>
      <c r="M92" s="7"/>
      <c r="O92" s="7" t="n">
        <f aca="false">O88+1</f>
        <v>2035</v>
      </c>
      <c r="P92" s="9" t="n">
        <f aca="false">'Low scenario'!AG95</f>
        <v>6645660755.35591</v>
      </c>
      <c r="Q92" s="9" t="n">
        <f aca="false">P92/$B$14*100</f>
        <v>129.68600362502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7498850171.52277</v>
      </c>
      <c r="F93" s="9" t="n">
        <f aca="false">E93/$B$14*100</f>
        <v>146.335473074491</v>
      </c>
      <c r="G93" s="10" t="n">
        <f aca="false">AVERAGE(E91:E94)/AVERAGE(E87:E90)-1</f>
        <v>0.0283704056727834</v>
      </c>
      <c r="H93" s="2" t="n">
        <f aca="false">H92</f>
        <v>52</v>
      </c>
      <c r="K93" s="9" t="n">
        <f aca="false">'High scenario'!AG96</f>
        <v>8091200250.65885</v>
      </c>
      <c r="L93" s="9" t="n">
        <f aca="false">K93/$B$14*100</f>
        <v>157.894822451182</v>
      </c>
      <c r="M93" s="10" t="n">
        <f aca="false">AVERAGE(K91:K94)/AVERAGE(K87:K90)-1</f>
        <v>0.0272229078104504</v>
      </c>
      <c r="O93" s="7" t="n">
        <f aca="false">O89+1</f>
        <v>2035</v>
      </c>
      <c r="P93" s="9" t="n">
        <f aca="false">'Low scenario'!AG96</f>
        <v>6634816978.89179</v>
      </c>
      <c r="Q93" s="9" t="n">
        <f aca="false">P93/$B$14*100</f>
        <v>129.474393961873</v>
      </c>
      <c r="R93" s="10" t="n">
        <f aca="false">AVERAGE(P91:P94)/AVERAGE(P87:P90)-1</f>
        <v>0.0130397999682894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7531005818.6346</v>
      </c>
      <c r="F94" s="9" t="n">
        <f aca="false">E94/$B$14*100</f>
        <v>146.962970854083</v>
      </c>
      <c r="G94" s="7"/>
      <c r="H94" s="2" t="n">
        <f aca="false">H93</f>
        <v>52</v>
      </c>
      <c r="K94" s="9" t="n">
        <f aca="false">'High scenario'!AG97</f>
        <v>8141030134.24698</v>
      </c>
      <c r="L94" s="9" t="n">
        <f aca="false">K94/$B$14*100</f>
        <v>158.867222141978</v>
      </c>
      <c r="M94" s="7"/>
      <c r="O94" s="7" t="n">
        <f aca="false">O90+1</f>
        <v>2035</v>
      </c>
      <c r="P94" s="9" t="n">
        <f aca="false">'Low scenario'!AG97</f>
        <v>6671603390.58946</v>
      </c>
      <c r="Q94" s="9" t="n">
        <f aca="false">P94/$B$14*100</f>
        <v>130.192258279116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7581581941.74632</v>
      </c>
      <c r="F95" s="6" t="n">
        <f aca="false">E95/$B$14*100</f>
        <v>147.949932952611</v>
      </c>
      <c r="G95" s="7"/>
      <c r="H95" s="2" t="n">
        <f aca="false">H94</f>
        <v>52</v>
      </c>
      <c r="K95" s="6" t="n">
        <f aca="false">'High scenario'!AG98</f>
        <v>8194685546.52533</v>
      </c>
      <c r="L95" s="6" t="n">
        <f aca="false">K95/$B$14*100</f>
        <v>159.91427468459</v>
      </c>
      <c r="M95" s="7"/>
      <c r="O95" s="5" t="n">
        <f aca="false">O91+1</f>
        <v>2036</v>
      </c>
      <c r="P95" s="6" t="n">
        <f aca="false">'Low scenario'!AG98</f>
        <v>6693423859.29001</v>
      </c>
      <c r="Q95" s="6" t="n">
        <f aca="false">P95/$B$14*100</f>
        <v>130.618071375386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7600863096.32398</v>
      </c>
      <c r="F96" s="9" t="n">
        <f aca="false">E96/$B$14*100</f>
        <v>148.326192887401</v>
      </c>
      <c r="G96" s="7"/>
      <c r="H96" s="2" t="n">
        <f aca="false">H95</f>
        <v>52</v>
      </c>
      <c r="K96" s="9" t="n">
        <f aca="false">'High scenario'!AG99</f>
        <v>8230020201.32049</v>
      </c>
      <c r="L96" s="9" t="n">
        <f aca="false">K96/$B$14*100</f>
        <v>160.60380885411</v>
      </c>
      <c r="M96" s="7"/>
      <c r="O96" s="7" t="n">
        <f aca="false">O92+1</f>
        <v>2036</v>
      </c>
      <c r="P96" s="9" t="n">
        <f aca="false">'Low scenario'!AG99</f>
        <v>6689183910.28576</v>
      </c>
      <c r="Q96" s="9" t="n">
        <f aca="false">P96/$B$14*100</f>
        <v>130.535331364697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7637434217.04381</v>
      </c>
      <c r="F97" s="9" t="n">
        <f aca="false">E97/$B$14*100</f>
        <v>149.039855932934</v>
      </c>
      <c r="G97" s="10" t="n">
        <f aca="false">AVERAGE(E95:E98)/AVERAGE(E91:E94)-1</f>
        <v>0.0197129994101939</v>
      </c>
      <c r="H97" s="2" t="n">
        <f aca="false">H96</f>
        <v>52</v>
      </c>
      <c r="K97" s="9" t="n">
        <f aca="false">'High scenario'!AG100</f>
        <v>8317413010.15569</v>
      </c>
      <c r="L97" s="9" t="n">
        <f aca="false">K97/$B$14*100</f>
        <v>162.309226048972</v>
      </c>
      <c r="M97" s="10" t="n">
        <f aca="false">AVERAGE(K95:K98)/AVERAGE(K91:K94)-1</f>
        <v>0.0276320557493408</v>
      </c>
      <c r="O97" s="7" t="n">
        <f aca="false">O93+1</f>
        <v>2036</v>
      </c>
      <c r="P97" s="9" t="n">
        <f aca="false">'Low scenario'!AG100</f>
        <v>6711159143.00497</v>
      </c>
      <c r="Q97" s="9" t="n">
        <f aca="false">P97/$B$14*100</f>
        <v>130.964164586102</v>
      </c>
      <c r="R97" s="10" t="n">
        <f aca="false">AVERAGE(P95:P98)/AVERAGE(P91:P94)-1</f>
        <v>0.00818836966521941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7667960997.01317</v>
      </c>
      <c r="F98" s="9" t="n">
        <f aca="false">E98/$B$14*100</f>
        <v>149.635567366831</v>
      </c>
      <c r="G98" s="7"/>
      <c r="H98" s="2" t="n">
        <f aca="false">H97</f>
        <v>52</v>
      </c>
      <c r="K98" s="9" t="n">
        <f aca="false">'High scenario'!AG101</f>
        <v>8360534555.17194</v>
      </c>
      <c r="L98" s="9" t="n">
        <f aca="false">K98/$B$14*100</f>
        <v>163.150716616902</v>
      </c>
      <c r="M98" s="7"/>
      <c r="O98" s="7" t="n">
        <f aca="false">O94+1</f>
        <v>2036</v>
      </c>
      <c r="P98" s="9" t="n">
        <f aca="false">'Low scenario'!AG101</f>
        <v>6701218060.27519</v>
      </c>
      <c r="Q98" s="9" t="n">
        <f aca="false">P98/$B$14*100</f>
        <v>130.770170438885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7723856078.16935</v>
      </c>
      <c r="F99" s="6" t="n">
        <f aca="false">E99/$B$14*100</f>
        <v>150.726325677297</v>
      </c>
      <c r="G99" s="7"/>
      <c r="H99" s="2" t="n">
        <f aca="false">H98</f>
        <v>52</v>
      </c>
      <c r="K99" s="6" t="n">
        <f aca="false">'High scenario'!AG102</f>
        <v>8425647553.2905</v>
      </c>
      <c r="L99" s="6" t="n">
        <f aca="false">K99/$B$14*100</f>
        <v>164.421356937089</v>
      </c>
      <c r="M99" s="7"/>
      <c r="O99" s="5" t="n">
        <f aca="false">O95+1</f>
        <v>2037</v>
      </c>
      <c r="P99" s="6" t="n">
        <f aca="false">'Low scenario'!AG102</f>
        <v>6681839533.05356</v>
      </c>
      <c r="Q99" s="6" t="n">
        <f aca="false">P99/$B$14*100</f>
        <v>130.392010336522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7774801162.55664</v>
      </c>
      <c r="F100" s="9" t="n">
        <f aca="false">E100/$B$14*100</f>
        <v>151.720487829375</v>
      </c>
      <c r="G100" s="7"/>
      <c r="H100" s="2" t="n">
        <f aca="false">H99</f>
        <v>52</v>
      </c>
      <c r="K100" s="9" t="n">
        <f aca="false">'High scenario'!AG103</f>
        <v>8439291735.19873</v>
      </c>
      <c r="L100" s="9" t="n">
        <f aca="false">K100/$B$14*100</f>
        <v>164.687614799106</v>
      </c>
      <c r="M100" s="7"/>
      <c r="O100" s="7" t="n">
        <f aca="false">O96+1</f>
        <v>2037</v>
      </c>
      <c r="P100" s="9" t="n">
        <f aca="false">'Low scenario'!AG103</f>
        <v>6698893792.28735</v>
      </c>
      <c r="Q100" s="9" t="n">
        <f aca="false">P100/$B$14*100</f>
        <v>130.724813771159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7832208786.44929</v>
      </c>
      <c r="F101" s="9" t="n">
        <f aca="false">E101/$B$14*100</f>
        <v>152.840762485924</v>
      </c>
      <c r="G101" s="10" t="n">
        <f aca="false">AVERAGE(E99:E102)/AVERAGE(E95:E98)-1</f>
        <v>0.0225923829085601</v>
      </c>
      <c r="H101" s="2" t="n">
        <f aca="false">H100</f>
        <v>52</v>
      </c>
      <c r="K101" s="9" t="n">
        <f aca="false">'High scenario'!AG104</f>
        <v>8530112365.46262</v>
      </c>
      <c r="L101" s="9" t="n">
        <f aca="false">K101/$B$14*100</f>
        <v>166.459923831904</v>
      </c>
      <c r="M101" s="10" t="n">
        <f aca="false">AVERAGE(K99:K102)/AVERAGE(K95:K98)-1</f>
        <v>0.0262580959735641</v>
      </c>
      <c r="O101" s="7" t="n">
        <f aca="false">O97+1</f>
        <v>2037</v>
      </c>
      <c r="P101" s="9" t="n">
        <f aca="false">'Low scenario'!AG104</f>
        <v>6704930900.62029</v>
      </c>
      <c r="Q101" s="9" t="n">
        <f aca="false">P101/$B$14*100</f>
        <v>130.842624246592</v>
      </c>
      <c r="R101" s="10" t="n">
        <f aca="false">AVERAGE(P99:P102)/AVERAGE(P95:P98)-1</f>
        <v>0.00263713111769226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7845767185.98307</v>
      </c>
      <c r="F102" s="9" t="n">
        <f aca="false">E102/$B$14*100</f>
        <v>153.105346357388</v>
      </c>
      <c r="G102" s="7"/>
      <c r="H102" s="2" t="n">
        <f aca="false">H101</f>
        <v>52</v>
      </c>
      <c r="K102" s="9" t="n">
        <f aca="false">'High scenario'!AG105</f>
        <v>8576814306.89852</v>
      </c>
      <c r="L102" s="9" t="n">
        <f aca="false">K102/$B$14*100</f>
        <v>167.371283645368</v>
      </c>
      <c r="M102" s="7"/>
      <c r="O102" s="7" t="n">
        <f aca="false">O98+1</f>
        <v>2037</v>
      </c>
      <c r="P102" s="9" t="n">
        <f aca="false">'Low scenario'!AG105</f>
        <v>6779982635.56474</v>
      </c>
      <c r="Q102" s="9" t="n">
        <f aca="false">P102/$B$14*100</f>
        <v>132.307212935117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7887466937.1406</v>
      </c>
      <c r="F103" s="6" t="n">
        <f aca="false">E103/$B$14*100</f>
        <v>153.919091488061</v>
      </c>
      <c r="G103" s="7"/>
      <c r="H103" s="2" t="n">
        <f aca="false">H102</f>
        <v>52</v>
      </c>
      <c r="K103" s="6" t="n">
        <f aca="false">'High scenario'!AG106</f>
        <v>8614123784.24722</v>
      </c>
      <c r="L103" s="6" t="n">
        <f aca="false">K103/$B$14*100</f>
        <v>168.099355268765</v>
      </c>
      <c r="M103" s="7"/>
      <c r="O103" s="5" t="n">
        <f aca="false">O99+1</f>
        <v>2038</v>
      </c>
      <c r="P103" s="6" t="n">
        <f aca="false">'Low scenario'!AG106</f>
        <v>6804175129.39701</v>
      </c>
      <c r="Q103" s="6" t="n">
        <f aca="false">P103/$B$14*100</f>
        <v>132.779314650556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7943102502.88494</v>
      </c>
      <c r="F104" s="9" t="n">
        <f aca="false">E104/$B$14*100</f>
        <v>155.004785514044</v>
      </c>
      <c r="G104" s="7"/>
      <c r="H104" s="2" t="n">
        <f aca="false">H103</f>
        <v>52</v>
      </c>
      <c r="K104" s="9" t="n">
        <f aca="false">'High scenario'!AG107</f>
        <v>8626576588.86728</v>
      </c>
      <c r="L104" s="9" t="n">
        <f aca="false">K104/$B$14*100</f>
        <v>168.342364131923</v>
      </c>
      <c r="M104" s="7"/>
      <c r="O104" s="7" t="n">
        <f aca="false">O100+1</f>
        <v>2038</v>
      </c>
      <c r="P104" s="9" t="n">
        <f aca="false">'Low scenario'!AG107</f>
        <v>6823760117.24254</v>
      </c>
      <c r="Q104" s="9" t="n">
        <f aca="false">P104/$B$14*100</f>
        <v>133.161503705675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7950143603.50791</v>
      </c>
      <c r="F105" s="9" t="n">
        <f aca="false">E105/$B$14*100</f>
        <v>155.142188284744</v>
      </c>
      <c r="G105" s="10" t="n">
        <f aca="false">AVERAGE(E103:E106)/AVERAGE(E99:E102)-1</f>
        <v>0.0189371608621309</v>
      </c>
      <c r="H105" s="2" t="n">
        <f aca="false">H104</f>
        <v>52</v>
      </c>
      <c r="K105" s="9" t="n">
        <f aca="false">'High scenario'!AG108</f>
        <v>8705439330.3269</v>
      </c>
      <c r="L105" s="9" t="n">
        <f aca="false">K105/$B$14*100</f>
        <v>169.881322280903</v>
      </c>
      <c r="M105" s="10" t="n">
        <f aca="false">AVERAGE(K103:K106)/AVERAGE(K99:K102)-1</f>
        <v>0.0212564051926922</v>
      </c>
      <c r="O105" s="7" t="n">
        <f aca="false">O101+1</f>
        <v>2038</v>
      </c>
      <c r="P105" s="9" t="n">
        <f aca="false">'Low scenario'!AG108</f>
        <v>6886007448.56352</v>
      </c>
      <c r="Q105" s="9" t="n">
        <f aca="false">P105/$B$14*100</f>
        <v>134.376222291609</v>
      </c>
      <c r="R105" s="10" t="n">
        <f aca="false">AVERAGE(P103:P106)/AVERAGE(P99:P102)-1</f>
        <v>0.0201989799502065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7986317087.92213</v>
      </c>
      <c r="F106" s="9" t="n">
        <f aca="false">E106/$B$14*100</f>
        <v>155.848091701058</v>
      </c>
      <c r="G106" s="7"/>
      <c r="H106" s="2" t="n">
        <f aca="false">H105</f>
        <v>52</v>
      </c>
      <c r="K106" s="9" t="n">
        <f aca="false">'High scenario'!AG109</f>
        <v>8747846005.42465</v>
      </c>
      <c r="L106" s="9" t="n">
        <f aca="false">K106/$B$14*100</f>
        <v>170.708862599753</v>
      </c>
      <c r="M106" s="7"/>
      <c r="O106" s="7" t="n">
        <f aca="false">O102+1</f>
        <v>2038</v>
      </c>
      <c r="P106" s="9" t="n">
        <f aca="false">'Low scenario'!AG109</f>
        <v>6894362828.62818</v>
      </c>
      <c r="Q106" s="9" t="n">
        <f aca="false">P106/$B$14*100</f>
        <v>134.539272421497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8047525550.00494</v>
      </c>
      <c r="F107" s="6" t="n">
        <f aca="false">E107/$B$14*100</f>
        <v>157.04253738942</v>
      </c>
      <c r="G107" s="7"/>
      <c r="H107" s="2" t="n">
        <f aca="false">H106</f>
        <v>52</v>
      </c>
      <c r="K107" s="6" t="n">
        <f aca="false">'High scenario'!AG110</f>
        <v>8772001011.39412</v>
      </c>
      <c r="L107" s="6" t="n">
        <f aca="false">K107/$B$14*100</f>
        <v>171.180232762485</v>
      </c>
      <c r="M107" s="7"/>
      <c r="O107" s="5" t="n">
        <f aca="false">O103+1</f>
        <v>2039</v>
      </c>
      <c r="P107" s="6" t="n">
        <f aca="false">'Low scenario'!AG110</f>
        <v>6935018693.45399</v>
      </c>
      <c r="Q107" s="6" t="n">
        <f aca="false">P107/$B$14*100</f>
        <v>135.332646749088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8060301445.09908</v>
      </c>
      <c r="F108" s="9" t="n">
        <f aca="false">E108/$B$14*100</f>
        <v>157.291851165505</v>
      </c>
      <c r="G108" s="7"/>
      <c r="H108" s="2" t="n">
        <f aca="false">H107</f>
        <v>52</v>
      </c>
      <c r="K108" s="9" t="n">
        <f aca="false">'High scenario'!AG111</f>
        <v>8816793412.71724</v>
      </c>
      <c r="L108" s="9" t="n">
        <f aca="false">K108/$B$14*100</f>
        <v>172.054329068964</v>
      </c>
      <c r="M108" s="7"/>
      <c r="O108" s="7" t="n">
        <f aca="false">O104+1</f>
        <v>2039</v>
      </c>
      <c r="P108" s="9" t="n">
        <f aca="false">'Low scenario'!AG111</f>
        <v>6929068284.86906</v>
      </c>
      <c r="Q108" s="9" t="n">
        <f aca="false">P108/$B$14*100</f>
        <v>135.216528166192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8110137482.7838</v>
      </c>
      <c r="F109" s="9" t="n">
        <f aca="false">E109/$B$14*100</f>
        <v>158.26437094973</v>
      </c>
      <c r="G109" s="10" t="n">
        <f aca="false">AVERAGE(E107:E110)/AVERAGE(E103:E106)-1</f>
        <v>0.0196951436467729</v>
      </c>
      <c r="H109" s="2" t="n">
        <f aca="false">H108</f>
        <v>52</v>
      </c>
      <c r="K109" s="9" t="n">
        <f aca="false">'High scenario'!AG112</f>
        <v>8906327569.34195</v>
      </c>
      <c r="L109" s="9" t="n">
        <f aca="false">K109/$B$14*100</f>
        <v>173.801533355797</v>
      </c>
      <c r="M109" s="10" t="n">
        <f aca="false">AVERAGE(K107:K110)/AVERAGE(K103:K106)-1</f>
        <v>0.022688507949804</v>
      </c>
      <c r="O109" s="7" t="n">
        <f aca="false">O105+1</f>
        <v>2039</v>
      </c>
      <c r="P109" s="9" t="n">
        <f aca="false">'Low scenario'!AG112</f>
        <v>6980353124.60972</v>
      </c>
      <c r="Q109" s="9" t="n">
        <f aca="false">P109/$B$14*100</f>
        <v>136.217320436119</v>
      </c>
      <c r="R109" s="10" t="n">
        <f aca="false">AVERAGE(P107:P110)/AVERAGE(P103:P106)-1</f>
        <v>0.0153367084565366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8174721875.23814</v>
      </c>
      <c r="F110" s="9" t="n">
        <f aca="false">E110/$B$14*100</f>
        <v>159.524695853797</v>
      </c>
      <c r="G110" s="7"/>
      <c r="H110" s="2" t="n">
        <f aca="false">H109</f>
        <v>52</v>
      </c>
      <c r="K110" s="9" t="n">
        <f aca="false">'High scenario'!AG113</f>
        <v>8986018485.97873</v>
      </c>
      <c r="L110" s="9" t="n">
        <f aca="false">K110/$B$14*100</f>
        <v>175.356652836656</v>
      </c>
      <c r="M110" s="7"/>
      <c r="O110" s="7" t="n">
        <f aca="false">O106+1</f>
        <v>2039</v>
      </c>
      <c r="P110" s="9" t="n">
        <f aca="false">'Low scenario'!AG113</f>
        <v>6984218612.00516</v>
      </c>
      <c r="Q110" s="9" t="n">
        <f aca="false">P110/$B$14*100</f>
        <v>136.292753057619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8210980091.35638</v>
      </c>
      <c r="F111" s="6" t="n">
        <f aca="false">E111/$B$14*100</f>
        <v>160.232252757474</v>
      </c>
      <c r="G111" s="7"/>
      <c r="H111" s="2" t="n">
        <f aca="false">H110</f>
        <v>52</v>
      </c>
      <c r="K111" s="6" t="n">
        <f aca="false">'High scenario'!AG114</f>
        <v>9008183610.55712</v>
      </c>
      <c r="L111" s="6" t="n">
        <f aca="false">K111/$B$14*100</f>
        <v>175.789191681512</v>
      </c>
      <c r="M111" s="7"/>
      <c r="O111" s="5" t="n">
        <f aca="false">O107+1</f>
        <v>2040</v>
      </c>
      <c r="P111" s="6" t="n">
        <f aca="false">'Low scenario'!AG114</f>
        <v>7006694153.4272</v>
      </c>
      <c r="Q111" s="6" t="n">
        <f aca="false">P111/$B$14*100</f>
        <v>136.731349497256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8254259194.4057</v>
      </c>
      <c r="F112" s="9" t="n">
        <f aca="false">E112/$B$14*100</f>
        <v>161.07681797402</v>
      </c>
      <c r="G112" s="7"/>
      <c r="H112" s="2" t="n">
        <f aca="false">H111</f>
        <v>52</v>
      </c>
      <c r="K112" s="9" t="n">
        <f aca="false">'High scenario'!AG115</f>
        <v>9078740763.79449</v>
      </c>
      <c r="L112" s="9" t="n">
        <f aca="false">K112/$B$14*100</f>
        <v>177.166071357944</v>
      </c>
      <c r="M112" s="7"/>
      <c r="O112" s="7" t="n">
        <f aca="false">O108+1</f>
        <v>2040</v>
      </c>
      <c r="P112" s="9" t="n">
        <f aca="false">'Low scenario'!AG115</f>
        <v>7038296458.08412</v>
      </c>
      <c r="Q112" s="9" t="n">
        <f aca="false">P112/$B$14*100</f>
        <v>137.348049137393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8287381643.47536</v>
      </c>
      <c r="F113" s="9" t="n">
        <f aca="false">E113/$B$14*100</f>
        <v>161.723182302301</v>
      </c>
      <c r="G113" s="10" t="n">
        <f aca="false">AVERAGE(E111:E114)/AVERAGE(E107:E110)-1</f>
        <v>0.0195545541763067</v>
      </c>
      <c r="H113" s="2" t="n">
        <f aca="false">H112</f>
        <v>52</v>
      </c>
      <c r="K113" s="9" t="n">
        <f aca="false">'High scenario'!AG116</f>
        <v>9131910156.73609</v>
      </c>
      <c r="L113" s="9" t="n">
        <f aca="false">K113/$B$14*100</f>
        <v>178.20363953056</v>
      </c>
      <c r="M113" s="10" t="n">
        <f aca="false">AVERAGE(K111:K114)/AVERAGE(K107:K110)-1</f>
        <v>0.026462467326561</v>
      </c>
      <c r="O113" s="7" t="n">
        <f aca="false">O109+1</f>
        <v>2040</v>
      </c>
      <c r="P113" s="9" t="n">
        <f aca="false">'Low scenario'!AG116</f>
        <v>7077581488.03752</v>
      </c>
      <c r="Q113" s="9" t="n">
        <f aca="false">P113/$B$14*100</f>
        <v>138.114672461167</v>
      </c>
      <c r="R113" s="10" t="n">
        <f aca="false">AVERAGE(P111:P114)/AVERAGE(P107:P110)-1</f>
        <v>0.0131855569538226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8273489964.09684</v>
      </c>
      <c r="F114" s="9" t="n">
        <f aca="false">E114/$B$14*100</f>
        <v>161.452094678578</v>
      </c>
      <c r="G114" s="7"/>
      <c r="H114" s="2" t="n">
        <f aca="false">H113</f>
        <v>52</v>
      </c>
      <c r="K114" s="9" t="n">
        <f aca="false">'High scenario'!AG117</f>
        <v>9201224468.99043</v>
      </c>
      <c r="L114" s="9" t="n">
        <f aca="false">K114/$B$14*100</f>
        <v>179.556265925617</v>
      </c>
      <c r="M114" s="7"/>
      <c r="O114" s="7" t="n">
        <f aca="false">O110+1</f>
        <v>2040</v>
      </c>
      <c r="P114" s="9" t="n">
        <f aca="false">'Low scenario'!AG117</f>
        <v>7073022979.82338</v>
      </c>
      <c r="Q114" s="9" t="n">
        <f aca="false">P114/$B$14*100</f>
        <v>138.025715962401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4"/>
  <sheetViews>
    <sheetView showFormulas="false" showGridLines="true" showRowColHeaders="true" showZeros="true" rightToLeft="false" tabSelected="true" showOutlineSymbols="true" defaultGridColor="true" view="normal" topLeftCell="Y94" colorId="64" zoomScale="65" zoomScaleNormal="65" zoomScalePageLayoutView="100" workbookViewId="0">
      <selection pane="topLeft" activeCell="D37" activeCellId="0" sqref="D37"/>
    </sheetView>
  </sheetViews>
  <sheetFormatPr defaultColWidth="11.6875" defaultRowHeight="12.8" zeroHeight="false" outlineLevelRow="0" outlineLevelCol="0"/>
  <sheetData>
    <row r="1" customFormat="false" ht="12.8" hidden="false" customHeight="false" outlineLevel="0" collapsed="false">
      <c r="A1" s="96"/>
      <c r="B1" s="0" t="s">
        <v>130</v>
      </c>
      <c r="D1" s="0" t="s">
        <v>131</v>
      </c>
      <c r="F1" s="0" t="s">
        <v>132</v>
      </c>
      <c r="H1" s="0" t="s">
        <v>133</v>
      </c>
      <c r="I1" s="98"/>
    </row>
    <row r="2" customFormat="false" ht="91.7" hidden="false" customHeight="false" outlineLevel="0" collapsed="false">
      <c r="A2" s="96"/>
      <c r="B2" s="97" t="s">
        <v>124</v>
      </c>
      <c r="C2" s="98" t="s">
        <v>0</v>
      </c>
      <c r="D2" s="98" t="s">
        <v>134</v>
      </c>
      <c r="E2" s="98" t="s">
        <v>126</v>
      </c>
      <c r="F2" s="98" t="s">
        <v>135</v>
      </c>
      <c r="G2" s="98" t="s">
        <v>128</v>
      </c>
      <c r="H2" s="98" t="s">
        <v>136</v>
      </c>
      <c r="I2" s="98"/>
    </row>
    <row r="3" customFormat="false" ht="12.8" hidden="false" customHeight="false" outlineLevel="0" collapsed="false">
      <c r="A3" s="96"/>
      <c r="B3" s="97"/>
      <c r="C3" s="96"/>
      <c r="D3" s="96"/>
      <c r="E3" s="96"/>
      <c r="F3" s="96"/>
      <c r="G3" s="96"/>
      <c r="H3" s="96"/>
      <c r="I3" s="96"/>
    </row>
    <row r="4" customFormat="false" ht="15" hidden="false" customHeight="false" outlineLevel="0" collapsed="false">
      <c r="A4" s="99" t="n">
        <v>1993</v>
      </c>
      <c r="B4" s="100" t="n">
        <v>-0.000446069275463893</v>
      </c>
      <c r="C4" s="96"/>
      <c r="D4" s="96"/>
      <c r="E4" s="96"/>
      <c r="F4" s="96"/>
      <c r="G4" s="96"/>
      <c r="H4" s="96"/>
      <c r="I4" s="96"/>
    </row>
    <row r="5" customFormat="false" ht="15" hidden="false" customHeight="false" outlineLevel="0" collapsed="false">
      <c r="A5" s="99" t="n">
        <v>1994</v>
      </c>
      <c r="B5" s="101" t="n">
        <v>-0.0130853294610615</v>
      </c>
      <c r="C5" s="96"/>
      <c r="D5" s="96"/>
      <c r="E5" s="96"/>
      <c r="F5" s="96"/>
      <c r="G5" s="96"/>
      <c r="H5" s="96"/>
      <c r="I5" s="96"/>
    </row>
    <row r="6" customFormat="false" ht="15" hidden="false" customHeight="false" outlineLevel="0" collapsed="false">
      <c r="A6" s="99" t="n">
        <v>1995</v>
      </c>
      <c r="B6" s="100" t="n">
        <v>-0.00637934959758819</v>
      </c>
      <c r="C6" s="96"/>
      <c r="D6" s="96"/>
      <c r="E6" s="96"/>
      <c r="F6" s="96"/>
      <c r="G6" s="96"/>
      <c r="H6" s="96"/>
      <c r="I6" s="96"/>
    </row>
    <row r="7" customFormat="false" ht="15" hidden="false" customHeight="false" outlineLevel="0" collapsed="false">
      <c r="A7" s="99" t="n">
        <v>1996</v>
      </c>
      <c r="B7" s="101" t="n">
        <v>-0.00528730473079139</v>
      </c>
      <c r="C7" s="96"/>
      <c r="D7" s="96"/>
      <c r="E7" s="96"/>
      <c r="F7" s="96"/>
      <c r="G7" s="96"/>
      <c r="H7" s="96"/>
      <c r="I7" s="96"/>
    </row>
    <row r="8" customFormat="false" ht="15" hidden="false" customHeight="false" outlineLevel="0" collapsed="false">
      <c r="A8" s="99" t="n">
        <v>1997</v>
      </c>
      <c r="B8" s="100" t="n">
        <v>-0.00315594528811225</v>
      </c>
      <c r="C8" s="96"/>
      <c r="D8" s="96"/>
      <c r="E8" s="96"/>
      <c r="F8" s="96"/>
      <c r="G8" s="96"/>
      <c r="H8" s="96"/>
      <c r="I8" s="96"/>
    </row>
    <row r="9" customFormat="false" ht="15" hidden="false" customHeight="false" outlineLevel="0" collapsed="false">
      <c r="A9" s="99" t="n">
        <v>1998</v>
      </c>
      <c r="B9" s="101" t="n">
        <v>-0.00266006212398561</v>
      </c>
      <c r="C9" s="96"/>
      <c r="D9" s="96"/>
      <c r="E9" s="96"/>
      <c r="F9" s="96"/>
      <c r="G9" s="96"/>
      <c r="H9" s="96"/>
      <c r="I9" s="96"/>
    </row>
    <row r="10" customFormat="false" ht="15" hidden="false" customHeight="false" outlineLevel="0" collapsed="false">
      <c r="A10" s="99" t="n">
        <v>1999</v>
      </c>
      <c r="B10" s="100" t="n">
        <v>-0.0077596880146275</v>
      </c>
      <c r="C10" s="96"/>
      <c r="D10" s="96"/>
      <c r="E10" s="96"/>
      <c r="F10" s="96"/>
      <c r="G10" s="96"/>
      <c r="H10" s="96"/>
      <c r="I10" s="96"/>
    </row>
    <row r="11" customFormat="false" ht="15" hidden="false" customHeight="false" outlineLevel="0" collapsed="false">
      <c r="A11" s="99" t="n">
        <v>2000</v>
      </c>
      <c r="B11" s="101" t="n">
        <v>-0.00673854445377408</v>
      </c>
      <c r="C11" s="96"/>
      <c r="D11" s="96"/>
      <c r="E11" s="96"/>
      <c r="F11" s="96"/>
      <c r="G11" s="96"/>
      <c r="H11" s="96"/>
      <c r="I11" s="96"/>
    </row>
    <row r="12" customFormat="false" ht="15" hidden="false" customHeight="false" outlineLevel="0" collapsed="false">
      <c r="A12" s="99" t="n">
        <v>2001</v>
      </c>
      <c r="B12" s="100" t="n">
        <v>-0.0101649287372602</v>
      </c>
      <c r="C12" s="96"/>
      <c r="D12" s="96"/>
      <c r="E12" s="96"/>
      <c r="F12" s="96"/>
      <c r="G12" s="96"/>
      <c r="H12" s="96"/>
      <c r="I12" s="96"/>
    </row>
    <row r="13" customFormat="false" ht="15" hidden="false" customHeight="false" outlineLevel="0" collapsed="false">
      <c r="A13" s="99" t="n">
        <v>2002</v>
      </c>
      <c r="B13" s="101" t="n">
        <v>-0.0114398617982835</v>
      </c>
      <c r="C13" s="96"/>
      <c r="D13" s="96"/>
      <c r="E13" s="96"/>
      <c r="F13" s="96"/>
      <c r="G13" s="96"/>
      <c r="H13" s="96"/>
      <c r="I13" s="96"/>
    </row>
    <row r="14" customFormat="false" ht="15" hidden="false" customHeight="false" outlineLevel="0" collapsed="false">
      <c r="A14" s="99" t="n">
        <v>2003</v>
      </c>
      <c r="B14" s="100" t="n">
        <v>-0.00492707399415027</v>
      </c>
      <c r="C14" s="96"/>
      <c r="D14" s="96"/>
      <c r="E14" s="96"/>
      <c r="F14" s="96"/>
      <c r="G14" s="96"/>
      <c r="H14" s="96"/>
      <c r="I14" s="96"/>
    </row>
    <row r="15" customFormat="false" ht="15" hidden="false" customHeight="false" outlineLevel="0" collapsed="false">
      <c r="A15" s="99" t="n">
        <v>2004</v>
      </c>
      <c r="B15" s="101" t="n">
        <v>0.00382133245719463</v>
      </c>
      <c r="C15" s="96"/>
      <c r="D15" s="96"/>
      <c r="E15" s="96"/>
      <c r="F15" s="96"/>
      <c r="G15" s="96"/>
      <c r="H15" s="96"/>
      <c r="I15" s="96"/>
    </row>
    <row r="16" customFormat="false" ht="15" hidden="false" customHeight="false" outlineLevel="0" collapsed="false">
      <c r="A16" s="99" t="n">
        <v>2005</v>
      </c>
      <c r="B16" s="100" t="n">
        <v>0.00757769102751198</v>
      </c>
      <c r="C16" s="96"/>
      <c r="D16" s="96"/>
      <c r="E16" s="96"/>
      <c r="F16" s="96"/>
      <c r="G16" s="96"/>
      <c r="H16" s="96"/>
      <c r="I16" s="96"/>
    </row>
    <row r="17" customFormat="false" ht="15" hidden="false" customHeight="false" outlineLevel="0" collapsed="false">
      <c r="A17" s="99" t="n">
        <v>2006</v>
      </c>
      <c r="B17" s="101" t="n">
        <v>0.00917791831736937</v>
      </c>
      <c r="C17" s="96"/>
      <c r="D17" s="96"/>
      <c r="E17" s="96"/>
      <c r="F17" s="96"/>
      <c r="G17" s="96"/>
      <c r="H17" s="96"/>
      <c r="I17" s="96"/>
    </row>
    <row r="18" customFormat="false" ht="15" hidden="false" customHeight="false" outlineLevel="0" collapsed="false">
      <c r="A18" s="99" t="n">
        <v>2007</v>
      </c>
      <c r="B18" s="100" t="n">
        <v>0.0108470293692913</v>
      </c>
      <c r="C18" s="96"/>
      <c r="D18" s="96"/>
      <c r="E18" s="96"/>
      <c r="F18" s="96"/>
      <c r="G18" s="96"/>
      <c r="H18" s="96"/>
      <c r="I18" s="96"/>
    </row>
    <row r="19" customFormat="false" ht="15" hidden="false" customHeight="false" outlineLevel="0" collapsed="false">
      <c r="A19" s="99" t="n">
        <v>2008</v>
      </c>
      <c r="B19" s="101" t="n">
        <v>0.00473047402209589</v>
      </c>
      <c r="C19" s="96"/>
      <c r="D19" s="96"/>
      <c r="E19" s="96"/>
      <c r="F19" s="96"/>
      <c r="G19" s="96"/>
      <c r="H19" s="96"/>
      <c r="I19" s="96"/>
    </row>
    <row r="20" customFormat="false" ht="15" hidden="false" customHeight="false" outlineLevel="0" collapsed="false">
      <c r="A20" s="99" t="n">
        <v>2009</v>
      </c>
      <c r="B20" s="100" t="n">
        <v>0.00347884656778641</v>
      </c>
      <c r="C20" s="96"/>
      <c r="D20" s="96"/>
      <c r="E20" s="96"/>
      <c r="F20" s="96"/>
      <c r="G20" s="96"/>
      <c r="H20" s="96"/>
      <c r="I20" s="96"/>
    </row>
    <row r="21" customFormat="false" ht="15" hidden="false" customHeight="false" outlineLevel="0" collapsed="false">
      <c r="A21" s="99" t="n">
        <v>2010</v>
      </c>
      <c r="B21" s="101" t="n">
        <v>0.00411235591593429</v>
      </c>
      <c r="C21" s="96"/>
      <c r="D21" s="96"/>
      <c r="E21" s="96"/>
      <c r="F21" s="96"/>
      <c r="G21" s="96"/>
      <c r="H21" s="96"/>
      <c r="I21" s="96"/>
    </row>
    <row r="22" customFormat="false" ht="15" hidden="false" customHeight="false" outlineLevel="0" collapsed="false">
      <c r="A22" s="99" t="n">
        <v>2011</v>
      </c>
      <c r="B22" s="100" t="n">
        <v>0.00326307905881009</v>
      </c>
      <c r="C22" s="96"/>
      <c r="D22" s="96"/>
      <c r="E22" s="96"/>
      <c r="F22" s="96"/>
      <c r="G22" s="96"/>
      <c r="H22" s="96"/>
      <c r="I22" s="96"/>
    </row>
    <row r="23" customFormat="false" ht="15" hidden="false" customHeight="false" outlineLevel="0" collapsed="false">
      <c r="A23" s="99" t="n">
        <v>2012</v>
      </c>
      <c r="B23" s="101" t="n">
        <v>0.00105161751029002</v>
      </c>
      <c r="C23" s="96"/>
      <c r="D23" s="96"/>
      <c r="E23" s="96"/>
      <c r="F23" s="96"/>
      <c r="G23" s="96"/>
      <c r="H23" s="96"/>
      <c r="I23" s="96"/>
    </row>
    <row r="24" customFormat="false" ht="15" hidden="false" customHeight="false" outlineLevel="0" collapsed="false">
      <c r="A24" s="99" t="n">
        <v>2013</v>
      </c>
      <c r="B24" s="100" t="n">
        <v>-0.000951668558161176</v>
      </c>
      <c r="C24" s="96"/>
      <c r="D24" s="96"/>
      <c r="E24" s="96"/>
      <c r="F24" s="96"/>
      <c r="G24" s="96"/>
      <c r="H24" s="96"/>
      <c r="I24" s="96"/>
    </row>
    <row r="25" customFormat="false" ht="15" hidden="false" customHeight="false" outlineLevel="0" collapsed="false">
      <c r="A25" s="99" t="n">
        <v>2014</v>
      </c>
      <c r="B25" s="101" t="n">
        <v>-0.00129286375596846</v>
      </c>
      <c r="C25" s="102" t="n">
        <f aca="false">'Central scenario'!AL3+SUM($C105:$J105)-$H105-$F105-SUM($K105:$Q105)</f>
        <v>0.00115825366281497</v>
      </c>
      <c r="D25" s="110" t="n">
        <f aca="false">C25</f>
        <v>0.00115825366281497</v>
      </c>
      <c r="E25" s="96"/>
      <c r="F25" s="96"/>
      <c r="G25" s="108"/>
      <c r="H25" s="96"/>
      <c r="I25" s="96"/>
    </row>
    <row r="26" customFormat="false" ht="15" hidden="false" customHeight="false" outlineLevel="0" collapsed="false">
      <c r="A26" s="99" t="n">
        <v>2015</v>
      </c>
      <c r="B26" s="100" t="n">
        <v>-0.00750733306177321</v>
      </c>
      <c r="C26" s="102" t="n">
        <f aca="false">'Central scenario'!AL4+SUM($C106:$J106)-$H106-$F106-SUM($K106:$Q106)</f>
        <v>-0.0116513100764572</v>
      </c>
      <c r="D26" s="110" t="n">
        <f aca="false">C26</f>
        <v>-0.0116513100764572</v>
      </c>
      <c r="E26" s="96"/>
      <c r="F26" s="96"/>
      <c r="G26" s="96"/>
      <c r="H26" s="96"/>
      <c r="I26" s="96"/>
    </row>
    <row r="27" customFormat="false" ht="15" hidden="false" customHeight="false" outlineLevel="0" collapsed="false">
      <c r="A27" s="99" t="n">
        <v>2016</v>
      </c>
      <c r="B27" s="101" t="n">
        <v>-0.0203467996958489</v>
      </c>
      <c r="C27" s="102" t="n">
        <f aca="false">'Central scenario'!AL5+SUM($C107:$J107)-$H107-$F107-SUM($K107:$Q107)</f>
        <v>-0.0153813483661032</v>
      </c>
      <c r="D27" s="102" t="n">
        <f aca="false">'Central scenario'!BO5+SUM($C107:$J107)-$H107-$F107-SUM($K107:$R107)</f>
        <v>-0.0192253939599371</v>
      </c>
      <c r="E27" s="96"/>
      <c r="F27" s="96"/>
      <c r="G27" s="96"/>
      <c r="H27" s="96"/>
      <c r="I27" s="96"/>
    </row>
    <row r="28" customFormat="false" ht="15" hidden="false" customHeight="false" outlineLevel="0" collapsed="false">
      <c r="A28" s="99" t="n">
        <v>2017</v>
      </c>
      <c r="B28" s="100" t="n">
        <v>-0.0241047020081896</v>
      </c>
      <c r="C28" s="102" t="n">
        <f aca="false">'Central scenario'!AL6+SUM($C108:$J108)-$H108-$F108-SUM($K108:$Q108)</f>
        <v>-0.0181552597891607</v>
      </c>
      <c r="D28" s="102" t="n">
        <f aca="false">'Central scenario'!BO6+SUM($C108:$J108)-$H108-$F108-SUM($K108:$R108)</f>
        <v>-0.0260235820966923</v>
      </c>
      <c r="E28" s="105"/>
      <c r="F28" s="104"/>
      <c r="G28" s="104"/>
      <c r="H28" s="104"/>
      <c r="I28" s="104"/>
    </row>
    <row r="29" customFormat="false" ht="15" hidden="false" customHeight="false" outlineLevel="0" collapsed="false">
      <c r="A29" s="99" t="n">
        <v>2018</v>
      </c>
      <c r="B29" s="101" t="n">
        <v>-0.0182717978002125</v>
      </c>
      <c r="C29" s="102" t="n">
        <f aca="false">'Central scenario'!$AL7+SUM($C109:$J109)-$F109-SUM($K109:$Q109)</f>
        <v>-0.00941408774439182</v>
      </c>
      <c r="D29" s="102" t="n">
        <f aca="false">'Central scenario'!BO7+SUM($C109:$J109)-$F109-SUM($K109:$R109)</f>
        <v>-0.0219082556996054</v>
      </c>
      <c r="E29" s="104"/>
      <c r="F29" s="104"/>
      <c r="G29" s="104"/>
      <c r="H29" s="104"/>
      <c r="I29" s="104"/>
    </row>
    <row r="30" customFormat="false" ht="15" hidden="false" customHeight="false" outlineLevel="0" collapsed="false">
      <c r="A30" s="99" t="n">
        <v>2019</v>
      </c>
      <c r="B30" s="100" t="n">
        <v>-0.0261904790563603</v>
      </c>
      <c r="C30" s="102" t="n">
        <f aca="false">'Central scenario'!$AL8+SUM($D$113:$J$113)-SUM($K$113:$Q$113)</f>
        <v>-0.0141750016179307</v>
      </c>
      <c r="D30" s="102" t="n">
        <f aca="false">'Central scenario'!$BO8+SUM($D$113:$J$113)-SUM($K$113:$Q$113)-$I$113*12/15</f>
        <v>-0.0274818946964399</v>
      </c>
      <c r="E30" s="104" t="n">
        <f aca="false">'Low scenario'!$AL8+SUM($D$113:$J$113)-SUM($K$113:$Q$113)</f>
        <v>-0.0141298229153242</v>
      </c>
      <c r="F30" s="104" t="n">
        <f aca="false">'Low scenario'!$BO8+SUM($D$113:$J$113)-SUM($K$113:$Q$113)-$I$113*12/15</f>
        <v>-0.0274367159938334</v>
      </c>
      <c r="G30" s="104" t="n">
        <f aca="false">'High scenario'!$AL8+SUM($D$113:$J$113)-SUM($K$113:$Q$113)</f>
        <v>-0.0141296782577894</v>
      </c>
      <c r="H30" s="104" t="n">
        <f aca="false">'High scenario'!$BO8+SUM($D$113:$J$113)-SUM($K$113:$Q$113)-$I$113*12/15</f>
        <v>-0.0274365713362986</v>
      </c>
      <c r="I30" s="104"/>
    </row>
    <row r="31" customFormat="false" ht="12.8" hidden="false" customHeight="false" outlineLevel="0" collapsed="false">
      <c r="A31" s="99" t="n">
        <v>2020</v>
      </c>
      <c r="B31" s="96"/>
      <c r="C31" s="102" t="n">
        <f aca="false">'Central scenario'!$AL9+SUM($D$113:$J$113)-SUM($K$113:$Q$113)</f>
        <v>-0.0171788139450622</v>
      </c>
      <c r="D31" s="102" t="n">
        <f aca="false">'Central scenario'!$BO9+SUM($D$113:$J$113)-SUM($K$113:$Q$113)-$I$113+$I$115</f>
        <v>-0.0264590434008899</v>
      </c>
      <c r="E31" s="104" t="n">
        <f aca="false">'Low scenario'!$AL9+SUM($D$113:$J$113)-SUM($K$113:$Q$113)</f>
        <v>-0.0170394013026115</v>
      </c>
      <c r="F31" s="104" t="n">
        <f aca="false">'Low scenario'!$BO9+SUM($D$113:$J$113)-SUM($K$113:$Q$113)-$I$113+$I$115</f>
        <v>-0.0263150025195259</v>
      </c>
      <c r="G31" s="104" t="n">
        <f aca="false">'High scenario'!$AL9+SUM($D$113:$J$113)-SUM($K$113:$Q$113)</f>
        <v>-0.0189286119861935</v>
      </c>
      <c r="H31" s="104" t="n">
        <f aca="false">'High scenario'!$BO9+SUM($D$113:$J$113)-SUM($K$113:$Q$113)-$I$113+$I$115</f>
        <v>-0.0282326459352316</v>
      </c>
      <c r="I31" s="104"/>
    </row>
    <row r="32" customFormat="false" ht="13.25" hidden="false" customHeight="false" outlineLevel="0" collapsed="false">
      <c r="A32" s="99" t="n">
        <v>2021</v>
      </c>
      <c r="B32" s="96"/>
      <c r="C32" s="102" t="n">
        <f aca="false">'Central scenario'!$AL10+SUM($D$113:$J$113)-SUM($K$113:$Q$113)</f>
        <v>-0.013880619389216</v>
      </c>
      <c r="D32" s="102" t="n">
        <f aca="false">'Central scenario'!$BO10+SUM($D$113:$J$113)-SUM($K$113:$Q$113)-$I$113+$I$115</f>
        <v>-0.0235856474536043</v>
      </c>
      <c r="E32" s="104" t="n">
        <f aca="false">'Low scenario'!$AL10+SUM($D$113:$J$113)-SUM($K$113:$Q$113)</f>
        <v>-0.0109842673279889</v>
      </c>
      <c r="F32" s="104" t="n">
        <f aca="false">'Low scenario'!$BO10+SUM($D$113:$J$113)-SUM($K$113:$Q$113)-$I$113+$I$115</f>
        <v>-0.0206621347021586</v>
      </c>
      <c r="G32" s="104" t="n">
        <f aca="false">'High scenario'!$AL10+SUM($D$113:$J$113)-SUM($K$113:$Q$113)</f>
        <v>-0.0165993753901901</v>
      </c>
      <c r="H32" s="104" t="n">
        <f aca="false">'High scenario'!$BO10+SUM($D$113:$J$113)-SUM($K$113:$Q$113)-$I$113+$I$115</f>
        <v>-0.0263916806961132</v>
      </c>
      <c r="I32" s="104"/>
    </row>
    <row r="33" customFormat="false" ht="13.25" hidden="false" customHeight="false" outlineLevel="0" collapsed="false">
      <c r="A33" s="99" t="n">
        <v>2022</v>
      </c>
      <c r="B33" s="96"/>
      <c r="C33" s="102" t="n">
        <f aca="false">'Central scenario'!$AL11+SUM($D$113:$J$113)-SUM($K$113:$Q$113)</f>
        <v>-0.0193257892422685</v>
      </c>
      <c r="D33" s="102" t="n">
        <f aca="false">'Central scenario'!$BO11+SUM($D$113:$J$113)-SUM($K$113:$Q$113)-$I$113+$I$115</f>
        <v>-0.0295134060787581</v>
      </c>
      <c r="E33" s="104" t="n">
        <f aca="false">'Low scenario'!$AL11+SUM($D$113:$J$113)-SUM($K$113:$Q$113)</f>
        <v>-0.0170078265025719</v>
      </c>
      <c r="F33" s="104" t="n">
        <f aca="false">'Low scenario'!$BO11+SUM($D$113:$J$113)-SUM($K$113:$Q$113)-$I$113+$I$115</f>
        <v>-0.0271738837334245</v>
      </c>
      <c r="G33" s="104" t="n">
        <f aca="false">'High scenario'!$AL11+SUM($D$113:$J$113)-SUM($K$113:$Q$113)</f>
        <v>-0.0226029239864787</v>
      </c>
      <c r="H33" s="104" t="n">
        <f aca="false">'High scenario'!$BO11+SUM($D$113:$J$113)-SUM($K$113:$Q$113)-$I$113+$I$115</f>
        <v>-0.0329169947083066</v>
      </c>
      <c r="I33" s="104"/>
    </row>
    <row r="34" customFormat="false" ht="13.25" hidden="false" customHeight="false" outlineLevel="0" collapsed="false">
      <c r="A34" s="99" t="n">
        <v>2023</v>
      </c>
      <c r="B34" s="96"/>
      <c r="C34" s="102" t="n">
        <f aca="false">'Central scenario'!$AL12+SUM($D$113:$J$113)-SUM($K$113:$Q$113)</f>
        <v>-0.023338862211311</v>
      </c>
      <c r="D34" s="102" t="n">
        <f aca="false">'Central scenario'!$BO12+SUM($D$113:$J$113)-SUM($K$113:$Q$113)-$I$113+$I$115</f>
        <v>-0.0340484342760845</v>
      </c>
      <c r="E34" s="104" t="n">
        <f aca="false">'Low scenario'!$AL12+SUM($D$113:$J$113)-SUM($K$113:$Q$113)</f>
        <v>-0.0222156631000718</v>
      </c>
      <c r="F34" s="104" t="n">
        <f aca="false">'Low scenario'!$BO12+SUM($D$113:$J$113)-SUM($K$113:$Q$113)-$I$113+$I$115</f>
        <v>-0.0327880310255066</v>
      </c>
      <c r="G34" s="104" t="n">
        <f aca="false">'High scenario'!$AL12+SUM($D$113:$J$113)-SUM($K$113:$Q$113)</f>
        <v>-0.0227713145462907</v>
      </c>
      <c r="H34" s="104" t="n">
        <f aca="false">'High scenario'!$BO12+SUM($D$113:$J$113)-SUM($K$113:$Q$113)-$I$113+$I$115</f>
        <v>-0.0334506554101777</v>
      </c>
      <c r="I34" s="104"/>
    </row>
    <row r="35" customFormat="false" ht="13.25" hidden="false" customHeight="false" outlineLevel="0" collapsed="false">
      <c r="A35" s="99" t="n">
        <v>2024</v>
      </c>
      <c r="B35" s="96"/>
      <c r="C35" s="105" t="n">
        <f aca="false">'Central scenario'!$AL13+SUM($D$113:$J$113)-SUM($K$113:$Q$113)</f>
        <v>-0.0267484853209623</v>
      </c>
      <c r="D35" s="105" t="n">
        <f aca="false">'Central scenario'!$BO13+SUM($D$113:$J$113)-SUM($K$113:$Q$113)-$I$113+$I$115</f>
        <v>-0.0380312203009613</v>
      </c>
      <c r="E35" s="104" t="n">
        <f aca="false">'Low scenario'!$AL13+SUM($D$113:$J$113)-SUM($K$113:$Q$113)</f>
        <v>-0.0252560183576354</v>
      </c>
      <c r="F35" s="104" t="n">
        <f aca="false">'Low scenario'!$BO13+SUM($D$113:$J$113)-SUM($K$113:$Q$113)-$I$113+$I$115</f>
        <v>-0.0364487550303685</v>
      </c>
      <c r="G35" s="104" t="n">
        <f aca="false">'High scenario'!$AL13+SUM($D$113:$J$113)-SUM($K$113:$Q$113)</f>
        <v>-0.0250237569521123</v>
      </c>
      <c r="H35" s="104" t="n">
        <f aca="false">'High scenario'!$BO13+SUM($D$113:$J$113)-SUM($K$113:$Q$113)-$I$113+$I$115</f>
        <v>-0.0361458916341382</v>
      </c>
      <c r="I35" s="104"/>
    </row>
    <row r="36" customFormat="false" ht="13.25" hidden="false" customHeight="false" outlineLevel="0" collapsed="false">
      <c r="A36" s="99" t="n">
        <v>2025</v>
      </c>
      <c r="B36" s="96"/>
      <c r="C36" s="106" t="n">
        <f aca="false">'Central scenario'!$AL14+SUM($D$113:$J$113)-SUM($K$113:$Q$113)</f>
        <v>-0.0275767810085702</v>
      </c>
      <c r="D36" s="106" t="n">
        <f aca="false">'Central scenario'!$BO14+SUM($D$113:$J$113)-SUM($K$113:$Q$113)-$I$113+$I$115</f>
        <v>-0.0400269164919072</v>
      </c>
      <c r="E36" s="104" t="n">
        <f aca="false">'Low scenario'!$AL14+SUM($D$113:$J$113)-SUM($K$113:$Q$113)</f>
        <v>-0.0262025242969857</v>
      </c>
      <c r="F36" s="104" t="n">
        <f aca="false">'Low scenario'!$BO14+SUM($D$113:$J$113)-SUM($K$113:$Q$113)-$I$113+$I$115</f>
        <v>-0.0385170582018524</v>
      </c>
      <c r="G36" s="104" t="n">
        <f aca="false">'High scenario'!$AL14+SUM($D$113:$J$113)-SUM($K$113:$Q$113)</f>
        <v>-0.0268747748846964</v>
      </c>
      <c r="H36" s="104" t="n">
        <f aca="false">'High scenario'!$BO14+SUM($D$113:$J$113)-SUM($K$113:$Q$113)-$I$113+$I$115</f>
        <v>-0.0391663664651875</v>
      </c>
      <c r="I36" s="104"/>
    </row>
    <row r="37" customFormat="false" ht="13.25" hidden="false" customHeight="false" outlineLevel="0" collapsed="false">
      <c r="A37" s="99" t="n">
        <v>2026</v>
      </c>
      <c r="B37" s="96"/>
      <c r="C37" s="107" t="n">
        <f aca="false">'Central scenario'!$AL15+SUM($D$113:$J$113)-SUM($K$113:$Q$113)</f>
        <v>-0.0299306111316844</v>
      </c>
      <c r="D37" s="107" t="n">
        <f aca="false">'Central scenario'!$BO15+SUM($D$113:$J$113)-SUM($K$113:$Q$113)-$I$113+$I$115</f>
        <v>-0.0439471311068693</v>
      </c>
      <c r="E37" s="104" t="n">
        <f aca="false">'Low scenario'!$AL15+SUM($D$113:$J$113)-SUM($K$113:$Q$113)</f>
        <v>-0.0292546463523974</v>
      </c>
      <c r="F37" s="104" t="n">
        <f aca="false">'Low scenario'!$BO15+SUM($D$113:$J$113)-SUM($K$113:$Q$113)-$I$113+$I$115</f>
        <v>-0.0431368259239994</v>
      </c>
      <c r="G37" s="104" t="n">
        <f aca="false">'High scenario'!$AL15+SUM($D$113:$J$113)-SUM($K$113:$Q$113)</f>
        <v>-0.0270667434762028</v>
      </c>
      <c r="H37" s="104" t="n">
        <f aca="false">'High scenario'!$BO15+SUM($D$113:$J$113)-SUM($K$113:$Q$113)-$I$113+$I$115</f>
        <v>-0.0410036845664807</v>
      </c>
      <c r="I37" s="104"/>
    </row>
    <row r="38" customFormat="false" ht="13.25" hidden="false" customHeight="false" outlineLevel="0" collapsed="false">
      <c r="A38" s="99" t="n">
        <v>2027</v>
      </c>
      <c r="B38" s="96"/>
      <c r="C38" s="107" t="n">
        <f aca="false">'Central scenario'!$AL16+SUM($D$113:$J$113)-SUM($K$113:$Q$113)</f>
        <v>-0.0290776584690321</v>
      </c>
      <c r="D38" s="107" t="n">
        <f aca="false">'Central scenario'!$BO16+SUM($D$113:$J$113)-SUM($K$113:$Q$113)-$I$113+$I$115</f>
        <v>-0.044147185647104</v>
      </c>
      <c r="E38" s="104" t="n">
        <f aca="false">'Low scenario'!$AL16+SUM($D$113:$J$113)-SUM($K$113:$Q$113)</f>
        <v>-0.0296384296194846</v>
      </c>
      <c r="F38" s="104" t="n">
        <f aca="false">'Low scenario'!$BO16+SUM($D$113:$J$113)-SUM($K$113:$Q$113)-$I$113+$I$115</f>
        <v>-0.0446140578212081</v>
      </c>
      <c r="G38" s="104" t="n">
        <f aca="false">'High scenario'!$AL16+SUM($D$113:$J$113)-SUM($K$113:$Q$113)</f>
        <v>-0.0255853944721262</v>
      </c>
      <c r="H38" s="104" t="n">
        <f aca="false">'High scenario'!$BO16+SUM($D$113:$J$113)-SUM($K$113:$Q$113)-$I$113+$I$115</f>
        <v>-0.0407370263811571</v>
      </c>
      <c r="I38" s="104"/>
    </row>
    <row r="39" customFormat="false" ht="13.25" hidden="false" customHeight="false" outlineLevel="0" collapsed="false">
      <c r="A39" s="99" t="n">
        <v>2028</v>
      </c>
      <c r="B39" s="103"/>
      <c r="C39" s="107" t="n">
        <f aca="false">'Central scenario'!$AL17+SUM($D$113:$J$113)-SUM($K$113:$Q$113)</f>
        <v>-0.0273718466948697</v>
      </c>
      <c r="D39" s="107" t="n">
        <f aca="false">'Central scenario'!$BO17+SUM($D$113:$J$113)-SUM($K$113:$Q$113)-$I$113+$I$115</f>
        <v>-0.0435235779934059</v>
      </c>
      <c r="E39" s="104" t="n">
        <f aca="false">'Low scenario'!$AL17+SUM($D$113:$J$113)-SUM($K$113:$Q$113)</f>
        <v>-0.0285478949772236</v>
      </c>
      <c r="F39" s="104" t="n">
        <f aca="false">'Low scenario'!$BO17+SUM($D$113:$J$113)-SUM($K$113:$Q$113)-$I$113+$I$115</f>
        <v>-0.0447579277739922</v>
      </c>
      <c r="G39" s="104" t="n">
        <f aca="false">'High scenario'!$AL17+SUM($D$113:$J$113)-SUM($K$113:$Q$113)</f>
        <v>-0.0219543459286231</v>
      </c>
      <c r="H39" s="104" t="n">
        <f aca="false">'High scenario'!$BO17+SUM($D$113:$J$113)-SUM($K$113:$Q$113)-$I$113+$I$115</f>
        <v>-0.0383423556944798</v>
      </c>
      <c r="I39" s="104"/>
    </row>
    <row r="40" customFormat="false" ht="13.25" hidden="false" customHeight="false" outlineLevel="0" collapsed="false">
      <c r="A40" s="99" t="n">
        <v>2029</v>
      </c>
      <c r="B40" s="103"/>
      <c r="C40" s="106" t="n">
        <f aca="false">'Central scenario'!$AL18+SUM($D$113:$J$113)-SUM($K$113:$Q$113)</f>
        <v>-0.0255867043010023</v>
      </c>
      <c r="D40" s="106" t="n">
        <f aca="false">'Central scenario'!$BO18+SUM($D$113:$J$113)-SUM($K$113:$Q$113)-$I$113+$I$115</f>
        <v>-0.0426726553237343</v>
      </c>
      <c r="E40" s="104" t="n">
        <f aca="false">'Low scenario'!$AL18+SUM($D$113:$J$113)-SUM($K$113:$Q$113)</f>
        <v>-0.0262353598690456</v>
      </c>
      <c r="F40" s="104" t="n">
        <f aca="false">'Low scenario'!$BO18+SUM($D$113:$J$113)-SUM($K$113:$Q$113)-$I$113+$I$115</f>
        <v>-0.0436078991532145</v>
      </c>
      <c r="G40" s="104" t="n">
        <f aca="false">'High scenario'!$AL18+SUM($D$113:$J$113)-SUM($K$113:$Q$113)</f>
        <v>-0.0190882054945752</v>
      </c>
      <c r="H40" s="104" t="n">
        <f aca="false">'High scenario'!$BO18+SUM($D$113:$J$113)-SUM($K$113:$Q$113)-$I$113+$I$115</f>
        <v>-0.0366309210916116</v>
      </c>
      <c r="I40" s="104"/>
    </row>
    <row r="41" customFormat="false" ht="13.25" hidden="false" customHeight="false" outlineLevel="0" collapsed="false">
      <c r="A41" s="99" t="n">
        <v>2030</v>
      </c>
      <c r="B41" s="103"/>
      <c r="C41" s="107" t="n">
        <f aca="false">'Central scenario'!$AL19+SUM($D$113:$J$113)-SUM($K$113:$Q$113)</f>
        <v>-0.0238260453071678</v>
      </c>
      <c r="D41" s="107" t="n">
        <f aca="false">'Central scenario'!$BO19+SUM($D$113:$J$113)-SUM($K$113:$Q$113)-$I$113+$I$115</f>
        <v>-0.0417225390278597</v>
      </c>
      <c r="E41" s="104" t="n">
        <f aca="false">'Low scenario'!$AL19+SUM($D$113:$J$113)-SUM($K$113:$Q$113)</f>
        <v>-0.0259204001861384</v>
      </c>
      <c r="F41" s="104" t="n">
        <f aca="false">'Low scenario'!$BO19+SUM($D$113:$J$113)-SUM($K$113:$Q$113)-$I$113+$I$115</f>
        <v>-0.0442481470548383</v>
      </c>
      <c r="G41" s="104" t="n">
        <f aca="false">'High scenario'!$AL19+SUM($D$113:$J$113)-SUM($K$113:$Q$113)</f>
        <v>-0.0173484000371107</v>
      </c>
      <c r="H41" s="104" t="n">
        <f aca="false">'High scenario'!$BO19+SUM($D$113:$J$113)-SUM($K$113:$Q$113)-$I$113+$I$115</f>
        <v>-0.035566673626251</v>
      </c>
      <c r="I41" s="104"/>
    </row>
    <row r="42" customFormat="false" ht="13.25" hidden="false" customHeight="false" outlineLevel="0" collapsed="false">
      <c r="A42" s="99" t="n">
        <v>2031</v>
      </c>
      <c r="B42" s="103"/>
      <c r="C42" s="107" t="n">
        <f aca="false">'Central scenario'!$AL20+SUM($D$113:$J$113)-SUM($K$113:$Q$113)</f>
        <v>-0.022170011325178</v>
      </c>
      <c r="D42" s="107" t="n">
        <f aca="false">'Central scenario'!$BO20+SUM($D$113:$J$113)-SUM($K$113:$Q$113)-$I$113+$I$115</f>
        <v>-0.0406752429199132</v>
      </c>
      <c r="E42" s="104" t="n">
        <f aca="false">'Low scenario'!$AL20+SUM($D$113:$J$113)-SUM($K$113:$Q$113)</f>
        <v>-0.0254986181879022</v>
      </c>
      <c r="F42" s="104" t="n">
        <f aca="false">'Low scenario'!$BO20+SUM($D$113:$J$113)-SUM($K$113:$Q$113)-$I$113+$I$115</f>
        <v>-0.0449414351238672</v>
      </c>
      <c r="G42" s="104" t="n">
        <f aca="false">'High scenario'!$AL20+SUM($D$113:$J$113)-SUM($K$113:$Q$113)</f>
        <v>-0.0152244509329596</v>
      </c>
      <c r="H42" s="104" t="n">
        <f aca="false">'High scenario'!$BO20+SUM($D$113:$J$113)-SUM($K$113:$Q$113)-$I$113+$I$115</f>
        <v>-0.0343222851204377</v>
      </c>
      <c r="I42" s="104"/>
    </row>
    <row r="43" customFormat="false" ht="13.25" hidden="false" customHeight="false" outlineLevel="0" collapsed="false">
      <c r="A43" s="99" t="n">
        <v>2032</v>
      </c>
      <c r="B43" s="103"/>
      <c r="C43" s="107" t="n">
        <f aca="false">'Central scenario'!$AL21+SUM($D$113:$J$113)-SUM($K$113:$Q$113)</f>
        <v>-0.0197845549128714</v>
      </c>
      <c r="D43" s="107" t="n">
        <f aca="false">'Central scenario'!$BO21+SUM($D$113:$J$113)-SUM($K$113:$Q$113)-$I$113+$I$115</f>
        <v>-0.0393715802105082</v>
      </c>
      <c r="E43" s="104" t="n">
        <f aca="false">'Low scenario'!$AL21+SUM($D$113:$J$113)-SUM($K$113:$Q$113)</f>
        <v>-0.0247546121886282</v>
      </c>
      <c r="F43" s="104" t="n">
        <f aca="false">'Low scenario'!$BO21+SUM($D$113:$J$113)-SUM($K$113:$Q$113)-$I$113+$I$115</f>
        <v>-0.0454129466753638</v>
      </c>
      <c r="G43" s="104" t="n">
        <f aca="false">'High scenario'!$AL21+SUM($D$113:$J$113)-SUM($K$113:$Q$113)</f>
        <v>-0.0135800175582526</v>
      </c>
      <c r="H43" s="104" t="n">
        <f aca="false">'High scenario'!$BO21+SUM($D$113:$J$113)-SUM($K$113:$Q$113)-$I$113+$I$115</f>
        <v>-0.0336104262552768</v>
      </c>
      <c r="I43" s="104"/>
    </row>
    <row r="44" customFormat="false" ht="13.25" hidden="false" customHeight="false" outlineLevel="0" collapsed="false">
      <c r="A44" s="99" t="n">
        <v>2033</v>
      </c>
      <c r="B44" s="103"/>
      <c r="C44" s="106" t="n">
        <f aca="false">'Central scenario'!$AL22+SUM($D$113:$J$113)-SUM($K$113:$Q$113)</f>
        <v>-0.0174626867904242</v>
      </c>
      <c r="D44" s="106" t="n">
        <f aca="false">'Central scenario'!$BO22+SUM($D$113:$J$113)-SUM($K$113:$Q$113)-$I$113+$I$115</f>
        <v>-0.0381319482909617</v>
      </c>
      <c r="E44" s="104" t="n">
        <f aca="false">'Low scenario'!$AL22+SUM($D$113:$J$113)-SUM($K$113:$Q$113)</f>
        <v>-0.022666061507538</v>
      </c>
      <c r="F44" s="104" t="n">
        <f aca="false">'Low scenario'!$BO22+SUM($D$113:$J$113)-SUM($K$113:$Q$113)-$I$113+$I$115</f>
        <v>-0.0442419801019237</v>
      </c>
      <c r="G44" s="104" t="n">
        <f aca="false">'High scenario'!$AL22+SUM($D$113:$J$113)-SUM($K$113:$Q$113)</f>
        <v>-0.0124039174434898</v>
      </c>
      <c r="H44" s="104" t="n">
        <f aca="false">'High scenario'!$BO22+SUM($D$113:$J$113)-SUM($K$113:$Q$113)-$I$113+$I$115</f>
        <v>-0.0332454574554804</v>
      </c>
      <c r="I44" s="104"/>
    </row>
    <row r="45" customFormat="false" ht="13.25" hidden="false" customHeight="false" outlineLevel="0" collapsed="false">
      <c r="A45" s="99" t="n">
        <v>2034</v>
      </c>
      <c r="B45" s="103"/>
      <c r="C45" s="107" t="n">
        <f aca="false">'Central scenario'!$AL23+SUM($D$113:$J$113)-SUM($K$113:$Q$113)</f>
        <v>-0.0155866955503608</v>
      </c>
      <c r="D45" s="107" t="n">
        <f aca="false">'Central scenario'!$BO23+SUM($D$113:$J$113)-SUM($K$113:$Q$113)-$I$113+$I$115</f>
        <v>-0.0372002079487593</v>
      </c>
      <c r="E45" s="104" t="n">
        <f aca="false">'Low scenario'!$AL23+SUM($D$113:$J$113)-SUM($K$113:$Q$113)</f>
        <v>-0.0214427467038047</v>
      </c>
      <c r="F45" s="104" t="n">
        <f aca="false">'Low scenario'!$BO23+SUM($D$113:$J$113)-SUM($K$113:$Q$113)-$I$113+$I$115</f>
        <v>-0.0437926044155558</v>
      </c>
      <c r="G45" s="104" t="n">
        <f aca="false">'High scenario'!$AL23+SUM($D$113:$J$113)-SUM($K$113:$Q$113)</f>
        <v>-0.0104213653662527</v>
      </c>
      <c r="H45" s="104" t="n">
        <f aca="false">'High scenario'!$BO23+SUM($D$113:$J$113)-SUM($K$113:$Q$113)-$I$113+$I$115</f>
        <v>-0.0319774247872928</v>
      </c>
      <c r="I45" s="104"/>
    </row>
    <row r="46" customFormat="false" ht="13.25" hidden="false" customHeight="false" outlineLevel="0" collapsed="false">
      <c r="A46" s="99" t="n">
        <v>2035</v>
      </c>
      <c r="B46" s="103"/>
      <c r="C46" s="107" t="n">
        <f aca="false">'Central scenario'!$AL24+SUM($D$113:$J$113)-SUM($K$113:$Q$113)</f>
        <v>-0.0137813333755307</v>
      </c>
      <c r="D46" s="107" t="n">
        <f aca="false">'Central scenario'!$BO24+SUM($D$113:$J$113)-SUM($K$113:$Q$113)-$I$113+$I$115</f>
        <v>-0.0360471579802898</v>
      </c>
      <c r="E46" s="104" t="n">
        <f aca="false">'Low scenario'!$AL24+SUM($D$113:$J$113)-SUM($K$113:$Q$113)</f>
        <v>-0.0206062410462072</v>
      </c>
      <c r="F46" s="104" t="n">
        <f aca="false">'Low scenario'!$BO24+SUM($D$113:$J$113)-SUM($K$113:$Q$113)-$I$113+$I$115</f>
        <v>-0.0439737981842855</v>
      </c>
      <c r="G46" s="104" t="n">
        <f aca="false">'High scenario'!$AL24+SUM($D$113:$J$113)-SUM($K$113:$Q$113)</f>
        <v>-0.00844523838498895</v>
      </c>
      <c r="H46" s="104" t="n">
        <f aca="false">'High scenario'!$BO24+SUM($D$113:$J$113)-SUM($K$113:$Q$113)-$I$113+$I$115</f>
        <v>-0.0307082053235055</v>
      </c>
      <c r="I46" s="104"/>
    </row>
    <row r="47" customFormat="false" ht="13.25" hidden="false" customHeight="false" outlineLevel="0" collapsed="false">
      <c r="A47" s="99" t="n">
        <v>2036</v>
      </c>
      <c r="B47" s="103"/>
      <c r="C47" s="107" t="n">
        <f aca="false">'Central scenario'!$AL25+SUM($D$113:$J$113)-SUM($K$113:$Q$113)</f>
        <v>-0.012107656066867</v>
      </c>
      <c r="D47" s="107" t="n">
        <f aca="false">'Central scenario'!$BO25+SUM($D$113:$J$113)-SUM($K$113:$Q$113)-$I$113+$I$115</f>
        <v>-0.0353760249939441</v>
      </c>
      <c r="E47" s="104" t="n">
        <f aca="false">'Low scenario'!$AL25+SUM($D$113:$J$113)-SUM($K$113:$Q$113)</f>
        <v>-0.0196496533629212</v>
      </c>
      <c r="F47" s="104" t="n">
        <f aca="false">'Low scenario'!$BO25+SUM($D$113:$J$113)-SUM($K$113:$Q$113)-$I$113+$I$115</f>
        <v>-0.044081847005372</v>
      </c>
      <c r="G47" s="104" t="n">
        <f aca="false">'High scenario'!$AL25+SUM($D$113:$J$113)-SUM($K$113:$Q$113)</f>
        <v>-0.00622799864345317</v>
      </c>
      <c r="H47" s="104" t="n">
        <f aca="false">'High scenario'!$BO25+SUM($D$113:$J$113)-SUM($K$113:$Q$113)-$I$113+$I$115</f>
        <v>-0.0293315008117532</v>
      </c>
      <c r="I47" s="104"/>
    </row>
    <row r="48" customFormat="false" ht="13.25" hidden="false" customHeight="false" outlineLevel="0" collapsed="false">
      <c r="A48" s="99" t="n">
        <v>2037</v>
      </c>
      <c r="B48" s="103"/>
      <c r="C48" s="106" t="n">
        <f aca="false">'Central scenario'!$AL26+SUM($D$113:$J$113)-SUM($K$113:$Q$113)</f>
        <v>-0.010605019891762</v>
      </c>
      <c r="D48" s="106" t="n">
        <f aca="false">'Central scenario'!$BO26+SUM($D$113:$J$113)-SUM($K$113:$Q$113)-$I$113+$I$115</f>
        <v>-0.0346509714158627</v>
      </c>
      <c r="E48" s="104" t="n">
        <f aca="false">'Low scenario'!$AL26+SUM($D$113:$J$113)-SUM($K$113:$Q$113)</f>
        <v>-0.0192713715989444</v>
      </c>
      <c r="F48" s="104" t="n">
        <f aca="false">'Low scenario'!$BO26+SUM($D$113:$J$113)-SUM($K$113:$Q$113)-$I$113+$I$115</f>
        <v>-0.0450944020732838</v>
      </c>
      <c r="G48" s="104" t="n">
        <f aca="false">'High scenario'!$AL26+SUM($D$113:$J$113)-SUM($K$113:$Q$113)</f>
        <v>-0.00475880349082475</v>
      </c>
      <c r="H48" s="104" t="n">
        <f aca="false">'High scenario'!$BO26+SUM($D$113:$J$113)-SUM($K$113:$Q$113)-$I$113+$I$115</f>
        <v>-0.0286489074187456</v>
      </c>
      <c r="I48" s="104"/>
    </row>
    <row r="49" customFormat="false" ht="13.25" hidden="false" customHeight="false" outlineLevel="0" collapsed="false">
      <c r="A49" s="99" t="n">
        <v>2038</v>
      </c>
      <c r="B49" s="103"/>
      <c r="C49" s="107" t="n">
        <f aca="false">'Central scenario'!$AL27+SUM($D$113:$J$113)-SUM($K$113:$Q$113)</f>
        <v>-0.00951309510009282</v>
      </c>
      <c r="D49" s="107" t="n">
        <f aca="false">'Central scenario'!$BO27+SUM($D$113:$J$113)-SUM($K$113:$Q$113)-$I$113+$I$115</f>
        <v>-0.0344224433657541</v>
      </c>
      <c r="E49" s="104" t="n">
        <f aca="false">'Low scenario'!$AL27+SUM($D$113:$J$113)-SUM($K$113:$Q$113)</f>
        <v>-0.0174245065378436</v>
      </c>
      <c r="F49" s="104" t="n">
        <f aca="false">'Low scenario'!$BO27+SUM($D$113:$J$113)-SUM($K$113:$Q$113)-$I$113+$I$115</f>
        <v>-0.0440876930529563</v>
      </c>
      <c r="G49" s="104" t="n">
        <f aca="false">'High scenario'!$AL27+SUM($D$113:$J$113)-SUM($K$113:$Q$113)</f>
        <v>-0.00342321138418632</v>
      </c>
      <c r="H49" s="104" t="n">
        <f aca="false">'High scenario'!$BO27+SUM($D$113:$J$113)-SUM($K$113:$Q$113)-$I$113+$I$115</f>
        <v>-0.0281702603070633</v>
      </c>
      <c r="I49" s="104"/>
    </row>
    <row r="50" customFormat="false" ht="13.25" hidden="false" customHeight="false" outlineLevel="0" collapsed="false">
      <c r="A50" s="99" t="n">
        <v>2039</v>
      </c>
      <c r="B50" s="108"/>
      <c r="C50" s="107" t="n">
        <f aca="false">'Central scenario'!$AL28+SUM($D$113:$J$113)-SUM($K$113:$Q$113)</f>
        <v>-0.00807164915574608</v>
      </c>
      <c r="D50" s="107" t="n">
        <f aca="false">'Central scenario'!$BO28+SUM($D$113:$J$113)-SUM($K$113:$Q$113)-$I$113+$I$115</f>
        <v>-0.0340127726558768</v>
      </c>
      <c r="E50" s="104" t="n">
        <f aca="false">'Low scenario'!$AL28+SUM($D$113:$J$113)-SUM($K$113:$Q$113)</f>
        <v>-0.0157782786821318</v>
      </c>
      <c r="F50" s="104" t="n">
        <f aca="false">'Low scenario'!$BO28+SUM($D$113:$J$113)-SUM($K$113:$Q$113)-$I$113+$I$115</f>
        <v>-0.0435727021194009</v>
      </c>
      <c r="G50" s="104" t="n">
        <f aca="false">'High scenario'!$AL28+SUM($D$113:$J$113)-SUM($K$113:$Q$113)</f>
        <v>-0.00209966024091733</v>
      </c>
      <c r="H50" s="104" t="n">
        <f aca="false">'High scenario'!$BO28+SUM($D$113:$J$113)-SUM($K$113:$Q$113)-$I$113+$I$115</f>
        <v>-0.0278529314437293</v>
      </c>
      <c r="I50" s="104"/>
    </row>
    <row r="51" customFormat="false" ht="13.25" hidden="false" customHeight="false" outlineLevel="0" collapsed="false">
      <c r="A51" s="99" t="n">
        <v>2040</v>
      </c>
      <c r="B51" s="109"/>
      <c r="C51" s="107" t="n">
        <f aca="false">'Central scenario'!$AL29+SUM($D$113:$J$113)-SUM($K$113:$Q$113)</f>
        <v>-0.00606420048319666</v>
      </c>
      <c r="D51" s="107" t="n">
        <f aca="false">'Central scenario'!$BO29+SUM($D$113:$J$113)-SUM($K$113:$Q$113)-$I$113+$I$115</f>
        <v>-0.0328859277699487</v>
      </c>
      <c r="E51" s="104" t="n">
        <f aca="false">'Low scenario'!$AL29+SUM($D$113:$J$113)-SUM($K$113:$Q$113)</f>
        <v>-0.0150285511148478</v>
      </c>
      <c r="F51" s="104" t="n">
        <f aca="false">'Low scenario'!$BO29+SUM($D$113:$J$113)-SUM($K$113:$Q$113)-$I$113+$I$115</f>
        <v>-0.0438156475472635</v>
      </c>
      <c r="G51" s="104" t="n">
        <f aca="false">'High scenario'!$AL29+SUM($D$113:$J$113)-SUM($K$113:$Q$113)</f>
        <v>-0.000418341149469346</v>
      </c>
      <c r="H51" s="104" t="n">
        <f aca="false">'High scenario'!$BO29+SUM($D$113:$J$113)-SUM($K$113:$Q$113)-$I$113+$I$115</f>
        <v>-0.0267491548782928</v>
      </c>
      <c r="I51" s="104"/>
    </row>
    <row r="54" customFormat="false" ht="12.8" hidden="false" customHeight="false" outlineLevel="0" collapsed="false">
      <c r="C54" s="111"/>
      <c r="D54" s="111"/>
      <c r="E54" s="111"/>
      <c r="F54" s="111" t="s">
        <v>137</v>
      </c>
      <c r="G54" s="111"/>
      <c r="H54" s="111"/>
      <c r="I54" s="111"/>
      <c r="J54" s="111"/>
    </row>
    <row r="55" customFormat="false" ht="12.8" hidden="false" customHeight="false" outlineLevel="0" collapsed="false">
      <c r="C55" s="112" t="s">
        <v>138</v>
      </c>
      <c r="D55" s="112"/>
      <c r="E55" s="112"/>
      <c r="F55" s="112"/>
      <c r="G55" s="112"/>
      <c r="H55" s="112"/>
      <c r="I55" s="111"/>
      <c r="J55" s="112" t="s">
        <v>139</v>
      </c>
      <c r="K55" s="112"/>
      <c r="L55" s="112"/>
      <c r="M55" s="112"/>
      <c r="N55" s="112"/>
      <c r="O55" s="112"/>
      <c r="P55" s="112"/>
    </row>
    <row r="56" customFormat="false" ht="12.8" hidden="false" customHeight="false" outlineLevel="0" collapsed="false">
      <c r="B56" s="113"/>
      <c r="C56" s="114" t="s">
        <v>140</v>
      </c>
      <c r="D56" s="114"/>
      <c r="E56" s="114"/>
      <c r="F56" s="114"/>
      <c r="G56" s="114"/>
      <c r="H56" s="114"/>
      <c r="I56" s="114"/>
      <c r="J56" s="114"/>
      <c r="K56" s="115"/>
      <c r="L56" s="115" t="s">
        <v>141</v>
      </c>
      <c r="M56" s="115"/>
      <c r="N56" s="115"/>
      <c r="O56" s="115"/>
      <c r="P56" s="115"/>
      <c r="Q56" s="115"/>
      <c r="R56" s="115"/>
    </row>
    <row r="57" customFormat="false" ht="12.8" hidden="false" customHeight="false" outlineLevel="0" collapsed="false">
      <c r="B57" s="113"/>
      <c r="C57" s="116" t="s">
        <v>142</v>
      </c>
      <c r="D57" s="117" t="s">
        <v>143</v>
      </c>
      <c r="E57" s="116" t="s">
        <v>144</v>
      </c>
      <c r="F57" s="117" t="s">
        <v>145</v>
      </c>
      <c r="G57" s="116" t="s">
        <v>146</v>
      </c>
      <c r="H57" s="117" t="s">
        <v>147</v>
      </c>
      <c r="I57" s="116" t="s">
        <v>148</v>
      </c>
      <c r="J57" s="117" t="s">
        <v>149</v>
      </c>
      <c r="K57" s="117" t="s">
        <v>150</v>
      </c>
      <c r="L57" s="118" t="s">
        <v>151</v>
      </c>
      <c r="M57" s="117" t="s">
        <v>152</v>
      </c>
      <c r="N57" s="118" t="s">
        <v>153</v>
      </c>
      <c r="O57" s="117" t="s">
        <v>154</v>
      </c>
      <c r="P57" s="118" t="s">
        <v>155</v>
      </c>
      <c r="Q57" s="117" t="s">
        <v>156</v>
      </c>
      <c r="R57" s="118" t="s">
        <v>157</v>
      </c>
    </row>
    <row r="58" customFormat="false" ht="12.8" hidden="false" customHeight="false" outlineLevel="0" collapsed="false">
      <c r="B58" s="117" t="n">
        <v>1993</v>
      </c>
      <c r="C58" s="119" t="n">
        <v>853307.6</v>
      </c>
      <c r="D58" s="117"/>
      <c r="E58" s="117"/>
      <c r="F58" s="120"/>
      <c r="G58" s="117"/>
      <c r="H58" s="119"/>
      <c r="I58" s="119" t="n">
        <v>3015865.81949566</v>
      </c>
      <c r="J58" s="119"/>
      <c r="K58" s="121" t="n">
        <v>352371.13373</v>
      </c>
      <c r="L58" s="121"/>
      <c r="M58" s="121" t="n">
        <v>1036245.35282</v>
      </c>
      <c r="N58" s="121" t="n">
        <v>214541.63623</v>
      </c>
      <c r="O58" s="121" t="n">
        <v>0</v>
      </c>
      <c r="P58" s="121"/>
      <c r="Q58" s="121"/>
      <c r="R58" s="121"/>
    </row>
    <row r="59" customFormat="false" ht="12.8" hidden="false" customHeight="false" outlineLevel="0" collapsed="false">
      <c r="B59" s="113" t="n">
        <v>1994</v>
      </c>
      <c r="C59" s="122" t="n">
        <v>1164662.22</v>
      </c>
      <c r="D59" s="123"/>
      <c r="E59" s="123"/>
      <c r="F59" s="123"/>
      <c r="G59" s="123"/>
      <c r="H59" s="122"/>
      <c r="I59" s="122" t="n">
        <v>3226509.52498154</v>
      </c>
      <c r="J59" s="122"/>
      <c r="K59" s="119" t="n">
        <v>293763.12069</v>
      </c>
      <c r="L59" s="119"/>
      <c r="M59" s="119" t="n">
        <v>1287640.9398</v>
      </c>
      <c r="N59" s="119" t="n">
        <v>456594.30016</v>
      </c>
      <c r="O59" s="119" t="n">
        <v>0</v>
      </c>
      <c r="P59" s="119"/>
      <c r="Q59" s="119"/>
      <c r="R59" s="119"/>
    </row>
    <row r="60" customFormat="false" ht="12.8" hidden="false" customHeight="false" outlineLevel="0" collapsed="false">
      <c r="B60" s="113" t="n">
        <v>1995</v>
      </c>
      <c r="C60" s="119" t="n">
        <v>1243225.6</v>
      </c>
      <c r="D60" s="117"/>
      <c r="E60" s="117"/>
      <c r="F60" s="117"/>
      <c r="G60" s="117"/>
      <c r="H60" s="119"/>
      <c r="I60" s="119" t="n">
        <v>2990988.48141767</v>
      </c>
      <c r="J60" s="119"/>
      <c r="K60" s="121" t="n">
        <v>296927.9492</v>
      </c>
      <c r="L60" s="121"/>
      <c r="M60" s="121" t="n">
        <v>1187925.9343</v>
      </c>
      <c r="N60" s="121" t="n">
        <v>524982.07006</v>
      </c>
      <c r="O60" s="121" t="n">
        <v>0</v>
      </c>
      <c r="P60" s="121"/>
      <c r="Q60" s="121"/>
      <c r="R60" s="121"/>
    </row>
    <row r="61" customFormat="false" ht="12.8" hidden="false" customHeight="false" outlineLevel="0" collapsed="false">
      <c r="B61" s="113" t="n">
        <v>1996</v>
      </c>
      <c r="C61" s="122" t="n">
        <v>1456325.4</v>
      </c>
      <c r="D61" s="122"/>
      <c r="E61" s="123" t="n">
        <v>1903838.651715</v>
      </c>
      <c r="F61" s="122" t="n">
        <v>2338287</v>
      </c>
      <c r="G61" s="123" t="n">
        <v>172304</v>
      </c>
      <c r="H61" s="122"/>
      <c r="I61" s="122" t="n">
        <v>3231346.71425055</v>
      </c>
      <c r="J61" s="122" t="n">
        <v>516954.41</v>
      </c>
      <c r="K61" s="119" t="n">
        <v>330883.704</v>
      </c>
      <c r="L61" s="119"/>
      <c r="M61" s="119" t="n">
        <v>1011324.76855</v>
      </c>
      <c r="N61" s="119" t="n">
        <v>1019118.98165</v>
      </c>
      <c r="O61" s="119" t="n">
        <v>0</v>
      </c>
      <c r="P61" s="119"/>
      <c r="Q61" s="119"/>
      <c r="R61" s="119"/>
    </row>
    <row r="62" customFormat="false" ht="12.8" hidden="false" customHeight="false" outlineLevel="0" collapsed="false">
      <c r="B62" s="113" t="n">
        <v>1997</v>
      </c>
      <c r="C62" s="119" t="n">
        <v>1669177.74063</v>
      </c>
      <c r="D62" s="119"/>
      <c r="E62" s="117" t="n">
        <v>2043538.989492</v>
      </c>
      <c r="F62" s="119" t="n">
        <v>3917421</v>
      </c>
      <c r="G62" s="117" t="n">
        <v>193825</v>
      </c>
      <c r="H62" s="119"/>
      <c r="I62" s="119" t="n">
        <v>3598188.08761998</v>
      </c>
      <c r="J62" s="119" t="n">
        <v>1986806.99</v>
      </c>
      <c r="K62" s="121" t="n">
        <v>246102.79437</v>
      </c>
      <c r="L62" s="121"/>
      <c r="M62" s="121" t="n">
        <v>1102667.44057</v>
      </c>
      <c r="N62" s="121" t="n">
        <v>1011029.82583</v>
      </c>
      <c r="O62" s="121" t="n">
        <v>0</v>
      </c>
      <c r="P62" s="121"/>
      <c r="Q62" s="121"/>
      <c r="R62" s="121"/>
    </row>
    <row r="63" customFormat="false" ht="12.8" hidden="false" customHeight="false" outlineLevel="0" collapsed="false">
      <c r="B63" s="113" t="n">
        <v>1998</v>
      </c>
      <c r="C63" s="122" t="n">
        <v>1902253.64072</v>
      </c>
      <c r="D63" s="122" t="n">
        <v>43509.9</v>
      </c>
      <c r="E63" s="123" t="n">
        <v>2097707.449838</v>
      </c>
      <c r="F63" s="122" t="n">
        <v>3692434</v>
      </c>
      <c r="G63" s="123" t="n">
        <v>197766</v>
      </c>
      <c r="H63" s="122"/>
      <c r="I63" s="122" t="n">
        <v>3797640.46271228</v>
      </c>
      <c r="J63" s="122" t="n">
        <v>1855405.55</v>
      </c>
      <c r="K63" s="119" t="n">
        <v>231684.89787</v>
      </c>
      <c r="L63" s="119"/>
      <c r="M63" s="119" t="n">
        <v>1323795.24164</v>
      </c>
      <c r="N63" s="119" t="n">
        <v>1121821.99199</v>
      </c>
      <c r="O63" s="119" t="n">
        <v>0</v>
      </c>
      <c r="P63" s="119"/>
      <c r="Q63" s="119"/>
      <c r="R63" s="119"/>
    </row>
    <row r="64" customFormat="false" ht="12.8" hidden="false" customHeight="false" outlineLevel="0" collapsed="false">
      <c r="B64" s="113" t="n">
        <v>1999</v>
      </c>
      <c r="C64" s="119" t="n">
        <v>1850960.88511</v>
      </c>
      <c r="D64" s="119" t="n">
        <v>193381.3</v>
      </c>
      <c r="E64" s="117" t="n">
        <v>1876157.764481</v>
      </c>
      <c r="F64" s="119" t="n">
        <v>3587875</v>
      </c>
      <c r="G64" s="117" t="n">
        <v>196994</v>
      </c>
      <c r="H64" s="119"/>
      <c r="I64" s="119" t="n">
        <v>3702544.47452621</v>
      </c>
      <c r="J64" s="119" t="n">
        <v>1868434.31</v>
      </c>
      <c r="K64" s="121" t="n">
        <v>239526.32367</v>
      </c>
      <c r="L64" s="121"/>
      <c r="M64" s="121" t="n">
        <v>1408351.81663</v>
      </c>
      <c r="N64" s="121" t="n">
        <v>1053075.5174</v>
      </c>
      <c r="O64" s="121" t="n">
        <v>0</v>
      </c>
      <c r="P64" s="121"/>
      <c r="Q64" s="121"/>
      <c r="R64" s="121"/>
    </row>
    <row r="65" customFormat="false" ht="12.8" hidden="false" customHeight="false" outlineLevel="0" collapsed="false">
      <c r="B65" s="113" t="n">
        <v>2000</v>
      </c>
      <c r="C65" s="122" t="n">
        <v>2095954.20594</v>
      </c>
      <c r="D65" s="122" t="n">
        <v>225126.798267</v>
      </c>
      <c r="E65" s="123" t="n">
        <v>1959837.85384788</v>
      </c>
      <c r="F65" s="122" t="n">
        <v>3478201</v>
      </c>
      <c r="G65" s="123" t="n">
        <v>487254.75526</v>
      </c>
      <c r="H65" s="122"/>
      <c r="I65" s="122" t="n">
        <v>3765213.6844696</v>
      </c>
      <c r="J65" s="122" t="n">
        <v>1776845.4022295</v>
      </c>
      <c r="K65" s="119" t="n">
        <v>215402.99416</v>
      </c>
      <c r="L65" s="119"/>
      <c r="M65" s="119" t="n">
        <v>1300825.33734</v>
      </c>
      <c r="N65" s="119" t="n">
        <v>1093248.25442</v>
      </c>
      <c r="O65" s="119" t="n">
        <v>0</v>
      </c>
      <c r="P65" s="119"/>
      <c r="Q65" s="119"/>
      <c r="R65" s="119"/>
    </row>
    <row r="66" customFormat="false" ht="12.8" hidden="false" customHeight="false" outlineLevel="0" collapsed="false">
      <c r="B66" s="113" t="n">
        <v>2001</v>
      </c>
      <c r="C66" s="119" t="n">
        <v>1994592.07047</v>
      </c>
      <c r="D66" s="119" t="n">
        <v>213002.63159</v>
      </c>
      <c r="E66" s="117" t="n">
        <v>1582734.84789566</v>
      </c>
      <c r="F66" s="119" t="n">
        <v>3419627</v>
      </c>
      <c r="G66" s="117" t="n">
        <v>225853.29969</v>
      </c>
      <c r="H66" s="119" t="n">
        <v>2933082</v>
      </c>
      <c r="I66" s="119" t="n">
        <v>3343942.45631307</v>
      </c>
      <c r="J66" s="119" t="n">
        <v>1739519.1815753</v>
      </c>
      <c r="K66" s="121" t="n">
        <v>184976.21637</v>
      </c>
      <c r="L66" s="121"/>
      <c r="M66" s="121" t="n">
        <v>1232567.64749</v>
      </c>
      <c r="N66" s="121" t="n">
        <v>1053013.16575</v>
      </c>
      <c r="O66" s="121" t="n">
        <v>0</v>
      </c>
      <c r="P66" s="121"/>
      <c r="Q66" s="121"/>
      <c r="R66" s="121"/>
    </row>
    <row r="67" customFormat="false" ht="12.8" hidden="false" customHeight="false" outlineLevel="0" collapsed="false">
      <c r="B67" s="113" t="n">
        <v>2002</v>
      </c>
      <c r="C67" s="122" t="n">
        <v>1721480.99196</v>
      </c>
      <c r="D67" s="122" t="n">
        <v>161900.70904</v>
      </c>
      <c r="E67" s="123" t="n">
        <v>1571513.88819431</v>
      </c>
      <c r="F67" s="122" t="n">
        <v>4483171</v>
      </c>
      <c r="G67" s="123" t="n">
        <v>217634.09198</v>
      </c>
      <c r="H67" s="122" t="n">
        <v>4857335</v>
      </c>
      <c r="I67" s="122" t="n">
        <v>3012321.73270982</v>
      </c>
      <c r="J67" s="122" t="n">
        <v>1808967.1664198</v>
      </c>
      <c r="K67" s="119" t="n">
        <v>210715.14495</v>
      </c>
      <c r="L67" s="119"/>
      <c r="M67" s="119" t="n">
        <v>1228490.33447</v>
      </c>
      <c r="N67" s="119" t="n">
        <v>896657.02276</v>
      </c>
      <c r="O67" s="119" t="n">
        <v>0</v>
      </c>
      <c r="P67" s="119"/>
      <c r="Q67" s="119"/>
      <c r="R67" s="119"/>
    </row>
    <row r="68" customFormat="false" ht="12.8" hidden="false" customHeight="false" outlineLevel="0" collapsed="false">
      <c r="B68" s="113" t="n">
        <v>2003</v>
      </c>
      <c r="C68" s="119" t="n">
        <v>2926862.80533</v>
      </c>
      <c r="D68" s="119" t="n">
        <v>206266.978848</v>
      </c>
      <c r="E68" s="117" t="n">
        <v>2159757.59570741</v>
      </c>
      <c r="F68" s="119" t="n">
        <v>4973177</v>
      </c>
      <c r="G68" s="117" t="n">
        <v>256304.73254</v>
      </c>
      <c r="H68" s="119" t="n">
        <v>5900237</v>
      </c>
      <c r="I68" s="119" t="n">
        <v>4436735.16197493</v>
      </c>
      <c r="J68" s="119" t="n">
        <v>1866693.826383</v>
      </c>
      <c r="K68" s="121" t="n">
        <v>256579.96757</v>
      </c>
      <c r="L68" s="121"/>
      <c r="M68" s="121" t="n">
        <v>1474636.94382</v>
      </c>
      <c r="N68" s="121" t="n">
        <v>1080109.03364</v>
      </c>
      <c r="O68" s="121" t="n">
        <v>0</v>
      </c>
      <c r="P68" s="121"/>
      <c r="Q68" s="121"/>
      <c r="R68" s="121"/>
    </row>
    <row r="69" customFormat="false" ht="12.8" hidden="false" customHeight="false" outlineLevel="0" collapsed="false">
      <c r="B69" s="113" t="n">
        <v>2004</v>
      </c>
      <c r="C69" s="122" t="n">
        <v>4445674.9968</v>
      </c>
      <c r="D69" s="122" t="n">
        <v>319188.208521</v>
      </c>
      <c r="E69" s="123" t="n">
        <v>3193816.385506</v>
      </c>
      <c r="F69" s="122" t="n">
        <v>5378515</v>
      </c>
      <c r="G69" s="123" t="n">
        <v>343399.86403</v>
      </c>
      <c r="H69" s="122" t="n">
        <v>7681862</v>
      </c>
      <c r="I69" s="122" t="n">
        <v>6613425.98806711</v>
      </c>
      <c r="J69" s="122" t="n">
        <v>2024594.8909331</v>
      </c>
      <c r="K69" s="119" t="n">
        <v>292385.97512</v>
      </c>
      <c r="L69" s="119"/>
      <c r="M69" s="119" t="n">
        <v>1469347.76251</v>
      </c>
      <c r="N69" s="119" t="n">
        <v>1558850.89528</v>
      </c>
      <c r="O69" s="119" t="n">
        <v>0</v>
      </c>
      <c r="P69" s="119"/>
      <c r="Q69" s="119"/>
      <c r="R69" s="119"/>
    </row>
    <row r="70" customFormat="false" ht="12.8" hidden="false" customHeight="false" outlineLevel="0" collapsed="false">
      <c r="B70" s="113" t="n">
        <v>2005</v>
      </c>
      <c r="C70" s="119" t="n">
        <v>5603319.4768</v>
      </c>
      <c r="D70" s="119" t="n">
        <v>414100.619296</v>
      </c>
      <c r="E70" s="117" t="n">
        <v>3799668.14863337</v>
      </c>
      <c r="F70" s="119" t="n">
        <v>6017379</v>
      </c>
      <c r="G70" s="117" t="n">
        <v>392086.011</v>
      </c>
      <c r="H70" s="119" t="n">
        <v>9434291</v>
      </c>
      <c r="I70" s="119" t="n">
        <v>8146311.50442478</v>
      </c>
      <c r="J70" s="119" t="n">
        <v>2283146.7197573</v>
      </c>
      <c r="K70" s="121" t="n">
        <v>443286.29688</v>
      </c>
      <c r="L70" s="121"/>
      <c r="M70" s="121" t="n">
        <v>1538056.66477</v>
      </c>
      <c r="N70" s="121" t="n">
        <v>1940345.98108</v>
      </c>
      <c r="O70" s="121" t="n">
        <v>0</v>
      </c>
      <c r="P70" s="121"/>
      <c r="Q70" s="121"/>
      <c r="R70" s="121"/>
    </row>
    <row r="71" customFormat="false" ht="12.8" hidden="false" customHeight="false" outlineLevel="0" collapsed="false">
      <c r="B71" s="113" t="n">
        <v>2006</v>
      </c>
      <c r="C71" s="122" t="n">
        <v>6733513.05459</v>
      </c>
      <c r="D71" s="122" t="n">
        <v>463050.868035</v>
      </c>
      <c r="E71" s="123" t="n">
        <v>4856595.57018673</v>
      </c>
      <c r="F71" s="122" t="n">
        <v>6572626</v>
      </c>
      <c r="G71" s="123" t="n">
        <v>398243.52609</v>
      </c>
      <c r="H71" s="122" t="n">
        <v>11685685</v>
      </c>
      <c r="I71" s="122" t="n">
        <v>10103645.4250591</v>
      </c>
      <c r="J71" s="122" t="n">
        <v>2437923.9389405</v>
      </c>
      <c r="K71" s="119" t="n">
        <v>596706.40429</v>
      </c>
      <c r="L71" s="119"/>
      <c r="M71" s="119" t="n">
        <v>1685933.6627</v>
      </c>
      <c r="N71" s="119" t="n">
        <v>2798293.27906</v>
      </c>
      <c r="O71" s="119" t="n">
        <v>0</v>
      </c>
      <c r="P71" s="119"/>
      <c r="Q71" s="119"/>
      <c r="R71" s="119"/>
    </row>
    <row r="72" customFormat="false" ht="12.8" hidden="false" customHeight="false" outlineLevel="0" collapsed="false">
      <c r="B72" s="113" t="n">
        <v>2007</v>
      </c>
      <c r="C72" s="119" t="n">
        <v>8488745.60076</v>
      </c>
      <c r="D72" s="119" t="n">
        <v>525160.252624</v>
      </c>
      <c r="E72" s="117" t="n">
        <v>6461394.65383149</v>
      </c>
      <c r="F72" s="119" t="n">
        <v>7465676</v>
      </c>
      <c r="G72" s="117" t="n">
        <v>447075.21997</v>
      </c>
      <c r="H72" s="119" t="n">
        <v>15064961</v>
      </c>
      <c r="I72" s="119" t="n">
        <v>13371549.19129</v>
      </c>
      <c r="J72" s="119" t="n">
        <v>2704319.9941651</v>
      </c>
      <c r="K72" s="121" t="n">
        <v>838168.47267</v>
      </c>
      <c r="L72" s="121"/>
      <c r="M72" s="121" t="n">
        <v>2059936.26201</v>
      </c>
      <c r="N72" s="121" t="n">
        <v>4169261.10058</v>
      </c>
      <c r="O72" s="121" t="n">
        <v>0</v>
      </c>
      <c r="P72" s="121"/>
      <c r="Q72" s="121"/>
      <c r="R72" s="121"/>
    </row>
    <row r="73" customFormat="false" ht="12.8" hidden="false" customHeight="false" outlineLevel="0" collapsed="false">
      <c r="B73" s="113" t="n">
        <v>2008</v>
      </c>
      <c r="C73" s="122" t="n">
        <v>10735671.1304</v>
      </c>
      <c r="D73" s="122" t="n">
        <v>710091.538779</v>
      </c>
      <c r="E73" s="123" t="n">
        <v>8271840.77363275</v>
      </c>
      <c r="F73" s="122" t="n">
        <v>9693850</v>
      </c>
      <c r="G73" s="123" t="n">
        <v>555098.17588</v>
      </c>
      <c r="H73" s="122" t="n">
        <v>19495157</v>
      </c>
      <c r="I73" s="122" t="n">
        <v>16753835.7595</v>
      </c>
      <c r="J73" s="122" t="n">
        <v>3269922.0771961</v>
      </c>
      <c r="K73" s="119" t="n">
        <v>1265908.80827</v>
      </c>
      <c r="L73" s="119"/>
      <c r="M73" s="119" t="n">
        <v>2527385.48547</v>
      </c>
      <c r="N73" s="119" t="n">
        <v>6157865.94606</v>
      </c>
      <c r="O73" s="119" t="n">
        <v>1341518.04191</v>
      </c>
      <c r="P73" s="119"/>
      <c r="Q73" s="119"/>
      <c r="R73" s="119"/>
    </row>
    <row r="74" customFormat="false" ht="12.8" hidden="false" customHeight="false" outlineLevel="0" collapsed="false">
      <c r="B74" s="113" t="n">
        <v>2009</v>
      </c>
      <c r="C74" s="119" t="n">
        <v>11102856.8612</v>
      </c>
      <c r="D74" s="119" t="n">
        <v>900098.5</v>
      </c>
      <c r="E74" s="117" t="n">
        <v>9009731.229499</v>
      </c>
      <c r="F74" s="119" t="n">
        <v>11593279</v>
      </c>
      <c r="G74" s="117" t="n">
        <v>658385</v>
      </c>
      <c r="H74" s="119" t="n">
        <v>20561471</v>
      </c>
      <c r="I74" s="119" t="n">
        <v>18241431.1264</v>
      </c>
      <c r="J74" s="119" t="n">
        <v>3806449.67</v>
      </c>
      <c r="K74" s="121" t="n">
        <v>2218502.32568</v>
      </c>
      <c r="L74" s="121"/>
      <c r="M74" s="121" t="n">
        <v>3449309.24374</v>
      </c>
      <c r="N74" s="121" t="n">
        <v>8571574.85123</v>
      </c>
      <c r="O74" s="121" t="n">
        <v>2090315.13795</v>
      </c>
      <c r="P74" s="121"/>
      <c r="Q74" s="121"/>
      <c r="R74" s="121"/>
    </row>
    <row r="75" customFormat="false" ht="12.8" hidden="false" customHeight="false" outlineLevel="0" collapsed="false">
      <c r="B75" s="113" t="n">
        <v>2010</v>
      </c>
      <c r="C75" s="122" t="n">
        <v>15263717.30188</v>
      </c>
      <c r="D75" s="122" t="n">
        <v>1463000</v>
      </c>
      <c r="E75" s="123" t="n">
        <v>11741500</v>
      </c>
      <c r="F75" s="122" t="n">
        <v>15269008</v>
      </c>
      <c r="G75" s="123" t="n">
        <v>771500</v>
      </c>
      <c r="H75" s="122" t="n">
        <v>26884733</v>
      </c>
      <c r="I75" s="122" t="n">
        <v>24500782.05837</v>
      </c>
      <c r="J75" s="122" t="n">
        <v>4960800</v>
      </c>
      <c r="K75" s="119" t="n">
        <v>3204177.57701</v>
      </c>
      <c r="L75" s="119"/>
      <c r="M75" s="119" t="n">
        <v>4575635.74562</v>
      </c>
      <c r="N75" s="119" t="n">
        <v>11981071.62296</v>
      </c>
      <c r="O75" s="119" t="n">
        <v>2146300</v>
      </c>
      <c r="P75" s="119"/>
      <c r="Q75" s="119"/>
      <c r="R75" s="119"/>
    </row>
    <row r="76" customFormat="false" ht="12.8" hidden="false" customHeight="false" outlineLevel="0" collapsed="false">
      <c r="B76" s="113" t="n">
        <v>2011</v>
      </c>
      <c r="C76" s="119" t="n">
        <v>21562243.17099</v>
      </c>
      <c r="D76" s="119" t="n">
        <v>2085600</v>
      </c>
      <c r="E76" s="117" t="n">
        <v>15229500</v>
      </c>
      <c r="F76" s="119" t="n">
        <v>18131477</v>
      </c>
      <c r="G76" s="117" t="n">
        <v>1013100</v>
      </c>
      <c r="H76" s="119" t="n">
        <v>36179425</v>
      </c>
      <c r="I76" s="119" t="n">
        <v>32436095.45798</v>
      </c>
      <c r="J76" s="119" t="n">
        <v>5715000</v>
      </c>
      <c r="K76" s="121" t="n">
        <v>4769282.46596</v>
      </c>
      <c r="L76" s="121" t="n">
        <v>729678.74661</v>
      </c>
      <c r="M76" s="121" t="n">
        <v>5370180.45524</v>
      </c>
      <c r="N76" s="121" t="n">
        <v>17562855.03792</v>
      </c>
      <c r="O76" s="121" t="n">
        <v>2247300</v>
      </c>
      <c r="P76" s="121"/>
      <c r="Q76" s="121" t="n">
        <v>716700</v>
      </c>
      <c r="R76" s="121"/>
    </row>
    <row r="77" customFormat="false" ht="12.8" hidden="false" customHeight="false" outlineLevel="0" collapsed="false">
      <c r="B77" s="113" t="n">
        <v>2012</v>
      </c>
      <c r="C77" s="122" t="n">
        <v>27594331.3664</v>
      </c>
      <c r="D77" s="122" t="n">
        <v>2672800</v>
      </c>
      <c r="E77" s="123" t="n">
        <v>19313800</v>
      </c>
      <c r="F77" s="122" t="n">
        <v>25785407</v>
      </c>
      <c r="G77" s="123" t="n">
        <v>1229100</v>
      </c>
      <c r="H77" s="122" t="n">
        <v>43931228</v>
      </c>
      <c r="I77" s="122" t="n">
        <v>41041468.20529</v>
      </c>
      <c r="J77" s="122" t="n">
        <v>8238600</v>
      </c>
      <c r="K77" s="119" t="n">
        <v>6238307.1858</v>
      </c>
      <c r="L77" s="119" t="n">
        <v>953762.92164</v>
      </c>
      <c r="M77" s="119" t="n">
        <v>6683313.77334</v>
      </c>
      <c r="N77" s="119" t="n">
        <v>26606758.85089</v>
      </c>
      <c r="O77" s="119" t="n">
        <v>3258800</v>
      </c>
      <c r="P77" s="119"/>
      <c r="Q77" s="119" t="n">
        <v>0</v>
      </c>
      <c r="R77" s="119"/>
    </row>
    <row r="78" customFormat="false" ht="12.8" hidden="false" customHeight="false" outlineLevel="0" collapsed="false">
      <c r="B78" s="113" t="n">
        <v>2013</v>
      </c>
      <c r="C78" s="119" t="n">
        <v>36576358.35</v>
      </c>
      <c r="D78" s="119" t="n">
        <v>3099000</v>
      </c>
      <c r="E78" s="117" t="n">
        <v>24906800</v>
      </c>
      <c r="F78" s="119" t="n">
        <v>31010317</v>
      </c>
      <c r="G78" s="117" t="n">
        <v>1332400</v>
      </c>
      <c r="H78" s="119" t="n">
        <v>56514839</v>
      </c>
      <c r="I78" s="119" t="n">
        <v>53287660.80492</v>
      </c>
      <c r="J78" s="119" t="n">
        <v>8682000</v>
      </c>
      <c r="K78" s="121" t="n">
        <v>7042799.31211</v>
      </c>
      <c r="L78" s="121" t="n">
        <v>1253574.1296</v>
      </c>
      <c r="M78" s="121" t="n">
        <v>8856389.21015</v>
      </c>
      <c r="N78" s="121" t="n">
        <v>36122011.13802</v>
      </c>
      <c r="O78" s="121" t="n">
        <v>5590600</v>
      </c>
      <c r="P78" s="121"/>
      <c r="Q78" s="121" t="n">
        <v>0</v>
      </c>
      <c r="R78" s="121"/>
    </row>
    <row r="79" customFormat="false" ht="12.8" hidden="false" customHeight="false" outlineLevel="0" collapsed="false">
      <c r="B79" s="113" t="n">
        <v>2014</v>
      </c>
      <c r="C79" s="122" t="n">
        <v>53294684.66403</v>
      </c>
      <c r="D79" s="122" t="n">
        <v>2940800</v>
      </c>
      <c r="E79" s="123" t="n">
        <v>32721600</v>
      </c>
      <c r="F79" s="122" t="n">
        <v>44490091</v>
      </c>
      <c r="G79" s="123" t="n">
        <v>1984900</v>
      </c>
      <c r="H79" s="122" t="n">
        <v>76739818</v>
      </c>
      <c r="I79" s="122" t="n">
        <v>72676066.20744</v>
      </c>
      <c r="J79" s="122" t="n">
        <v>12167700</v>
      </c>
      <c r="K79" s="119" t="n">
        <v>9516808.09741</v>
      </c>
      <c r="L79" s="119" t="n">
        <v>1610245.75254</v>
      </c>
      <c r="M79" s="119" t="n">
        <v>11872462.07607</v>
      </c>
      <c r="N79" s="119" t="n">
        <v>49042610.26827</v>
      </c>
      <c r="O79" s="119" t="n">
        <v>8266200</v>
      </c>
      <c r="P79" s="119"/>
      <c r="Q79" s="119" t="n">
        <v>0</v>
      </c>
      <c r="R79" s="119"/>
    </row>
    <row r="80" customFormat="false" ht="12.8" hidden="false" customHeight="false" outlineLevel="0" collapsed="false">
      <c r="B80" s="113" t="n">
        <v>2015</v>
      </c>
      <c r="C80" s="119" t="n">
        <v>75797809.1</v>
      </c>
      <c r="D80" s="119" t="n">
        <v>3969300</v>
      </c>
      <c r="E80" s="124" t="n">
        <v>43272400</v>
      </c>
      <c r="F80" s="119" t="n">
        <v>56478261</v>
      </c>
      <c r="G80" s="117" t="n">
        <v>2916400</v>
      </c>
      <c r="H80" s="119" t="n">
        <v>97479599</v>
      </c>
      <c r="I80" s="119" t="n">
        <v>95600316.12798</v>
      </c>
      <c r="J80" s="119" t="n">
        <v>14199800</v>
      </c>
      <c r="K80" s="121" t="n">
        <v>12485483.44174</v>
      </c>
      <c r="L80" s="121" t="n">
        <v>2178603.64548</v>
      </c>
      <c r="M80" s="121" t="n">
        <v>16038444.76165</v>
      </c>
      <c r="N80" s="121" t="n">
        <v>68361691.35172</v>
      </c>
      <c r="O80" s="121" t="n">
        <v>10207500</v>
      </c>
      <c r="P80" s="121"/>
      <c r="Q80" s="121" t="n">
        <v>0</v>
      </c>
      <c r="R80" s="121"/>
    </row>
    <row r="81" customFormat="false" ht="12.8" hidden="false" customHeight="false" outlineLevel="0" collapsed="false">
      <c r="B81" s="113" t="n">
        <v>2016</v>
      </c>
      <c r="C81" s="122" t="n">
        <v>86485940.4164</v>
      </c>
      <c r="D81" s="122" t="n">
        <v>4810100</v>
      </c>
      <c r="E81" s="122" t="n">
        <v>58259500</v>
      </c>
      <c r="F81" s="122" t="n">
        <v>75663968</v>
      </c>
      <c r="G81" s="123" t="n">
        <v>4187600</v>
      </c>
      <c r="H81" s="122" t="n">
        <v>131669079</v>
      </c>
      <c r="I81" s="122" t="n">
        <v>126199197.124</v>
      </c>
      <c r="J81" s="122" t="n">
        <v>19962000</v>
      </c>
      <c r="K81" s="119" t="n">
        <v>14554479.38537</v>
      </c>
      <c r="L81" s="119" t="n">
        <v>2916910.09244</v>
      </c>
      <c r="M81" s="119" t="n">
        <v>22415518.30814</v>
      </c>
      <c r="N81" s="119" t="n">
        <v>88401916.12013</v>
      </c>
      <c r="O81" s="119" t="n">
        <v>16218300</v>
      </c>
      <c r="P81" s="119"/>
      <c r="Q81" s="119" t="n">
        <v>12099400</v>
      </c>
      <c r="R81" s="119" t="n">
        <v>31300557.6342019</v>
      </c>
    </row>
    <row r="82" customFormat="false" ht="12.8" hidden="false" customHeight="false" outlineLevel="0" collapsed="false">
      <c r="B82" s="125" t="n">
        <v>2017</v>
      </c>
      <c r="C82" s="126" t="n">
        <v>109245834.21693</v>
      </c>
      <c r="D82" s="126" t="n">
        <v>7282225.6</v>
      </c>
      <c r="E82" s="126" t="n">
        <v>74727533.13788</v>
      </c>
      <c r="F82" s="126" t="n">
        <v>102845595</v>
      </c>
      <c r="G82" s="127" t="n">
        <v>5625587</v>
      </c>
      <c r="H82" s="126" t="n">
        <v>172838482</v>
      </c>
      <c r="I82" s="126" t="n">
        <v>166461992.04945</v>
      </c>
      <c r="J82" s="126" t="n">
        <v>29455686.93297</v>
      </c>
      <c r="K82" s="128" t="n">
        <v>18322852.72915</v>
      </c>
      <c r="L82" s="128" t="n">
        <v>5017571.50117</v>
      </c>
      <c r="M82" s="128" t="n">
        <v>30933083.00808</v>
      </c>
      <c r="N82" s="128" t="n">
        <v>104611186.68281</v>
      </c>
      <c r="O82" s="128" t="n">
        <v>18023556.12808</v>
      </c>
      <c r="P82" s="128" t="n">
        <v>9373728.112</v>
      </c>
      <c r="Q82" s="128" t="n">
        <v>10845000</v>
      </c>
      <c r="R82" s="128" t="n">
        <v>77978329.8140266</v>
      </c>
    </row>
    <row r="83" customFormat="false" ht="12.8" hidden="false" customHeight="false" outlineLevel="0" collapsed="false">
      <c r="B83" s="113" t="n">
        <v>2018</v>
      </c>
      <c r="C83" s="129"/>
      <c r="D83" s="129" t="n">
        <v>11016890.5</v>
      </c>
      <c r="E83" s="129" t="n">
        <v>106984441.63282</v>
      </c>
      <c r="F83" s="129" t="n">
        <v>116408746.14157</v>
      </c>
      <c r="G83" s="129" t="n">
        <v>6845924</v>
      </c>
      <c r="H83" s="129" t="n">
        <v>232591321.05233</v>
      </c>
      <c r="I83" s="129" t="n">
        <v>260430300</v>
      </c>
      <c r="J83" s="129" t="n">
        <v>30341077.9158</v>
      </c>
      <c r="K83" s="119" t="n">
        <v>21525462.73405</v>
      </c>
      <c r="L83" s="119" t="n">
        <v>6263843.69233</v>
      </c>
      <c r="M83" s="119" t="n">
        <v>39299818.62715</v>
      </c>
      <c r="N83" s="119" t="n">
        <v>101267287.8766</v>
      </c>
      <c r="O83" s="119" t="n">
        <v>22662949.94606</v>
      </c>
      <c r="P83" s="119" t="n">
        <v>38198551.272</v>
      </c>
      <c r="Q83" s="119" t="n">
        <v>19529500</v>
      </c>
      <c r="R83" s="119" t="n">
        <v>168141700</v>
      </c>
    </row>
    <row r="84" customFormat="false" ht="12.8" hidden="false" customHeight="false" outlineLevel="0" collapsed="false">
      <c r="B84" s="113" t="n">
        <v>1993</v>
      </c>
      <c r="C84" s="130" t="n">
        <v>0.00360798997870177</v>
      </c>
      <c r="D84" s="130"/>
      <c r="E84" s="130"/>
      <c r="F84" s="130"/>
      <c r="G84" s="130"/>
      <c r="H84" s="130"/>
      <c r="I84" s="130" t="n">
        <v>0.0127518067972787</v>
      </c>
      <c r="J84" s="130" t="n">
        <v>0</v>
      </c>
      <c r="K84" s="131" t="n">
        <v>0.00148990999175634</v>
      </c>
      <c r="L84" s="131"/>
      <c r="M84" s="131" t="n">
        <v>0.00438149484248217</v>
      </c>
      <c r="N84" s="131" t="n">
        <v>0.000907133691920851</v>
      </c>
      <c r="O84" s="131"/>
      <c r="P84" s="131"/>
      <c r="Q84" s="131"/>
      <c r="R84" s="131"/>
    </row>
    <row r="85" customFormat="false" ht="12.8" hidden="false" customHeight="false" outlineLevel="0" collapsed="false">
      <c r="B85" s="113" t="n">
        <v>1994</v>
      </c>
      <c r="C85" s="132" t="n">
        <v>0.00452401493112597</v>
      </c>
      <c r="D85" s="132"/>
      <c r="E85" s="132"/>
      <c r="F85" s="132"/>
      <c r="G85" s="132"/>
      <c r="H85" s="132"/>
      <c r="I85" s="132" t="n">
        <v>0.0125330563795884</v>
      </c>
      <c r="J85" s="132" t="n">
        <v>0</v>
      </c>
      <c r="K85" s="130" t="n">
        <v>0.00114109371918643</v>
      </c>
      <c r="L85" s="130"/>
      <c r="M85" s="130" t="n">
        <v>0.00500171357630564</v>
      </c>
      <c r="N85" s="130" t="n">
        <v>0.00177359529305488</v>
      </c>
      <c r="O85" s="130"/>
      <c r="P85" s="130"/>
      <c r="Q85" s="130"/>
      <c r="R85" s="130"/>
    </row>
    <row r="86" customFormat="false" ht="12.8" hidden="false" customHeight="false" outlineLevel="0" collapsed="false">
      <c r="B86" s="113" t="n">
        <v>1995</v>
      </c>
      <c r="C86" s="130" t="n">
        <v>0.00481810842810914</v>
      </c>
      <c r="D86" s="130"/>
      <c r="E86" s="130"/>
      <c r="F86" s="130"/>
      <c r="G86" s="130"/>
      <c r="H86" s="130"/>
      <c r="I86" s="130" t="n">
        <v>0.011591546064283</v>
      </c>
      <c r="J86" s="130" t="n">
        <v>0</v>
      </c>
      <c r="K86" s="131" t="n">
        <v>0.00115074130920541</v>
      </c>
      <c r="L86" s="131"/>
      <c r="M86" s="131" t="n">
        <v>0.00460379512456971</v>
      </c>
      <c r="N86" s="131" t="n">
        <v>0.00203456278278236</v>
      </c>
      <c r="O86" s="131"/>
      <c r="P86" s="131"/>
      <c r="Q86" s="131"/>
      <c r="R86" s="131"/>
    </row>
    <row r="87" customFormat="false" ht="12.8" hidden="false" customHeight="false" outlineLevel="0" collapsed="false">
      <c r="B87" s="113" t="n">
        <v>1996</v>
      </c>
      <c r="C87" s="132" t="n">
        <v>0.00535119124011765</v>
      </c>
      <c r="D87" s="132"/>
      <c r="E87" s="132" t="n">
        <v>0.00699555519367766</v>
      </c>
      <c r="F87" s="132" t="n">
        <v>0.00859191284535789</v>
      </c>
      <c r="G87" s="132" t="n">
        <v>0.000633122003803018</v>
      </c>
      <c r="H87" s="132"/>
      <c r="I87" s="132" t="n">
        <v>0.0118734138888743</v>
      </c>
      <c r="J87" s="132" t="n">
        <v>0.00189952184472796</v>
      </c>
      <c r="K87" s="130" t="n">
        <v>0.00121581480233915</v>
      </c>
      <c r="L87" s="130"/>
      <c r="M87" s="130" t="n">
        <v>0.00371605977783452</v>
      </c>
      <c r="N87" s="130" t="n">
        <v>0.00374469920475403</v>
      </c>
      <c r="O87" s="130"/>
      <c r="P87" s="130"/>
      <c r="Q87" s="130"/>
      <c r="R87" s="130"/>
    </row>
    <row r="88" customFormat="false" ht="12.8" hidden="false" customHeight="false" outlineLevel="0" collapsed="false">
      <c r="B88" s="113" t="n">
        <v>1997</v>
      </c>
      <c r="C88" s="130" t="n">
        <v>0.00569959755309632</v>
      </c>
      <c r="D88" s="130"/>
      <c r="E88" s="130" t="n">
        <v>0.00697789668568757</v>
      </c>
      <c r="F88" s="130" t="n">
        <v>0.0133764802888043</v>
      </c>
      <c r="G88" s="130" t="n">
        <v>0.000661837543623088</v>
      </c>
      <c r="H88" s="130"/>
      <c r="I88" s="130" t="n">
        <v>0.0122864231415156</v>
      </c>
      <c r="J88" s="130" t="n">
        <v>0.00678417881034325</v>
      </c>
      <c r="K88" s="131" t="n">
        <v>0.000840346028141977</v>
      </c>
      <c r="L88" s="131"/>
      <c r="M88" s="131" t="n">
        <v>0.00376518359499552</v>
      </c>
      <c r="N88" s="131" t="n">
        <v>0.00345227651983493</v>
      </c>
      <c r="O88" s="131"/>
      <c r="P88" s="131"/>
      <c r="Q88" s="131"/>
      <c r="R88" s="131"/>
    </row>
    <row r="89" customFormat="false" ht="12.8" hidden="false" customHeight="false" outlineLevel="0" collapsed="false">
      <c r="B89" s="113" t="n">
        <v>1998</v>
      </c>
      <c r="C89" s="132" t="n">
        <v>0.00636315131456079</v>
      </c>
      <c r="D89" s="132" t="n">
        <v>0.000145543197528915</v>
      </c>
      <c r="E89" s="132" t="n">
        <v>0.00701695590496987</v>
      </c>
      <c r="F89" s="132" t="n">
        <v>0.0123514108518862</v>
      </c>
      <c r="G89" s="132" t="n">
        <v>0.000661539006122823</v>
      </c>
      <c r="H89" s="132"/>
      <c r="I89" s="132" t="n">
        <v>0.0127033327129764</v>
      </c>
      <c r="J89" s="132" t="n">
        <v>0.00620644167097362</v>
      </c>
      <c r="K89" s="130" t="n">
        <v>0.000774999732363437</v>
      </c>
      <c r="L89" s="130"/>
      <c r="M89" s="130" t="n">
        <v>0.0044281736419033</v>
      </c>
      <c r="N89" s="130" t="n">
        <v>0.00375256113602839</v>
      </c>
      <c r="O89" s="130"/>
      <c r="P89" s="130"/>
      <c r="Q89" s="130"/>
      <c r="R89" s="130"/>
    </row>
    <row r="90" customFormat="false" ht="12.8" hidden="false" customHeight="false" outlineLevel="0" collapsed="false">
      <c r="B90" s="113" t="n">
        <v>1999</v>
      </c>
      <c r="C90" s="130" t="n">
        <v>0.00652843236193813</v>
      </c>
      <c r="D90" s="130" t="n">
        <v>0.000682065594832189</v>
      </c>
      <c r="E90" s="130" t="n">
        <v>0.00661730302583426</v>
      </c>
      <c r="F90" s="130" t="n">
        <v>0.0126546160153983</v>
      </c>
      <c r="G90" s="130" t="n">
        <v>0.000694807769874193</v>
      </c>
      <c r="H90" s="130"/>
      <c r="I90" s="130" t="n">
        <v>0.0130590610333592</v>
      </c>
      <c r="J90" s="130" t="n">
        <v>0.00659006201248528</v>
      </c>
      <c r="K90" s="131" t="n">
        <v>0.000844821419816424</v>
      </c>
      <c r="L90" s="131"/>
      <c r="M90" s="131" t="n">
        <v>0.00496732786232554</v>
      </c>
      <c r="N90" s="131" t="n">
        <v>0.00371425044292621</v>
      </c>
      <c r="O90" s="131"/>
      <c r="P90" s="131"/>
      <c r="Q90" s="131"/>
      <c r="R90" s="131"/>
    </row>
    <row r="91" customFormat="false" ht="12.8" hidden="false" customHeight="false" outlineLevel="0" collapsed="false">
      <c r="B91" s="113" t="n">
        <v>2000</v>
      </c>
      <c r="C91" s="132" t="n">
        <v>0.00737482979989829</v>
      </c>
      <c r="D91" s="132" t="n">
        <v>0.000792131724972759</v>
      </c>
      <c r="E91" s="132" t="n">
        <v>0.00689589045722683</v>
      </c>
      <c r="F91" s="132" t="n">
        <v>0.0122384068851027</v>
      </c>
      <c r="G91" s="132" t="n">
        <v>0.00171445582114806</v>
      </c>
      <c r="H91" s="132"/>
      <c r="I91" s="132" t="n">
        <v>0.0132482904466693</v>
      </c>
      <c r="J91" s="132" t="n">
        <v>0.00625201275153695</v>
      </c>
      <c r="K91" s="130" t="n">
        <v>0.000757917523110217</v>
      </c>
      <c r="L91" s="130"/>
      <c r="M91" s="130" t="n">
        <v>0.00457708734050099</v>
      </c>
      <c r="N91" s="130" t="n">
        <v>0.00384670608858436</v>
      </c>
      <c r="O91" s="130"/>
      <c r="P91" s="130"/>
      <c r="Q91" s="130"/>
      <c r="R91" s="130"/>
    </row>
    <row r="92" customFormat="false" ht="12.8" hidden="false" customHeight="false" outlineLevel="0" collapsed="false">
      <c r="B92" s="113" t="n">
        <v>2001</v>
      </c>
      <c r="C92" s="130" t="n">
        <v>0.00742320990503864</v>
      </c>
      <c r="D92" s="130" t="n">
        <v>0.000792725123110313</v>
      </c>
      <c r="E92" s="130" t="n">
        <v>0.00589041397180548</v>
      </c>
      <c r="F92" s="130" t="n">
        <v>0.012726717103591</v>
      </c>
      <c r="G92" s="130" t="n">
        <v>0.000840551046084029</v>
      </c>
      <c r="H92" s="130" t="n">
        <v>0.0109159580432705</v>
      </c>
      <c r="I92" s="130" t="n">
        <v>0.0124450443431941</v>
      </c>
      <c r="J92" s="130" t="n">
        <v>0.006473913242637</v>
      </c>
      <c r="K92" s="131" t="n">
        <v>0.000688420104483218</v>
      </c>
      <c r="L92" s="131"/>
      <c r="M92" s="131" t="n">
        <v>0.00458720783308938</v>
      </c>
      <c r="N92" s="131" t="n">
        <v>0.00391896562603379</v>
      </c>
      <c r="O92" s="131"/>
      <c r="P92" s="131"/>
      <c r="Q92" s="131"/>
      <c r="R92" s="131"/>
    </row>
    <row r="93" customFormat="false" ht="12.8" hidden="false" customHeight="false" outlineLevel="0" collapsed="false">
      <c r="B93" s="113" t="n">
        <v>2002</v>
      </c>
      <c r="C93" s="132" t="n">
        <v>0.00550732676330524</v>
      </c>
      <c r="D93" s="132" t="n">
        <v>0.000517949435432862</v>
      </c>
      <c r="E93" s="132" t="n">
        <v>0.005027555073672</v>
      </c>
      <c r="F93" s="132" t="n">
        <v>0.014342468925354</v>
      </c>
      <c r="G93" s="132" t="n">
        <v>0.000696250533678235</v>
      </c>
      <c r="H93" s="132" t="n">
        <v>0.0155394867377431</v>
      </c>
      <c r="I93" s="132" t="n">
        <v>0.00963695804700716</v>
      </c>
      <c r="J93" s="132" t="n">
        <v>0.00578721074243246</v>
      </c>
      <c r="K93" s="130" t="n">
        <v>0.000674115579920293</v>
      </c>
      <c r="L93" s="130"/>
      <c r="M93" s="130" t="n">
        <v>0.00393016113979006</v>
      </c>
      <c r="N93" s="130" t="n">
        <v>0.00286856679917758</v>
      </c>
      <c r="O93" s="130"/>
      <c r="P93" s="130"/>
      <c r="Q93" s="130"/>
      <c r="R93" s="130"/>
    </row>
    <row r="94" customFormat="false" ht="12.8" hidden="false" customHeight="false" outlineLevel="0" collapsed="false">
      <c r="B94" s="113" t="n">
        <v>2003</v>
      </c>
      <c r="C94" s="130" t="n">
        <v>0.00778608650355386</v>
      </c>
      <c r="D94" s="130" t="n">
        <v>0.000548714663773305</v>
      </c>
      <c r="E94" s="130" t="n">
        <v>0.00574542115068131</v>
      </c>
      <c r="F94" s="130" t="n">
        <v>0.0132297237331965</v>
      </c>
      <c r="G94" s="130" t="n">
        <v>0.000681825883738911</v>
      </c>
      <c r="H94" s="130" t="n">
        <v>0.0156959033371192</v>
      </c>
      <c r="I94" s="130" t="n">
        <v>0.0118026727120887</v>
      </c>
      <c r="J94" s="130" t="n">
        <v>0.00496580829870134</v>
      </c>
      <c r="K94" s="131" t="n">
        <v>0.000682558068297916</v>
      </c>
      <c r="L94" s="131"/>
      <c r="M94" s="131" t="n">
        <v>0.00392285240873266</v>
      </c>
      <c r="N94" s="131" t="n">
        <v>0.00287332305220327</v>
      </c>
      <c r="O94" s="131"/>
      <c r="P94" s="131"/>
      <c r="Q94" s="131"/>
      <c r="R94" s="131"/>
    </row>
    <row r="95" customFormat="false" ht="12.8" hidden="false" customHeight="false" outlineLevel="0" collapsed="false">
      <c r="B95" s="113" t="n">
        <v>2004</v>
      </c>
      <c r="C95" s="132" t="n">
        <v>0.0091641635742257</v>
      </c>
      <c r="D95" s="132" t="n">
        <v>0.000657963741379203</v>
      </c>
      <c r="E95" s="132" t="n">
        <v>0.00658362471478164</v>
      </c>
      <c r="F95" s="132" t="n">
        <v>0.0110870883008554</v>
      </c>
      <c r="G95" s="132" t="n">
        <v>0.000707872826421854</v>
      </c>
      <c r="H95" s="132" t="n">
        <v>0.015835129642473</v>
      </c>
      <c r="I95" s="132" t="n">
        <v>0.0136326919048979</v>
      </c>
      <c r="J95" s="132" t="n">
        <v>0.00417343120345224</v>
      </c>
      <c r="K95" s="130" t="n">
        <v>0.000602714526981359</v>
      </c>
      <c r="L95" s="130"/>
      <c r="M95" s="130" t="n">
        <v>0.00302886361525675</v>
      </c>
      <c r="N95" s="130" t="n">
        <v>0.00321336233585605</v>
      </c>
      <c r="O95" s="130"/>
      <c r="P95" s="130"/>
      <c r="Q95" s="130"/>
      <c r="R95" s="130"/>
    </row>
    <row r="96" customFormat="false" ht="12.8" hidden="false" customHeight="false" outlineLevel="0" collapsed="false">
      <c r="B96" s="113" t="n">
        <v>2005</v>
      </c>
      <c r="C96" s="130" t="n">
        <v>0.00961880222981258</v>
      </c>
      <c r="D96" s="130" t="n">
        <v>0.000710855766254805</v>
      </c>
      <c r="E96" s="130" t="n">
        <v>0.00652260800262184</v>
      </c>
      <c r="F96" s="130" t="n">
        <v>0.0103295874494527</v>
      </c>
      <c r="G96" s="130" t="n">
        <v>0.000673064923836705</v>
      </c>
      <c r="H96" s="130" t="n">
        <v>0.0161951464097716</v>
      </c>
      <c r="I96" s="130" t="n">
        <v>0.0139841677041514</v>
      </c>
      <c r="J96" s="130" t="n">
        <v>0.00391930834033625</v>
      </c>
      <c r="K96" s="131" t="n">
        <v>0.000760956650522766</v>
      </c>
      <c r="L96" s="131"/>
      <c r="M96" s="131" t="n">
        <v>0.00264026760171751</v>
      </c>
      <c r="N96" s="131" t="n">
        <v>0.00333084778169367</v>
      </c>
      <c r="O96" s="131"/>
      <c r="P96" s="131"/>
      <c r="Q96" s="131"/>
      <c r="R96" s="131"/>
    </row>
    <row r="97" customFormat="false" ht="12.8" hidden="false" customHeight="false" outlineLevel="0" collapsed="false">
      <c r="B97" s="113" t="n">
        <v>2006</v>
      </c>
      <c r="C97" s="132" t="n">
        <v>0.00940560535877528</v>
      </c>
      <c r="D97" s="132" t="n">
        <v>0.000646805566494996</v>
      </c>
      <c r="E97" s="132" t="n">
        <v>0.00678386170042615</v>
      </c>
      <c r="F97" s="132" t="n">
        <v>0.00918087272210537</v>
      </c>
      <c r="G97" s="132" t="n">
        <v>0.000556280415991225</v>
      </c>
      <c r="H97" s="132" t="n">
        <v>0.0163229714661409</v>
      </c>
      <c r="I97" s="132" t="n">
        <v>0.0141131235333868</v>
      </c>
      <c r="J97" s="132" t="n">
        <v>0.00340537699689386</v>
      </c>
      <c r="K97" s="130" t="n">
        <v>0.000833500270706357</v>
      </c>
      <c r="L97" s="130"/>
      <c r="M97" s="130" t="n">
        <v>0.00235497081001743</v>
      </c>
      <c r="N97" s="130" t="n">
        <v>0.0039087534319118</v>
      </c>
      <c r="O97" s="130"/>
      <c r="P97" s="130"/>
      <c r="Q97" s="130"/>
      <c r="R97" s="130"/>
    </row>
    <row r="98" customFormat="false" ht="12.8" hidden="false" customHeight="false" outlineLevel="0" collapsed="false">
      <c r="B98" s="113" t="n">
        <v>2007</v>
      </c>
      <c r="C98" s="130" t="n">
        <v>0.00946369367588668</v>
      </c>
      <c r="D98" s="130" t="n">
        <v>0.000585475875391982</v>
      </c>
      <c r="E98" s="130" t="n">
        <v>0.00720349773674433</v>
      </c>
      <c r="F98" s="130" t="n">
        <v>0.00832312264618854</v>
      </c>
      <c r="G98" s="130" t="n">
        <v>0.000498422632844237</v>
      </c>
      <c r="H98" s="130" t="n">
        <v>0.0167951995322389</v>
      </c>
      <c r="I98" s="130" t="n">
        <v>0.0149072962567154</v>
      </c>
      <c r="J98" s="130" t="n">
        <v>0.00301491612895818</v>
      </c>
      <c r="K98" s="131" t="n">
        <v>0.000934433666315139</v>
      </c>
      <c r="L98" s="131"/>
      <c r="M98" s="131" t="n">
        <v>0.00229652373770847</v>
      </c>
      <c r="N98" s="131" t="n">
        <v>0.00464810842100707</v>
      </c>
      <c r="O98" s="131"/>
      <c r="P98" s="131"/>
      <c r="Q98" s="131"/>
      <c r="R98" s="131"/>
    </row>
    <row r="99" customFormat="false" ht="12.8" hidden="false" customHeight="false" outlineLevel="0" collapsed="false">
      <c r="B99" s="113" t="n">
        <v>2008</v>
      </c>
      <c r="C99" s="132" t="n">
        <v>0.00933824001867382</v>
      </c>
      <c r="D99" s="132" t="n">
        <v>0.000617660986798567</v>
      </c>
      <c r="E99" s="132" t="n">
        <v>0.00719511929922144</v>
      </c>
      <c r="F99" s="132" t="n">
        <v>0.00843202971714432</v>
      </c>
      <c r="G99" s="132" t="n">
        <v>0.00048284265951637</v>
      </c>
      <c r="H99" s="132" t="n">
        <v>0.0169575290688833</v>
      </c>
      <c r="I99" s="132" t="n">
        <v>0.0145730376476074</v>
      </c>
      <c r="J99" s="132" t="n">
        <v>0.00284428582324504</v>
      </c>
      <c r="K99" s="130" t="n">
        <v>0.00110112913760037</v>
      </c>
      <c r="L99" s="130"/>
      <c r="M99" s="130" t="n">
        <v>0.00219840306175176</v>
      </c>
      <c r="N99" s="130" t="n">
        <v>0.00535631443145592</v>
      </c>
      <c r="O99" s="130" t="n">
        <v>0.00116689653702816</v>
      </c>
      <c r="P99" s="130"/>
      <c r="Q99" s="130"/>
      <c r="R99" s="130"/>
    </row>
    <row r="100" customFormat="false" ht="12.8" hidden="false" customHeight="false" outlineLevel="0" collapsed="false">
      <c r="B100" s="113" t="n">
        <v>2009</v>
      </c>
      <c r="C100" s="130" t="n">
        <v>0.0088970241644898</v>
      </c>
      <c r="D100" s="130" t="n">
        <v>0.000721273651010169</v>
      </c>
      <c r="E100" s="130" t="n">
        <v>0.00721974510403148</v>
      </c>
      <c r="F100" s="130" t="n">
        <v>0.00929001289471043</v>
      </c>
      <c r="G100" s="130" t="n">
        <v>0.000527581984327637</v>
      </c>
      <c r="H100" s="130" t="n">
        <v>0.0164764714731884</v>
      </c>
      <c r="I100" s="130" t="n">
        <v>0.0146173597980544</v>
      </c>
      <c r="J100" s="130" t="n">
        <v>0.00305021267213239</v>
      </c>
      <c r="K100" s="131" t="n">
        <v>0.00177774684905904</v>
      </c>
      <c r="L100" s="131"/>
      <c r="M100" s="131" t="n">
        <v>0.00276402623901215</v>
      </c>
      <c r="N100" s="131" t="n">
        <v>0.00686863836330536</v>
      </c>
      <c r="O100" s="131" t="n">
        <v>0.00167502693461996</v>
      </c>
      <c r="P100" s="131"/>
      <c r="Q100" s="131"/>
      <c r="R100" s="131"/>
    </row>
    <row r="101" customFormat="false" ht="12.8" hidden="false" customHeight="false" outlineLevel="0" collapsed="false">
      <c r="B101" s="113" t="n">
        <v>2010</v>
      </c>
      <c r="C101" s="132" t="n">
        <v>0.00918548780578398</v>
      </c>
      <c r="D101" s="132" t="n">
        <v>0.000880412575395823</v>
      </c>
      <c r="E101" s="132" t="n">
        <v>0.00706586756938487</v>
      </c>
      <c r="F101" s="132" t="n">
        <v>0.00918867167260385</v>
      </c>
      <c r="G101" s="132" t="n">
        <v>0.000464277718330744</v>
      </c>
      <c r="H101" s="132" t="n">
        <v>0.0161788496372926</v>
      </c>
      <c r="I101" s="132" t="n">
        <v>0.0147442218942046</v>
      </c>
      <c r="J101" s="132" t="n">
        <v>0.0029853388270838</v>
      </c>
      <c r="K101" s="130" t="n">
        <v>0.00192822845700678</v>
      </c>
      <c r="L101" s="130"/>
      <c r="M101" s="130" t="n">
        <v>0.00275355246129494</v>
      </c>
      <c r="N101" s="130" t="n">
        <v>0.00721003836197678</v>
      </c>
      <c r="O101" s="130" t="n">
        <v>0.00129161278918117</v>
      </c>
      <c r="P101" s="130"/>
      <c r="Q101" s="130"/>
      <c r="R101" s="130"/>
    </row>
    <row r="102" customFormat="false" ht="12.8" hidden="false" customHeight="false" outlineLevel="0" collapsed="false">
      <c r="B102" s="113" t="n">
        <v>2011</v>
      </c>
      <c r="C102" s="130" t="n">
        <v>0.00989536698334916</v>
      </c>
      <c r="D102" s="130" t="n">
        <v>0.000957125713536113</v>
      </c>
      <c r="E102" s="130" t="n">
        <v>0.00698913792400184</v>
      </c>
      <c r="F102" s="130" t="n">
        <v>0.00832091621647902</v>
      </c>
      <c r="G102" s="130" t="n">
        <v>0.000464932901986689</v>
      </c>
      <c r="H102" s="130" t="n">
        <v>0.0166034992177078</v>
      </c>
      <c r="I102" s="130" t="n">
        <v>0.0148856065446608</v>
      </c>
      <c r="J102" s="130" t="n">
        <v>0.00262273372308155</v>
      </c>
      <c r="K102" s="131" t="n">
        <v>0.00218872405220907</v>
      </c>
      <c r="L102" s="131" t="n">
        <v>0.000334864926640407</v>
      </c>
      <c r="M102" s="131" t="n">
        <v>0.00246448878022597</v>
      </c>
      <c r="N102" s="131" t="n">
        <v>0.00805996363631593</v>
      </c>
      <c r="O102" s="131" t="n">
        <v>0.00103133324512357</v>
      </c>
      <c r="P102" s="131"/>
      <c r="Q102" s="131" t="n">
        <v>0.000328908706794847</v>
      </c>
      <c r="R102" s="131"/>
    </row>
    <row r="103" customFormat="false" ht="12.8" hidden="false" customHeight="false" outlineLevel="0" collapsed="false">
      <c r="B103" s="113" t="n">
        <v>2012</v>
      </c>
      <c r="C103" s="132" t="n">
        <v>0.0104606643560655</v>
      </c>
      <c r="D103" s="132" t="n">
        <v>0.00101322490187011</v>
      </c>
      <c r="E103" s="132" t="n">
        <v>0.00732161894258414</v>
      </c>
      <c r="F103" s="132" t="n">
        <v>0.00977492385410648</v>
      </c>
      <c r="G103" s="132" t="n">
        <v>0.000465936368934656</v>
      </c>
      <c r="H103" s="132" t="n">
        <v>0.0166537766309987</v>
      </c>
      <c r="I103" s="132" t="n">
        <v>0.0155583049965991</v>
      </c>
      <c r="J103" s="132" t="n">
        <v>0.00312314975925886</v>
      </c>
      <c r="K103" s="130" t="n">
        <v>0.00236486388288229</v>
      </c>
      <c r="L103" s="130" t="n">
        <v>0.000361559541561672</v>
      </c>
      <c r="M103" s="130" t="n">
        <v>0.00253356028964366</v>
      </c>
      <c r="N103" s="130" t="n">
        <v>0.0100862880222144</v>
      </c>
      <c r="O103" s="130" t="n">
        <v>0.00123537014000835</v>
      </c>
      <c r="P103" s="130"/>
      <c r="Q103" s="130" t="n">
        <v>0</v>
      </c>
      <c r="R103" s="130"/>
    </row>
    <row r="104" customFormat="false" ht="12.8" hidden="false" customHeight="false" outlineLevel="0" collapsed="false">
      <c r="B104" s="113" t="n">
        <v>2013</v>
      </c>
      <c r="C104" s="130" t="n">
        <v>0.0109238316835513</v>
      </c>
      <c r="D104" s="130" t="n">
        <v>0.000925541959737644</v>
      </c>
      <c r="E104" s="130" t="n">
        <v>0.0074386216465936</v>
      </c>
      <c r="F104" s="130" t="n">
        <v>0.00926148743732353</v>
      </c>
      <c r="G104" s="130" t="n">
        <v>0.000397932270782329</v>
      </c>
      <c r="H104" s="130" t="n">
        <v>0.0168786236987149</v>
      </c>
      <c r="I104" s="130" t="n">
        <v>0.0159148002617685</v>
      </c>
      <c r="J104" s="130" t="n">
        <v>0.00259295104693199</v>
      </c>
      <c r="K104" s="131" t="n">
        <v>0.00210339021534986</v>
      </c>
      <c r="L104" s="131" t="n">
        <v>0.000374390273180508</v>
      </c>
      <c r="M104" s="131" t="n">
        <v>0.0026450338256733</v>
      </c>
      <c r="N104" s="131" t="n">
        <v>0.0107881371340265</v>
      </c>
      <c r="O104" s="131" t="n">
        <v>0.00166967888999977</v>
      </c>
      <c r="P104" s="131"/>
      <c r="Q104" s="131" t="n">
        <v>0</v>
      </c>
      <c r="R104" s="131"/>
    </row>
    <row r="105" customFormat="false" ht="12.8" hidden="false" customHeight="false" outlineLevel="0" collapsed="false">
      <c r="B105" s="113" t="n">
        <v>2014</v>
      </c>
      <c r="C105" s="132" t="n">
        <v>0.0116387156111073</v>
      </c>
      <c r="D105" s="132" t="n">
        <v>0.000642224174604135</v>
      </c>
      <c r="E105" s="132" t="n">
        <v>0.00714587954016821</v>
      </c>
      <c r="F105" s="132" t="n">
        <v>0.00971593170924165</v>
      </c>
      <c r="G105" s="132" t="n">
        <v>0.000433470744073636</v>
      </c>
      <c r="H105" s="132" t="n">
        <v>0.0167587616547611</v>
      </c>
      <c r="I105" s="132" t="n">
        <v>0.015871302582137</v>
      </c>
      <c r="J105" s="132" t="n">
        <v>0.00265723309620876</v>
      </c>
      <c r="K105" s="130" t="n">
        <v>0.00207832026157001</v>
      </c>
      <c r="L105" s="130" t="n">
        <v>0.000351652186253678</v>
      </c>
      <c r="M105" s="130" t="n">
        <v>0.00259275780648903</v>
      </c>
      <c r="N105" s="130" t="n">
        <v>0.0107101298626129</v>
      </c>
      <c r="O105" s="130" t="n">
        <v>0.00180520724704594</v>
      </c>
      <c r="P105" s="130"/>
      <c r="Q105" s="130" t="n">
        <v>0</v>
      </c>
      <c r="R105" s="130"/>
    </row>
    <row r="106" customFormat="false" ht="12.8" hidden="false" customHeight="false" outlineLevel="0" collapsed="false">
      <c r="B106" s="113" t="n">
        <v>2015</v>
      </c>
      <c r="C106" s="130" t="n">
        <v>0.0127294769340055</v>
      </c>
      <c r="D106" s="130" t="n">
        <v>0.000666603868820108</v>
      </c>
      <c r="E106" s="130" t="n">
        <v>0.00726716278767824</v>
      </c>
      <c r="F106" s="130" t="n">
        <v>0.00948495384244874</v>
      </c>
      <c r="G106" s="130" t="n">
        <v>0.000489779941810133</v>
      </c>
      <c r="H106" s="130" t="n">
        <v>0.0163707146913644</v>
      </c>
      <c r="I106" s="130" t="n">
        <v>0.0160551081025211</v>
      </c>
      <c r="J106" s="130" t="n">
        <v>0.00238471307698379</v>
      </c>
      <c r="K106" s="131" t="n">
        <v>0.00209681091536374</v>
      </c>
      <c r="L106" s="131" t="n">
        <v>0.000365874491397112</v>
      </c>
      <c r="M106" s="131" t="n">
        <v>0.00269349490539226</v>
      </c>
      <c r="N106" s="131" t="n">
        <v>0.0114806560184775</v>
      </c>
      <c r="O106" s="131" t="n">
        <v>0.00171424659032607</v>
      </c>
      <c r="P106" s="131"/>
      <c r="Q106" s="131" t="n">
        <v>0</v>
      </c>
      <c r="R106" s="131" t="n">
        <v>0</v>
      </c>
    </row>
    <row r="107" customFormat="false" ht="12.8" hidden="false" customHeight="false" outlineLevel="0" collapsed="false">
      <c r="B107" s="113" t="n">
        <v>2016</v>
      </c>
      <c r="C107" s="132" t="n">
        <v>0.0105109702628087</v>
      </c>
      <c r="D107" s="132" t="n">
        <v>0.000584590024895527</v>
      </c>
      <c r="E107" s="132" t="n">
        <v>0.00708050197613375</v>
      </c>
      <c r="F107" s="132" t="n">
        <v>0.00919573417118446</v>
      </c>
      <c r="G107" s="132" t="n">
        <v>0.00050893519641016</v>
      </c>
      <c r="H107" s="132" t="n">
        <v>0.0160022515479057</v>
      </c>
      <c r="I107" s="132" t="n">
        <v>0.0153374756841884</v>
      </c>
      <c r="J107" s="132" t="n">
        <v>0.00242605893369462</v>
      </c>
      <c r="K107" s="130" t="n">
        <v>0.00176886207484977</v>
      </c>
      <c r="L107" s="130" t="n">
        <v>0.000354503345784394</v>
      </c>
      <c r="M107" s="130" t="n">
        <v>0.00272424448676778</v>
      </c>
      <c r="N107" s="130" t="n">
        <v>0.0107438261877048</v>
      </c>
      <c r="O107" s="130" t="n">
        <v>0.00197107261819154</v>
      </c>
      <c r="P107" s="130"/>
      <c r="Q107" s="130" t="n">
        <v>0.0014704867980335</v>
      </c>
      <c r="R107" s="130" t="n">
        <v>0.00380407762138458</v>
      </c>
    </row>
    <row r="108" customFormat="false" ht="12.8" hidden="false" customHeight="false" outlineLevel="0" collapsed="false">
      <c r="B108" s="113" t="n">
        <v>2017</v>
      </c>
      <c r="C108" s="130" t="n">
        <v>0.0102628562112773</v>
      </c>
      <c r="D108" s="130" t="n">
        <v>0.000684112440227956</v>
      </c>
      <c r="E108" s="130" t="n">
        <v>0.00702011141307824</v>
      </c>
      <c r="F108" s="130" t="n">
        <v>0.00966160001444418</v>
      </c>
      <c r="G108" s="130" t="n">
        <v>0.000528483222256211</v>
      </c>
      <c r="H108" s="130" t="n">
        <v>0.0162369256572215</v>
      </c>
      <c r="I108" s="130" t="n">
        <v>0.0156379005322433</v>
      </c>
      <c r="J108" s="130" t="n">
        <v>0.00276714880493469</v>
      </c>
      <c r="K108" s="131" t="n">
        <v>0.00172129952860513</v>
      </c>
      <c r="L108" s="131" t="n">
        <v>0.000471364562460638</v>
      </c>
      <c r="M108" s="131" t="n">
        <v>0.00290593948372479</v>
      </c>
      <c r="N108" s="131" t="n">
        <v>0.00982746458674933</v>
      </c>
      <c r="O108" s="131" t="n">
        <v>0.00169318277702992</v>
      </c>
      <c r="P108" s="131" t="n">
        <v>0.000880593978403211</v>
      </c>
      <c r="Q108" s="131" t="n">
        <v>0.00101880933409591</v>
      </c>
      <c r="R108" s="131" t="n">
        <v>0.00732550025557765</v>
      </c>
    </row>
    <row r="109" customFormat="false" ht="12.8" hidden="false" customHeight="false" outlineLevel="0" collapsed="false">
      <c r="B109" s="113" t="n">
        <v>2018</v>
      </c>
      <c r="C109" s="133" t="n">
        <v>0</v>
      </c>
      <c r="D109" s="133" t="n">
        <v>0.00075631386805743</v>
      </c>
      <c r="E109" s="133" t="n">
        <v>0.00734452401730619</v>
      </c>
      <c r="F109" s="133" t="n">
        <v>0.00799150623036929</v>
      </c>
      <c r="G109" s="133" t="n">
        <v>0.000469975376524546</v>
      </c>
      <c r="H109" s="133" t="n">
        <v>0.0159674857167433</v>
      </c>
      <c r="I109" s="133" t="n">
        <v>0.0178786425763565</v>
      </c>
      <c r="J109" s="133" t="n">
        <v>0.00208292693837073</v>
      </c>
      <c r="K109" s="130" t="n">
        <v>0.00147773148713019</v>
      </c>
      <c r="L109" s="130" t="n">
        <v>0.000430015334349855</v>
      </c>
      <c r="M109" s="130" t="n">
        <v>0.00269794801353933</v>
      </c>
      <c r="N109" s="130" t="n">
        <v>0.00695203916219705</v>
      </c>
      <c r="O109" s="130" t="n">
        <v>0.00155582043184477</v>
      </c>
      <c r="P109" s="130" t="n">
        <v>0.00262234557625097</v>
      </c>
      <c r="Q109" s="130" t="n">
        <v>0.00134070786001073</v>
      </c>
      <c r="R109" s="130" t="n">
        <v>0.0115429938700718</v>
      </c>
    </row>
    <row r="110" customFormat="false" ht="12.8" hidden="false" customHeight="false" outlineLevel="0" collapsed="false">
      <c r="Q110" s="0" t="s">
        <v>158</v>
      </c>
    </row>
    <row r="113" customFormat="false" ht="12.8" hidden="false" customHeight="false" outlineLevel="0" collapsed="false">
      <c r="B113" s="134" t="s">
        <v>159</v>
      </c>
      <c r="C113" s="134"/>
      <c r="D113" s="135" t="n">
        <f aca="false">AVERAGE(D99:D109)</f>
        <v>0.000768098560450326</v>
      </c>
      <c r="E113" s="135" t="n">
        <f aca="false">AVERAGE(E99:E109)*0.2869</f>
        <v>0.00206276640583366</v>
      </c>
      <c r="F113" s="135" t="n">
        <f aca="false">AVERAGE(F99:F109)/3</f>
        <v>0.00303993235636533</v>
      </c>
      <c r="G113" s="135" t="n">
        <f aca="false">AVERAGE(G99:G109)</f>
        <v>0.000475831671359374</v>
      </c>
      <c r="H113" s="135" t="n">
        <f aca="false">AVERAGE(H99:H109)</f>
        <v>0.0164622626358892</v>
      </c>
      <c r="I113" s="135" t="n">
        <f aca="false">AVERAGE(I99:I109)</f>
        <v>0.0155521600563946</v>
      </c>
      <c r="J113" s="135" t="n">
        <f aca="false">AVERAGE(J99:J109)</f>
        <v>0.00268515933653875</v>
      </c>
      <c r="K113" s="136" t="n">
        <f aca="false">AVERAGE(K99:K109)</f>
        <v>0.00187337335105693</v>
      </c>
      <c r="L113" s="136" t="n">
        <f aca="false">L109</f>
        <v>0.000430015334349855</v>
      </c>
      <c r="M113" s="136" t="n">
        <f aca="false">AVERAGE(M99:M109)</f>
        <v>0.00263394994122863</v>
      </c>
      <c r="N113" s="136" t="n">
        <f aca="false">N109</f>
        <v>0.00695203916219705</v>
      </c>
      <c r="O113" s="136" t="n">
        <f aca="false">AVERAGE(O99:O109)</f>
        <v>0.00152813165458175</v>
      </c>
      <c r="P113" s="136" t="n">
        <f aca="false">P109</f>
        <v>0.00262234557625097</v>
      </c>
      <c r="Q113" s="136" t="n">
        <f aca="false">AVERAGE(Q107:Q109)</f>
        <v>0.00127666799738005</v>
      </c>
    </row>
    <row r="115" customFormat="false" ht="12.8" hidden="false" customHeight="false" outlineLevel="0" collapsed="false">
      <c r="D115" s="135" t="n">
        <f aca="false">SUM(D113:J113)-E113</f>
        <v>0.0389834446169977</v>
      </c>
      <c r="F115" s="111" t="s">
        <v>160</v>
      </c>
      <c r="G115" s="111"/>
      <c r="H115" s="111"/>
      <c r="I115" s="135" t="n">
        <v>0.0075</v>
      </c>
      <c r="K115" s="136" t="n">
        <f aca="false">SUM(K113:Q113)</f>
        <v>0.0173165230170452</v>
      </c>
    </row>
    <row r="117" customFormat="false" ht="12.8" hidden="false" customHeight="false" outlineLevel="0" collapsed="false">
      <c r="I117" s="32"/>
    </row>
    <row r="118" customFormat="false" ht="12.8" hidden="false" customHeight="false" outlineLevel="0" collapsed="false">
      <c r="C118" s="0" t="s">
        <v>161</v>
      </c>
      <c r="D118" s="0" t="s">
        <v>162</v>
      </c>
      <c r="E118" s="0" t="s">
        <v>163</v>
      </c>
      <c r="F118" s="2" t="s">
        <v>164</v>
      </c>
      <c r="G118" s="0" t="s">
        <v>165</v>
      </c>
    </row>
    <row r="120" customFormat="false" ht="12.8" hidden="false" customHeight="false" outlineLevel="0" collapsed="false">
      <c r="B120" s="5" t="n">
        <v>2014</v>
      </c>
      <c r="C120" s="61" t="n">
        <f aca="false">(SUM('Central pensions'!Y4:Y7)/AVERAGE('Central scenario'!AG3:AG6))</f>
        <v>0.0100080003976103</v>
      </c>
      <c r="D120" s="61" t="n">
        <f aca="false">'Central scenario'!BM3+'Central scenario'!BN3+'Central scenario'!BL3-C120</f>
        <v>0.0636642641339578</v>
      </c>
      <c r="E120" s="61" t="n">
        <f aca="false">'Central scenario'!BK3</f>
        <v>0.0539797598100557</v>
      </c>
      <c r="F120" s="61" t="n">
        <f aca="false">SUM($C105:$J105)-$H105-$F105-SUM($K105:$Q105)</f>
        <v>0.0208507583843275</v>
      </c>
      <c r="G120" s="61" t="n">
        <f aca="false">E120+F120-D120-C120</f>
        <v>0.00115825366281497</v>
      </c>
    </row>
    <row r="121" customFormat="false" ht="12.8" hidden="false" customHeight="false" outlineLevel="0" collapsed="false">
      <c r="B121" s="0" t="n">
        <v>2015</v>
      </c>
      <c r="C121" s="32" t="n">
        <f aca="false">SUM('Central pensions'!Y14:Y17)/AVERAGE('Central scenario'!AG14:AG17)</f>
        <v>0.0107339784194634</v>
      </c>
      <c r="D121" s="32" t="n">
        <f aca="false">'Central scenario'!BM4+'Central scenario'!BN4+'Central scenario'!BL4-C121</f>
        <v>0.0829481034514563</v>
      </c>
      <c r="E121" s="32" t="n">
        <f aca="false">'Central scenario'!BK4</f>
        <v>0.0607890100036002</v>
      </c>
      <c r="F121" s="32" t="n">
        <f aca="false">SUM($C106:$J106)-$H106-$F106-SUM($K106:$Q106)</f>
        <v>0.0212417617908622</v>
      </c>
      <c r="G121" s="32" t="n">
        <f aca="false">E121+F121-D121-C121</f>
        <v>-0.0116513100764572</v>
      </c>
    </row>
    <row r="122" customFormat="false" ht="12.8" hidden="false" customHeight="false" outlineLevel="0" collapsed="false">
      <c r="B122" s="5" t="n">
        <v>2016</v>
      </c>
      <c r="C122" s="61" t="n">
        <f aca="false">SUM('Central pensions'!Y18:Y21)/AVERAGE('Central scenario'!AG18:AG21)</f>
        <v>0.0120915600774794</v>
      </c>
      <c r="D122" s="61" t="n">
        <f aca="false">'Central scenario'!BM5+'Central scenario'!BN5+'Central scenario'!BL5-C122</f>
        <v>0.0821174703482336</v>
      </c>
      <c r="E122" s="61" t="n">
        <f aca="false">'Central scenario'!BK5</f>
        <v>0.0613721775203611</v>
      </c>
      <c r="F122" s="61" t="n">
        <f aca="false">SUM($C107:$J107)-$H107-$F107-SUM($K107:$R107)</f>
        <v>0.0136114589454148</v>
      </c>
      <c r="G122" s="61" t="n">
        <f aca="false">E122+F122-D122-C122</f>
        <v>-0.0192253939599371</v>
      </c>
    </row>
    <row r="123" customFormat="false" ht="12.8" hidden="false" customHeight="false" outlineLevel="0" collapsed="false">
      <c r="B123" s="0" t="n">
        <v>2017</v>
      </c>
      <c r="C123" s="32" t="n">
        <f aca="false">SUM('Central pensions'!Y22:Y25)/AVERAGE('Central scenario'!AG22:AG25)</f>
        <v>0.0155187056640414</v>
      </c>
      <c r="D123" s="32" t="n">
        <f aca="false">'Central scenario'!BM6+'Central scenario'!BN6+'Central scenario'!BL6-C123</f>
        <v>0.0847525809514075</v>
      </c>
      <c r="E123" s="32" t="n">
        <f aca="false">'Central scenario'!BK6</f>
        <v>0.0631912464013855</v>
      </c>
      <c r="F123" s="32" t="n">
        <f aca="false">SUM($C108:$J108)-$H108-$F108-SUM($K108:$R108)</f>
        <v>0.0110564581173711</v>
      </c>
      <c r="G123" s="32" t="n">
        <f aca="false">E123+F123-D123-C123</f>
        <v>-0.0260235820966923</v>
      </c>
    </row>
    <row r="124" customFormat="false" ht="12.8" hidden="false" customHeight="false" outlineLevel="0" collapsed="false">
      <c r="B124" s="5" t="n">
        <f aca="false">B123+1</f>
        <v>2018</v>
      </c>
      <c r="C124" s="61" t="n">
        <f aca="false">SUM('Central pensions'!Y26:Y29)/AVERAGE('Central scenario'!AG26:AG29)</f>
        <v>0.0143643444472167</v>
      </c>
      <c r="D124" s="61" t="n">
        <f aca="false">'Central scenario'!BM7+'Central scenario'!BN7+'Central scenario'!BL7-C124</f>
        <v>0.0820642873195171</v>
      </c>
      <c r="E124" s="61" t="n">
        <f aca="false">'Central scenario'!BK7</f>
        <v>0.0586401093091644</v>
      </c>
      <c r="F124" s="61" t="n">
        <f aca="false">SUM($C109:$J109)-$F109-SUM($K109:$R109)</f>
        <v>0.015880266757964</v>
      </c>
      <c r="G124" s="61" t="n">
        <f aca="false">E124+F124-D124-C124</f>
        <v>-0.0219082556996055</v>
      </c>
    </row>
    <row r="125" customFormat="false" ht="12.8" hidden="false" customHeight="false" outlineLevel="0" collapsed="false">
      <c r="B125" s="0" t="n">
        <f aca="false">B124+1</f>
        <v>2019</v>
      </c>
      <c r="C125" s="32" t="n">
        <f aca="false">SUM('Central pensions'!Y30:Y33)/AVERAGE('Central scenario'!AG30:AG33)</f>
        <v>0.0136307839254516</v>
      </c>
      <c r="D125" s="32" t="n">
        <f aca="false">'Central scenario'!BM8+'Central scenario'!BN8+'Central scenario'!BL8-C125</f>
        <v>0.0767147566851233</v>
      </c>
      <c r="E125" s="32" t="n">
        <f aca="false">'Central scenario'!BK8</f>
        <v>0.0515756859534648</v>
      </c>
      <c r="F125" s="32" t="n">
        <f aca="false">SUM($D$113:$J$113)-SUM($K$113:$Q$113)-$I$113*12/15</f>
        <v>0.0112879599606704</v>
      </c>
      <c r="G125" s="32" t="n">
        <f aca="false">E125+F125-D125-C125</f>
        <v>-0.0274818946964398</v>
      </c>
    </row>
    <row r="126" customFormat="false" ht="12.8" hidden="false" customHeight="false" outlineLevel="0" collapsed="false">
      <c r="B126" s="5" t="n">
        <f aca="false">B125+1</f>
        <v>2020</v>
      </c>
      <c r="C126" s="61" t="n">
        <f aca="false">SUM('Central pensions'!Y34:Y37)/AVERAGE('Central scenario'!AG34:AG37)</f>
        <v>0.0132163927544043</v>
      </c>
      <c r="D126" s="61" t="n">
        <f aca="false">'Central scenario'!BM9+'Central scenario'!BN9+'Central scenario'!BL9-C126</f>
        <v>0.0842190636066814</v>
      </c>
      <c r="E126" s="61" t="n">
        <f aca="false">'Central scenario'!BK9</f>
        <v>0.0552988850108044</v>
      </c>
      <c r="F126" s="61" t="n">
        <f aca="false">SUM($D$113:$J$113)-SUM($K$113:$Q$113)-$I$113+$I$115</f>
        <v>0.0156775279493914</v>
      </c>
      <c r="G126" s="61" t="n">
        <f aca="false">E126+F126-D126-C126</f>
        <v>-0.0264590434008899</v>
      </c>
      <c r="I126" s="32"/>
    </row>
    <row r="127" customFormat="false" ht="12.8" hidden="false" customHeight="false" outlineLevel="0" collapsed="false">
      <c r="B127" s="0" t="n">
        <f aca="false">B126+1</f>
        <v>2021</v>
      </c>
      <c r="C127" s="32" t="n">
        <f aca="false">SUM('Central pensions'!Y38:Y41)/AVERAGE('Central scenario'!AG38:AG41)</f>
        <v>0.0132137642558578</v>
      </c>
      <c r="D127" s="32" t="n">
        <f aca="false">'Central scenario'!BM10+'Central scenario'!BN10+'Central scenario'!BL10-C127</f>
        <v>0.0844859283589596</v>
      </c>
      <c r="E127" s="32" t="n">
        <f aca="false">'Central scenario'!BK10</f>
        <v>0.0584365172118217</v>
      </c>
      <c r="F127" s="32" t="n">
        <f aca="false">SUM($D$113:$J$113)-SUM($K$113:$Q$113)-$I$113+$I$115</f>
        <v>0.0156775279493914</v>
      </c>
      <c r="G127" s="32" t="n">
        <f aca="false">E127+F127-D127-C127</f>
        <v>-0.0235856474536043</v>
      </c>
    </row>
    <row r="128" customFormat="false" ht="12.8" hidden="false" customHeight="false" outlineLevel="0" collapsed="false">
      <c r="B128" s="5" t="n">
        <f aca="false">B127+1</f>
        <v>2022</v>
      </c>
      <c r="C128" s="61" t="n">
        <f aca="false">SUM('Central pensions'!Y42:Y45)/AVERAGE('Central scenario'!AG42:AG45)</f>
        <v>0.0145132254638925</v>
      </c>
      <c r="D128" s="61" t="n">
        <f aca="false">'Central scenario'!BM11+'Central scenario'!BN11+'Central scenario'!BL11-C128</f>
        <v>0.0917077426111357</v>
      </c>
      <c r="E128" s="61" t="n">
        <f aca="false">'Central scenario'!BK11</f>
        <v>0.0610300340468787</v>
      </c>
      <c r="F128" s="61" t="n">
        <f aca="false">SUM($D$113:$J$113)-SUM($K$113:$Q$113)-$I$113+$I$115</f>
        <v>0.0156775279493914</v>
      </c>
      <c r="G128" s="61" t="n">
        <f aca="false">E128+F128-D128-C128</f>
        <v>-0.0295134060787581</v>
      </c>
    </row>
    <row r="129" customFormat="false" ht="12.8" hidden="false" customHeight="false" outlineLevel="0" collapsed="false">
      <c r="B129" s="0" t="n">
        <f aca="false">B128+1</f>
        <v>2023</v>
      </c>
      <c r="C129" s="32" t="n">
        <f aca="false">SUM('Central pensions'!Y46:Y49)/AVERAGE('Central scenario'!AG46:AG49)</f>
        <v>0.0153390530058787</v>
      </c>
      <c r="D129" s="32" t="n">
        <f aca="false">'Central scenario'!BM12+'Central scenario'!BN12+'Central scenario'!BL12-C129</f>
        <v>0.0978552239115203</v>
      </c>
      <c r="E129" s="32" t="n">
        <f aca="false">'Central scenario'!BK12</f>
        <v>0.0634683146919231</v>
      </c>
      <c r="F129" s="32" t="n">
        <f aca="false">SUM($D$113:$J$113)-SUM($K$113:$Q$113)-$I$113+$I$115</f>
        <v>0.0156775279493914</v>
      </c>
      <c r="G129" s="32" t="n">
        <f aca="false">E129+F129-D129-C129</f>
        <v>-0.0340484342760845</v>
      </c>
    </row>
    <row r="130" customFormat="false" ht="12.8" hidden="false" customHeight="false" outlineLevel="0" collapsed="false">
      <c r="B130" s="5" t="n">
        <f aca="false">B129+1</f>
        <v>2024</v>
      </c>
      <c r="C130" s="61" t="n">
        <f aca="false">SUM('Central pensions'!Y50:Y53)/AVERAGE('Central scenario'!AG50:AG53)</f>
        <v>0.015870365840203</v>
      </c>
      <c r="D130" s="61" t="n">
        <f aca="false">'Central scenario'!BM13+'Central scenario'!BN13+'Central scenario'!BL13-C130</f>
        <v>0.102702659320381</v>
      </c>
      <c r="E130" s="61" t="n">
        <f aca="false">'Central scenario'!BK13</f>
        <v>0.0648642769102313</v>
      </c>
      <c r="F130" s="61" t="n">
        <f aca="false">SUM($D$113:$J$113)-SUM($K$113:$Q$113)-$I$113+$I$115</f>
        <v>0.0156775279493914</v>
      </c>
      <c r="G130" s="61" t="n">
        <f aca="false">E130+F130-D130-C130</f>
        <v>-0.0380312203009613</v>
      </c>
    </row>
    <row r="131" customFormat="false" ht="12.8" hidden="false" customHeight="false" outlineLevel="0" collapsed="false">
      <c r="B131" s="0" t="n">
        <f aca="false">B130+1</f>
        <v>2025</v>
      </c>
      <c r="C131" s="32" t="n">
        <f aca="false">SUM('Central pensions'!Y54:Y57)/AVERAGE('Central scenario'!AG54:AG57)</f>
        <v>0.0158315706396747</v>
      </c>
      <c r="D131" s="32" t="n">
        <f aca="false">'Central scenario'!BM14+'Central scenario'!BN14+'Central scenario'!BL14-C131</f>
        <v>0.105311022525603</v>
      </c>
      <c r="E131" s="32" t="n">
        <f aca="false">'Central scenario'!BK14</f>
        <v>0.0654381487239794</v>
      </c>
      <c r="F131" s="32" t="n">
        <f aca="false">SUM($D$113:$J$113)-SUM($K$113:$Q$113)-$I$113+$I$115</f>
        <v>0.0156775279493914</v>
      </c>
      <c r="G131" s="32" t="n">
        <f aca="false">E131+F131-D131-C131</f>
        <v>-0.0400269164919072</v>
      </c>
    </row>
    <row r="132" customFormat="false" ht="12.8" hidden="false" customHeight="false" outlineLevel="0" collapsed="false">
      <c r="B132" s="5" t="n">
        <f aca="false">B131+1</f>
        <v>2026</v>
      </c>
      <c r="C132" s="61" t="n">
        <f aca="false">SUM('Central pensions'!Y58:Y61)/AVERAGE('Central scenario'!AG58:AG61)</f>
        <v>0.0160279032649633</v>
      </c>
      <c r="D132" s="61" t="n">
        <f aca="false">'Central scenario'!BM15+'Central scenario'!BN15+'Central scenario'!BL15-C132</f>
        <v>0.108986455747432</v>
      </c>
      <c r="E132" s="61" t="n">
        <f aca="false">'Central scenario'!BK15</f>
        <v>0.0653896999561347</v>
      </c>
      <c r="F132" s="61" t="n">
        <f aca="false">SUM($D$113:$J$113)-SUM($K$113:$Q$113)-$I$113+$I$115</f>
        <v>0.0156775279493914</v>
      </c>
      <c r="G132" s="61" t="n">
        <f aca="false">E132+F132-D132-C132</f>
        <v>-0.0439471311068693</v>
      </c>
    </row>
    <row r="133" customFormat="false" ht="12.8" hidden="false" customHeight="false" outlineLevel="0" collapsed="false">
      <c r="B133" s="0" t="n">
        <f aca="false">B132+1</f>
        <v>2027</v>
      </c>
      <c r="C133" s="32" t="n">
        <f aca="false">SUM('Central pensions'!Y62:Y65)/AVERAGE('Central scenario'!AG62:AG65)</f>
        <v>0.0159071846114656</v>
      </c>
      <c r="D133" s="32" t="n">
        <f aca="false">'Central scenario'!BM16+'Central scenario'!BN16+'Central scenario'!BL16-C133</f>
        <v>0.109813987375152</v>
      </c>
      <c r="E133" s="32" t="n">
        <f aca="false">'Central scenario'!BK16</f>
        <v>0.0658964583901223</v>
      </c>
      <c r="F133" s="32" t="n">
        <f aca="false">SUM($D$113:$J$113)-SUM($K$113:$Q$113)-$I$113+$I$115</f>
        <v>0.0156775279493914</v>
      </c>
      <c r="G133" s="32" t="n">
        <f aca="false">E133+F133-D133-C133</f>
        <v>-0.044147185647104</v>
      </c>
    </row>
    <row r="134" customFormat="false" ht="12.8" hidden="false" customHeight="false" outlineLevel="0" collapsed="false">
      <c r="B134" s="5" t="n">
        <f aca="false">B133+1</f>
        <v>2028</v>
      </c>
      <c r="C134" s="61" t="n">
        <f aca="false">SUM('Central pensions'!Y66:Y69)/AVERAGE('Central scenario'!AG66:AG69)</f>
        <v>0.0154581772193157</v>
      </c>
      <c r="D134" s="61" t="n">
        <f aca="false">'Central scenario'!BM17+'Central scenario'!BN17+'Central scenario'!BL17-C134</f>
        <v>0.110292947459122</v>
      </c>
      <c r="E134" s="61" t="n">
        <f aca="false">'Central scenario'!BK17</f>
        <v>0.0665500187356402</v>
      </c>
      <c r="F134" s="61" t="n">
        <f aca="false">SUM($D$113:$J$113)-SUM($K$113:$Q$113)-$I$113+$I$115</f>
        <v>0.0156775279493914</v>
      </c>
      <c r="G134" s="61" t="n">
        <f aca="false">E134+F134-D134-C134</f>
        <v>-0.0435235779934059</v>
      </c>
    </row>
    <row r="135" customFormat="false" ht="12.8" hidden="false" customHeight="false" outlineLevel="0" collapsed="false">
      <c r="B135" s="0" t="n">
        <f aca="false">B134+1</f>
        <v>2029</v>
      </c>
      <c r="C135" s="32" t="n">
        <f aca="false">SUM('Central pensions'!Y70:Y73)/AVERAGE('Central scenario'!AG70:AG73)</f>
        <v>0.0149849538905349</v>
      </c>
      <c r="D135" s="32" t="n">
        <f aca="false">'Central scenario'!BM18+'Central scenario'!BN18+'Central scenario'!BL18-C135</f>
        <v>0.110321123221271</v>
      </c>
      <c r="E135" s="32" t="n">
        <f aca="false">'Central scenario'!BK18</f>
        <v>0.0669558938386807</v>
      </c>
      <c r="F135" s="32" t="n">
        <f aca="false">SUM($D$113:$J$113)-SUM($K$113:$Q$113)-$I$113+$I$115</f>
        <v>0.0156775279493914</v>
      </c>
      <c r="G135" s="32" t="n">
        <f aca="false">E135+F135-D135-C135</f>
        <v>-0.0426726553237343</v>
      </c>
    </row>
    <row r="136" customFormat="false" ht="12.8" hidden="false" customHeight="false" outlineLevel="0" collapsed="false">
      <c r="B136" s="5" t="n">
        <f aca="false">B135+1</f>
        <v>2030</v>
      </c>
      <c r="C136" s="61" t="n">
        <f aca="false">SUM('Central pensions'!Y74:Y77)/AVERAGE('Central scenario'!AG74:AG77)</f>
        <v>0.0146340107947357</v>
      </c>
      <c r="D136" s="61" t="n">
        <f aca="false">'Central scenario'!BM19+'Central scenario'!BN19+'Central scenario'!BL19-C136</f>
        <v>0.110113253785966</v>
      </c>
      <c r="E136" s="61" t="n">
        <f aca="false">'Central scenario'!BK19</f>
        <v>0.0673471976034507</v>
      </c>
      <c r="F136" s="61" t="n">
        <f aca="false">SUM($D$113:$J$113)-SUM($K$113:$Q$113)-$I$113+$I$115</f>
        <v>0.0156775279493914</v>
      </c>
      <c r="G136" s="61" t="n">
        <f aca="false">E136+F136-D136-C136</f>
        <v>-0.0417225390278597</v>
      </c>
    </row>
    <row r="137" customFormat="false" ht="12.8" hidden="false" customHeight="false" outlineLevel="0" collapsed="false">
      <c r="B137" s="0" t="n">
        <f aca="false">B136+1</f>
        <v>2031</v>
      </c>
      <c r="C137" s="32" t="n">
        <f aca="false">SUM('Central pensions'!Y78:Y81)/AVERAGE('Central scenario'!AG78:AG81)</f>
        <v>0.014123056881103</v>
      </c>
      <c r="D137" s="32" t="n">
        <f aca="false">'Central scenario'!BM20+'Central scenario'!BN20+'Central scenario'!BL20-C137</f>
        <v>0.109803482667741</v>
      </c>
      <c r="E137" s="32" t="n">
        <f aca="false">'Central scenario'!BK20</f>
        <v>0.0675737686795397</v>
      </c>
      <c r="F137" s="32" t="n">
        <f aca="false">SUM($D$113:$J$113)-SUM($K$113:$Q$113)-$I$113+$I$115</f>
        <v>0.0156775279493914</v>
      </c>
      <c r="G137" s="32" t="n">
        <f aca="false">E137+F137-D137-C137</f>
        <v>-0.0406752429199132</v>
      </c>
    </row>
    <row r="138" customFormat="false" ht="12.8" hidden="false" customHeight="false" outlineLevel="0" collapsed="false">
      <c r="B138" s="5" t="n">
        <f aca="false">B137+1</f>
        <v>2032</v>
      </c>
      <c r="C138" s="61" t="n">
        <f aca="false">SUM('Central pensions'!Y82:Y85)/AVERAGE('Central scenario'!AG82:AG85)</f>
        <v>0.0136258605856454</v>
      </c>
      <c r="D138" s="61" t="n">
        <f aca="false">'Central scenario'!BM21+'Central scenario'!BN21+'Central scenario'!BL21-C138</f>
        <v>0.109562090587162</v>
      </c>
      <c r="E138" s="61" t="n">
        <f aca="false">'Central scenario'!BK21</f>
        <v>0.0681388430129078</v>
      </c>
      <c r="F138" s="61" t="n">
        <f aca="false">SUM($D$113:$J$113)-SUM($K$113:$Q$113)-$I$113+$I$115</f>
        <v>0.0156775279493914</v>
      </c>
      <c r="G138" s="61" t="n">
        <f aca="false">E138+F138-D138-C138</f>
        <v>-0.0393715802105082</v>
      </c>
    </row>
    <row r="139" customFormat="false" ht="12.8" hidden="false" customHeight="false" outlineLevel="0" collapsed="false">
      <c r="B139" s="0" t="n">
        <f aca="false">B138+1</f>
        <v>2033</v>
      </c>
      <c r="C139" s="32" t="n">
        <f aca="false">SUM('Central pensions'!Y86:Y89)/AVERAGE('Central scenario'!AG86:AG89)</f>
        <v>0.0133987933135985</v>
      </c>
      <c r="D139" s="32" t="n">
        <f aca="false">'Central scenario'!BM22+'Central scenario'!BN22+'Central scenario'!BL22-C139</f>
        <v>0.108681704245995</v>
      </c>
      <c r="E139" s="32" t="n">
        <f aca="false">'Central scenario'!BK22</f>
        <v>0.0682710213192404</v>
      </c>
      <c r="F139" s="32" t="n">
        <f aca="false">SUM($D$113:$J$113)-SUM($K$113:$Q$113)-$I$113+$I$115</f>
        <v>0.0156775279493914</v>
      </c>
      <c r="G139" s="32" t="n">
        <f aca="false">E139+F139-D139-C139</f>
        <v>-0.0381319482909618</v>
      </c>
    </row>
    <row r="140" customFormat="false" ht="12.8" hidden="false" customHeight="false" outlineLevel="0" collapsed="false">
      <c r="B140" s="5" t="n">
        <f aca="false">B139+1</f>
        <v>2034</v>
      </c>
      <c r="C140" s="61" t="n">
        <f aca="false">SUM('Central pensions'!Y90:Y93)/AVERAGE('Central scenario'!AG90:AG93)</f>
        <v>0.0128411408535608</v>
      </c>
      <c r="D140" s="61" t="n">
        <f aca="false">'Central scenario'!BM23+'Central scenario'!BN23+'Central scenario'!BL23-C140</f>
        <v>0.108646867715125</v>
      </c>
      <c r="E140" s="61" t="n">
        <f aca="false">'Central scenario'!BK23</f>
        <v>0.0686102726705348</v>
      </c>
      <c r="F140" s="61" t="n">
        <f aca="false">SUM($D$113:$J$113)-SUM($K$113:$Q$113)-$I$113+$I$115</f>
        <v>0.0156775279493914</v>
      </c>
      <c r="G140" s="61" t="n">
        <f aca="false">E140+F140-D140-C140</f>
        <v>-0.0372002079487593</v>
      </c>
    </row>
    <row r="141" customFormat="false" ht="12.8" hidden="false" customHeight="false" outlineLevel="0" collapsed="false">
      <c r="B141" s="0" t="n">
        <f aca="false">B140+1</f>
        <v>2035</v>
      </c>
      <c r="C141" s="32" t="n">
        <f aca="false">SUM('Central pensions'!Y94:Y97)/AVERAGE('Central scenario'!AG94:AG97)</f>
        <v>0.0126391204944018</v>
      </c>
      <c r="D141" s="32" t="n">
        <f aca="false">'Central scenario'!BM24+'Central scenario'!BN24+'Central scenario'!BL24-C141</f>
        <v>0.107995310493736</v>
      </c>
      <c r="E141" s="32" t="n">
        <f aca="false">'Central scenario'!BK24</f>
        <v>0.0689097450584566</v>
      </c>
      <c r="F141" s="32" t="n">
        <f aca="false">SUM($D$113:$J$113)-SUM($K$113:$Q$113)-$I$113+$I$115</f>
        <v>0.0156775279493914</v>
      </c>
      <c r="G141" s="32" t="n">
        <f aca="false">E141+F141-D141-C141</f>
        <v>-0.0360471579802898</v>
      </c>
    </row>
    <row r="142" customFormat="false" ht="12.8" hidden="false" customHeight="false" outlineLevel="0" collapsed="false">
      <c r="B142" s="5" t="n">
        <f aca="false">B141+1</f>
        <v>2036</v>
      </c>
      <c r="C142" s="61" t="n">
        <f aca="false">SUM('Central pensions'!Y98:Y101)/AVERAGE('Central scenario'!AG98:AG101)</f>
        <v>0.0122574020125659</v>
      </c>
      <c r="D142" s="61" t="n">
        <f aca="false">'Central scenario'!BM25+'Central scenario'!BN25+'Central scenario'!BL25-C142</f>
        <v>0.107827745673095</v>
      </c>
      <c r="E142" s="61" t="n">
        <f aca="false">'Central scenario'!BK25</f>
        <v>0.069031594742325</v>
      </c>
      <c r="F142" s="61" t="n">
        <f aca="false">SUM($D$113:$J$113)-SUM($K$113:$Q$113)-$I$113+$I$115</f>
        <v>0.0156775279493914</v>
      </c>
      <c r="G142" s="61" t="n">
        <f aca="false">E142+F142-D142-C142</f>
        <v>-0.0353760249939441</v>
      </c>
    </row>
    <row r="143" customFormat="false" ht="12.8" hidden="false" customHeight="false" outlineLevel="0" collapsed="false">
      <c r="B143" s="0" t="n">
        <f aca="false">B142+1</f>
        <v>2037</v>
      </c>
      <c r="C143" s="32" t="n">
        <f aca="false">SUM('Central pensions'!Y102:Y105)/AVERAGE('Central scenario'!AG102:AG105)</f>
        <v>0.0120315732582986</v>
      </c>
      <c r="D143" s="32" t="n">
        <f aca="false">'Central scenario'!BM26+'Central scenario'!BN26+'Central scenario'!BL26-C143</f>
        <v>0.107381463262077</v>
      </c>
      <c r="E143" s="32" t="n">
        <f aca="false">'Central scenario'!BK26</f>
        <v>0.0690845371551212</v>
      </c>
      <c r="F143" s="32" t="n">
        <f aca="false">SUM($D$113:$J$113)-SUM($K$113:$Q$113)-$I$113+$I$115</f>
        <v>0.0156775279493914</v>
      </c>
      <c r="G143" s="32" t="n">
        <f aca="false">E143+F143-D143-C143</f>
        <v>-0.0346509714158627</v>
      </c>
    </row>
    <row r="144" customFormat="false" ht="12.8" hidden="false" customHeight="false" outlineLevel="0" collapsed="false">
      <c r="B144" s="5" t="n">
        <f aca="false">B143+1</f>
        <v>2038</v>
      </c>
      <c r="C144" s="61" t="n">
        <f aca="false">SUM('Central pensions'!Y106:Y109)/AVERAGE('Central scenario'!AG106:AG109)</f>
        <v>0.0119683546867887</v>
      </c>
      <c r="D144" s="61" t="n">
        <f aca="false">'Central scenario'!BM27+'Central scenario'!BN27+'Central scenario'!BL27-C144</f>
        <v>0.107432094123681</v>
      </c>
      <c r="E144" s="61" t="n">
        <f aca="false">'Central scenario'!BK27</f>
        <v>0.0693004774953245</v>
      </c>
      <c r="F144" s="61" t="n">
        <f aca="false">SUM($D$113:$J$113)-SUM($K$113:$Q$113)-$I$113+$I$115</f>
        <v>0.0156775279493914</v>
      </c>
      <c r="G144" s="61" t="n">
        <f aca="false">E144+F144-D144-C144</f>
        <v>-0.0344224433657541</v>
      </c>
    </row>
    <row r="145" customFormat="false" ht="12.8" hidden="false" customHeight="false" outlineLevel="0" collapsed="false">
      <c r="B145" s="0" t="n">
        <f aca="false">B144+1</f>
        <v>2039</v>
      </c>
      <c r="C145" s="32" t="n">
        <f aca="false">SUM('Central pensions'!Y110:Y113)/AVERAGE('Central scenario'!AG110:AG113)</f>
        <v>0.0117475571851922</v>
      </c>
      <c r="D145" s="32" t="n">
        <f aca="false">'Central scenario'!BM28+'Central scenario'!BN28+'Central scenario'!BL28-C145</f>
        <v>0.107520970883518</v>
      </c>
      <c r="E145" s="32" t="n">
        <f aca="false">'Central scenario'!BK28</f>
        <v>0.0695782274634418</v>
      </c>
      <c r="F145" s="32" t="n">
        <f aca="false">SUM($D$113:$J$113)-SUM($K$113:$Q$113)-$I$113+$I$115</f>
        <v>0.0156775279493914</v>
      </c>
      <c r="G145" s="32" t="n">
        <f aca="false">E145+F145-D145-C145</f>
        <v>-0.0340127726558768</v>
      </c>
    </row>
    <row r="146" customFormat="false" ht="12.8" hidden="false" customHeight="false" outlineLevel="0" collapsed="false">
      <c r="B146" s="5" t="n">
        <f aca="false">B145+1</f>
        <v>2040</v>
      </c>
      <c r="C146" s="61" t="n">
        <f aca="false">SUM('Central pensions'!Y114:Y117)/AVERAGE('Central scenario'!AG114:AG117)</f>
        <v>0.0115434981017982</v>
      </c>
      <c r="D146" s="61" t="n">
        <f aca="false">'Central scenario'!BM29+'Central scenario'!BN29+'Central scenario'!BL29-C146</f>
        <v>0.107296440581879</v>
      </c>
      <c r="E146" s="61" t="n">
        <f aca="false">'Central scenario'!BK29</f>
        <v>0.0702764829643372</v>
      </c>
      <c r="F146" s="61" t="n">
        <f aca="false">SUM($D$113:$J$113)-SUM($K$113:$Q$113)-$I$113+$I$115</f>
        <v>0.0156775279493914</v>
      </c>
      <c r="G146" s="61" t="n">
        <f aca="false">E146+F146-D146-C146</f>
        <v>-0.0328859277699487</v>
      </c>
    </row>
    <row r="147" customFormat="false" ht="12.8" hidden="false" customHeight="false" outlineLevel="0" collapsed="false">
      <c r="C147" s="61" t="s">
        <v>63</v>
      </c>
      <c r="D147" s="61" t="s">
        <v>166</v>
      </c>
      <c r="E147" s="61" t="s">
        <v>167</v>
      </c>
      <c r="F147" s="61" t="s">
        <v>168</v>
      </c>
      <c r="G147" s="61" t="s">
        <v>169</v>
      </c>
    </row>
    <row r="148" customFormat="false" ht="12.8" hidden="false" customHeight="false" outlineLevel="0" collapsed="false">
      <c r="B148" s="5" t="n">
        <v>2014</v>
      </c>
      <c r="C148" s="61" t="n">
        <f aca="false">-C120</f>
        <v>-0.0100080003976103</v>
      </c>
      <c r="D148" s="61" t="n">
        <f aca="false">-D120</f>
        <v>-0.0636642641339578</v>
      </c>
      <c r="E148" s="61" t="n">
        <f aca="false">E120</f>
        <v>0.0539797598100557</v>
      </c>
      <c r="F148" s="61" t="n">
        <f aca="false">F120</f>
        <v>0.0208507583843275</v>
      </c>
      <c r="G148" s="61" t="n">
        <f aca="false">G120</f>
        <v>0.00115825366281497</v>
      </c>
    </row>
    <row r="149" customFormat="false" ht="12.8" hidden="false" customHeight="false" outlineLevel="0" collapsed="false">
      <c r="B149" s="0" t="n">
        <v>2015</v>
      </c>
      <c r="C149" s="32" t="n">
        <f aca="false">-C121</f>
        <v>-0.0107339784194634</v>
      </c>
      <c r="D149" s="32" t="n">
        <f aca="false">-D121</f>
        <v>-0.0829481034514563</v>
      </c>
      <c r="E149" s="32" t="n">
        <f aca="false">E121</f>
        <v>0.0607890100036002</v>
      </c>
      <c r="F149" s="32" t="n">
        <f aca="false">F121</f>
        <v>0.0212417617908622</v>
      </c>
      <c r="G149" s="32" t="n">
        <f aca="false">G121</f>
        <v>-0.0116513100764572</v>
      </c>
    </row>
    <row r="150" customFormat="false" ht="12.8" hidden="false" customHeight="false" outlineLevel="0" collapsed="false">
      <c r="B150" s="5" t="n">
        <v>2016</v>
      </c>
      <c r="C150" s="61" t="n">
        <f aca="false">-C122</f>
        <v>-0.0120915600774794</v>
      </c>
      <c r="D150" s="61" t="n">
        <f aca="false">-D122</f>
        <v>-0.0821174703482336</v>
      </c>
      <c r="E150" s="61" t="n">
        <f aca="false">E122</f>
        <v>0.0613721775203611</v>
      </c>
      <c r="F150" s="61" t="n">
        <f aca="false">F122</f>
        <v>0.0136114589454148</v>
      </c>
      <c r="G150" s="61" t="n">
        <f aca="false">G122</f>
        <v>-0.0192253939599371</v>
      </c>
    </row>
    <row r="151" customFormat="false" ht="12.8" hidden="false" customHeight="false" outlineLevel="0" collapsed="false">
      <c r="B151" s="0" t="n">
        <v>2017</v>
      </c>
      <c r="C151" s="32" t="n">
        <f aca="false">-C123</f>
        <v>-0.0155187056640414</v>
      </c>
      <c r="D151" s="32" t="n">
        <f aca="false">-D123</f>
        <v>-0.0847525809514075</v>
      </c>
      <c r="E151" s="32" t="n">
        <f aca="false">E123</f>
        <v>0.0631912464013855</v>
      </c>
      <c r="F151" s="32" t="n">
        <f aca="false">F123</f>
        <v>0.0110564581173711</v>
      </c>
      <c r="G151" s="32" t="n">
        <f aca="false">G123</f>
        <v>-0.0260235820966923</v>
      </c>
    </row>
    <row r="152" customFormat="false" ht="12.8" hidden="false" customHeight="false" outlineLevel="0" collapsed="false">
      <c r="B152" s="5" t="n">
        <f aca="false">B151+1</f>
        <v>2018</v>
      </c>
      <c r="C152" s="61" t="n">
        <f aca="false">-C124</f>
        <v>-0.0143643444472167</v>
      </c>
      <c r="D152" s="61" t="n">
        <f aca="false">-D124</f>
        <v>-0.0820642873195171</v>
      </c>
      <c r="E152" s="61" t="n">
        <f aca="false">E124</f>
        <v>0.0586401093091644</v>
      </c>
      <c r="F152" s="61" t="n">
        <f aca="false">F124</f>
        <v>0.015880266757964</v>
      </c>
      <c r="G152" s="61" t="n">
        <f aca="false">G124</f>
        <v>-0.0219082556996055</v>
      </c>
    </row>
    <row r="153" customFormat="false" ht="12.8" hidden="false" customHeight="false" outlineLevel="0" collapsed="false">
      <c r="B153" s="0" t="n">
        <f aca="false">B152+1</f>
        <v>2019</v>
      </c>
      <c r="C153" s="32" t="n">
        <f aca="false">-C125</f>
        <v>-0.0136307839254516</v>
      </c>
      <c r="D153" s="32" t="n">
        <f aca="false">-D125</f>
        <v>-0.0767147566851233</v>
      </c>
      <c r="E153" s="32" t="n">
        <f aca="false">E125</f>
        <v>0.0515756859534648</v>
      </c>
      <c r="F153" s="32" t="n">
        <f aca="false">F125</f>
        <v>0.0112879599606704</v>
      </c>
      <c r="G153" s="32" t="n">
        <f aca="false">G125</f>
        <v>-0.0274818946964398</v>
      </c>
    </row>
    <row r="154" customFormat="false" ht="12.8" hidden="false" customHeight="false" outlineLevel="0" collapsed="false">
      <c r="B154" s="5" t="n">
        <f aca="false">B153+1</f>
        <v>2020</v>
      </c>
      <c r="C154" s="61" t="n">
        <f aca="false">-C126</f>
        <v>-0.0132163927544043</v>
      </c>
      <c r="D154" s="61" t="n">
        <f aca="false">-D126</f>
        <v>-0.0842190636066814</v>
      </c>
      <c r="E154" s="61" t="n">
        <f aca="false">E126</f>
        <v>0.0552988850108044</v>
      </c>
      <c r="F154" s="61" t="n">
        <f aca="false">F126</f>
        <v>0.0156775279493914</v>
      </c>
      <c r="G154" s="61" t="n">
        <f aca="false">G126</f>
        <v>-0.0264590434008899</v>
      </c>
    </row>
    <row r="155" customFormat="false" ht="12.8" hidden="false" customHeight="false" outlineLevel="0" collapsed="false">
      <c r="B155" s="0" t="n">
        <f aca="false">B154+1</f>
        <v>2021</v>
      </c>
      <c r="C155" s="32" t="n">
        <f aca="false">-C127</f>
        <v>-0.0132137642558578</v>
      </c>
      <c r="D155" s="32" t="n">
        <f aca="false">-D127</f>
        <v>-0.0844859283589596</v>
      </c>
      <c r="E155" s="32" t="n">
        <f aca="false">E127</f>
        <v>0.0584365172118217</v>
      </c>
      <c r="F155" s="32" t="n">
        <f aca="false">F127</f>
        <v>0.0156775279493914</v>
      </c>
      <c r="G155" s="32" t="n">
        <f aca="false">G127</f>
        <v>-0.0235856474536043</v>
      </c>
    </row>
    <row r="156" customFormat="false" ht="12.8" hidden="false" customHeight="false" outlineLevel="0" collapsed="false">
      <c r="B156" s="5" t="n">
        <f aca="false">B155+1</f>
        <v>2022</v>
      </c>
      <c r="C156" s="61" t="n">
        <f aca="false">-C128</f>
        <v>-0.0145132254638925</v>
      </c>
      <c r="D156" s="61" t="n">
        <f aca="false">-D128</f>
        <v>-0.0917077426111357</v>
      </c>
      <c r="E156" s="61" t="n">
        <f aca="false">E128</f>
        <v>0.0610300340468787</v>
      </c>
      <c r="F156" s="61" t="n">
        <f aca="false">F128</f>
        <v>0.0156775279493914</v>
      </c>
      <c r="G156" s="61" t="n">
        <f aca="false">G128</f>
        <v>-0.0295134060787581</v>
      </c>
    </row>
    <row r="157" customFormat="false" ht="12.8" hidden="false" customHeight="false" outlineLevel="0" collapsed="false">
      <c r="B157" s="0" t="n">
        <f aca="false">B156+1</f>
        <v>2023</v>
      </c>
      <c r="C157" s="32" t="n">
        <f aca="false">-C129</f>
        <v>-0.0153390530058787</v>
      </c>
      <c r="D157" s="32" t="n">
        <f aca="false">-D129</f>
        <v>-0.0978552239115203</v>
      </c>
      <c r="E157" s="32" t="n">
        <f aca="false">E129</f>
        <v>0.0634683146919231</v>
      </c>
      <c r="F157" s="32" t="n">
        <f aca="false">F129</f>
        <v>0.0156775279493914</v>
      </c>
      <c r="G157" s="32" t="n">
        <f aca="false">G129</f>
        <v>-0.0340484342760845</v>
      </c>
    </row>
    <row r="158" customFormat="false" ht="12.8" hidden="false" customHeight="false" outlineLevel="0" collapsed="false">
      <c r="B158" s="5" t="n">
        <f aca="false">B157+1</f>
        <v>2024</v>
      </c>
      <c r="C158" s="61" t="n">
        <f aca="false">-C130</f>
        <v>-0.015870365840203</v>
      </c>
      <c r="D158" s="61" t="n">
        <f aca="false">-D130</f>
        <v>-0.102702659320381</v>
      </c>
      <c r="E158" s="61" t="n">
        <f aca="false">E130</f>
        <v>0.0648642769102313</v>
      </c>
      <c r="F158" s="61" t="n">
        <f aca="false">F130</f>
        <v>0.0156775279493914</v>
      </c>
      <c r="G158" s="61" t="n">
        <f aca="false">G130</f>
        <v>-0.0380312203009613</v>
      </c>
    </row>
    <row r="159" customFormat="false" ht="12.8" hidden="false" customHeight="false" outlineLevel="0" collapsed="false">
      <c r="B159" s="0" t="n">
        <f aca="false">B158+1</f>
        <v>2025</v>
      </c>
      <c r="C159" s="32" t="n">
        <f aca="false">-C131</f>
        <v>-0.0158315706396747</v>
      </c>
      <c r="D159" s="32" t="n">
        <f aca="false">-D131</f>
        <v>-0.105311022525603</v>
      </c>
      <c r="E159" s="32" t="n">
        <f aca="false">E131</f>
        <v>0.0654381487239794</v>
      </c>
      <c r="F159" s="32" t="n">
        <f aca="false">F131</f>
        <v>0.0156775279493914</v>
      </c>
      <c r="G159" s="32" t="n">
        <f aca="false">G131</f>
        <v>-0.0400269164919072</v>
      </c>
    </row>
    <row r="160" customFormat="false" ht="12.8" hidden="false" customHeight="false" outlineLevel="0" collapsed="false">
      <c r="B160" s="5" t="n">
        <f aca="false">B159+1</f>
        <v>2026</v>
      </c>
      <c r="C160" s="61" t="n">
        <f aca="false">-C132</f>
        <v>-0.0160279032649633</v>
      </c>
      <c r="D160" s="61" t="n">
        <f aca="false">-D132</f>
        <v>-0.108986455747432</v>
      </c>
      <c r="E160" s="61" t="n">
        <f aca="false">E132</f>
        <v>0.0653896999561347</v>
      </c>
      <c r="F160" s="61" t="n">
        <f aca="false">F132</f>
        <v>0.0156775279493914</v>
      </c>
      <c r="G160" s="61" t="n">
        <f aca="false">G132</f>
        <v>-0.0439471311068693</v>
      </c>
    </row>
    <row r="161" customFormat="false" ht="12.8" hidden="false" customHeight="false" outlineLevel="0" collapsed="false">
      <c r="B161" s="0" t="n">
        <f aca="false">B160+1</f>
        <v>2027</v>
      </c>
      <c r="C161" s="32" t="n">
        <f aca="false">-C133</f>
        <v>-0.0159071846114656</v>
      </c>
      <c r="D161" s="32" t="n">
        <f aca="false">-D133</f>
        <v>-0.109813987375152</v>
      </c>
      <c r="E161" s="32" t="n">
        <f aca="false">E133</f>
        <v>0.0658964583901223</v>
      </c>
      <c r="F161" s="32" t="n">
        <f aca="false">F133</f>
        <v>0.0156775279493914</v>
      </c>
      <c r="G161" s="32" t="n">
        <f aca="false">G133</f>
        <v>-0.044147185647104</v>
      </c>
    </row>
    <row r="162" customFormat="false" ht="12.8" hidden="false" customHeight="false" outlineLevel="0" collapsed="false">
      <c r="B162" s="5" t="n">
        <f aca="false">B161+1</f>
        <v>2028</v>
      </c>
      <c r="C162" s="61" t="n">
        <f aca="false">-C134</f>
        <v>-0.0154581772193157</v>
      </c>
      <c r="D162" s="61" t="n">
        <f aca="false">-D134</f>
        <v>-0.110292947459122</v>
      </c>
      <c r="E162" s="61" t="n">
        <f aca="false">E134</f>
        <v>0.0665500187356402</v>
      </c>
      <c r="F162" s="61" t="n">
        <f aca="false">F134</f>
        <v>0.0156775279493914</v>
      </c>
      <c r="G162" s="61" t="n">
        <f aca="false">G134</f>
        <v>-0.0435235779934059</v>
      </c>
    </row>
    <row r="163" customFormat="false" ht="12.8" hidden="false" customHeight="false" outlineLevel="0" collapsed="false">
      <c r="B163" s="0" t="n">
        <f aca="false">B162+1</f>
        <v>2029</v>
      </c>
      <c r="C163" s="32" t="n">
        <f aca="false">-C135</f>
        <v>-0.0149849538905349</v>
      </c>
      <c r="D163" s="32" t="n">
        <f aca="false">-D135</f>
        <v>-0.110321123221271</v>
      </c>
      <c r="E163" s="32" t="n">
        <f aca="false">E135</f>
        <v>0.0669558938386807</v>
      </c>
      <c r="F163" s="32" t="n">
        <f aca="false">F135</f>
        <v>0.0156775279493914</v>
      </c>
      <c r="G163" s="32" t="n">
        <f aca="false">G135</f>
        <v>-0.0426726553237343</v>
      </c>
    </row>
    <row r="164" customFormat="false" ht="12.8" hidden="false" customHeight="false" outlineLevel="0" collapsed="false">
      <c r="B164" s="5" t="n">
        <f aca="false">B163+1</f>
        <v>2030</v>
      </c>
      <c r="C164" s="61" t="n">
        <f aca="false">-C136</f>
        <v>-0.0146340107947357</v>
      </c>
      <c r="D164" s="61" t="n">
        <f aca="false">-D136</f>
        <v>-0.110113253785966</v>
      </c>
      <c r="E164" s="61" t="n">
        <f aca="false">E136</f>
        <v>0.0673471976034507</v>
      </c>
      <c r="F164" s="61" t="n">
        <f aca="false">F136</f>
        <v>0.0156775279493914</v>
      </c>
      <c r="G164" s="61" t="n">
        <f aca="false">G136</f>
        <v>-0.0417225390278597</v>
      </c>
    </row>
    <row r="165" customFormat="false" ht="12.8" hidden="false" customHeight="false" outlineLevel="0" collapsed="false">
      <c r="B165" s="0" t="n">
        <f aca="false">B164+1</f>
        <v>2031</v>
      </c>
      <c r="C165" s="32" t="n">
        <f aca="false">-C137</f>
        <v>-0.014123056881103</v>
      </c>
      <c r="D165" s="32" t="n">
        <f aca="false">-D137</f>
        <v>-0.109803482667741</v>
      </c>
      <c r="E165" s="32" t="n">
        <f aca="false">E137</f>
        <v>0.0675737686795397</v>
      </c>
      <c r="F165" s="32" t="n">
        <f aca="false">F137</f>
        <v>0.0156775279493914</v>
      </c>
      <c r="G165" s="32" t="n">
        <f aca="false">G137</f>
        <v>-0.0406752429199132</v>
      </c>
    </row>
    <row r="166" customFormat="false" ht="12.8" hidden="false" customHeight="false" outlineLevel="0" collapsed="false">
      <c r="B166" s="5" t="n">
        <f aca="false">B165+1</f>
        <v>2032</v>
      </c>
      <c r="C166" s="61" t="n">
        <f aca="false">-C138</f>
        <v>-0.0136258605856454</v>
      </c>
      <c r="D166" s="61" t="n">
        <f aca="false">-D138</f>
        <v>-0.109562090587162</v>
      </c>
      <c r="E166" s="61" t="n">
        <f aca="false">E138</f>
        <v>0.0681388430129078</v>
      </c>
      <c r="F166" s="61" t="n">
        <f aca="false">F138</f>
        <v>0.0156775279493914</v>
      </c>
      <c r="G166" s="61" t="n">
        <f aca="false">G138</f>
        <v>-0.0393715802105082</v>
      </c>
    </row>
    <row r="167" customFormat="false" ht="12.8" hidden="false" customHeight="false" outlineLevel="0" collapsed="false">
      <c r="B167" s="0" t="n">
        <f aca="false">B166+1</f>
        <v>2033</v>
      </c>
      <c r="C167" s="32" t="n">
        <f aca="false">-C139</f>
        <v>-0.0133987933135985</v>
      </c>
      <c r="D167" s="32" t="n">
        <f aca="false">-D139</f>
        <v>-0.108681704245995</v>
      </c>
      <c r="E167" s="32" t="n">
        <f aca="false">E139</f>
        <v>0.0682710213192404</v>
      </c>
      <c r="F167" s="32" t="n">
        <f aca="false">F139</f>
        <v>0.0156775279493914</v>
      </c>
      <c r="G167" s="32" t="n">
        <f aca="false">G139</f>
        <v>-0.0381319482909618</v>
      </c>
    </row>
    <row r="168" customFormat="false" ht="12.8" hidden="false" customHeight="false" outlineLevel="0" collapsed="false">
      <c r="B168" s="5" t="n">
        <f aca="false">B167+1</f>
        <v>2034</v>
      </c>
      <c r="C168" s="61" t="n">
        <f aca="false">-C140</f>
        <v>-0.0128411408535608</v>
      </c>
      <c r="D168" s="61" t="n">
        <f aca="false">-D140</f>
        <v>-0.108646867715125</v>
      </c>
      <c r="E168" s="61" t="n">
        <f aca="false">E140</f>
        <v>0.0686102726705348</v>
      </c>
      <c r="F168" s="61" t="n">
        <f aca="false">F140</f>
        <v>0.0156775279493914</v>
      </c>
      <c r="G168" s="61" t="n">
        <f aca="false">G140</f>
        <v>-0.0372002079487593</v>
      </c>
    </row>
    <row r="169" customFormat="false" ht="12.8" hidden="false" customHeight="false" outlineLevel="0" collapsed="false">
      <c r="B169" s="0" t="n">
        <f aca="false">B168+1</f>
        <v>2035</v>
      </c>
      <c r="C169" s="32" t="n">
        <f aca="false">-C141</f>
        <v>-0.0126391204944018</v>
      </c>
      <c r="D169" s="32" t="n">
        <f aca="false">-D141</f>
        <v>-0.107995310493736</v>
      </c>
      <c r="E169" s="32" t="n">
        <f aca="false">E141</f>
        <v>0.0689097450584566</v>
      </c>
      <c r="F169" s="32" t="n">
        <f aca="false">F141</f>
        <v>0.0156775279493914</v>
      </c>
      <c r="G169" s="32" t="n">
        <f aca="false">G141</f>
        <v>-0.0360471579802898</v>
      </c>
    </row>
    <row r="170" customFormat="false" ht="12.8" hidden="false" customHeight="false" outlineLevel="0" collapsed="false">
      <c r="B170" s="5" t="n">
        <f aca="false">B169+1</f>
        <v>2036</v>
      </c>
      <c r="C170" s="61" t="n">
        <f aca="false">-C142</f>
        <v>-0.0122574020125659</v>
      </c>
      <c r="D170" s="61" t="n">
        <f aca="false">-D142</f>
        <v>-0.107827745673095</v>
      </c>
      <c r="E170" s="61" t="n">
        <f aca="false">E142</f>
        <v>0.069031594742325</v>
      </c>
      <c r="F170" s="61" t="n">
        <f aca="false">F142</f>
        <v>0.0156775279493914</v>
      </c>
      <c r="G170" s="61" t="n">
        <f aca="false">G142</f>
        <v>-0.0353760249939441</v>
      </c>
    </row>
    <row r="171" customFormat="false" ht="12.8" hidden="false" customHeight="false" outlineLevel="0" collapsed="false">
      <c r="B171" s="0" t="n">
        <f aca="false">B170+1</f>
        <v>2037</v>
      </c>
      <c r="C171" s="32" t="n">
        <f aca="false">-C143</f>
        <v>-0.0120315732582986</v>
      </c>
      <c r="D171" s="32" t="n">
        <f aca="false">-D143</f>
        <v>-0.107381463262077</v>
      </c>
      <c r="E171" s="32" t="n">
        <f aca="false">E143</f>
        <v>0.0690845371551212</v>
      </c>
      <c r="F171" s="32" t="n">
        <f aca="false">F143</f>
        <v>0.0156775279493914</v>
      </c>
      <c r="G171" s="32" t="n">
        <f aca="false">G143</f>
        <v>-0.0346509714158627</v>
      </c>
    </row>
    <row r="172" customFormat="false" ht="12.8" hidden="false" customHeight="false" outlineLevel="0" collapsed="false">
      <c r="B172" s="5" t="n">
        <f aca="false">B171+1</f>
        <v>2038</v>
      </c>
      <c r="C172" s="61" t="n">
        <f aca="false">-C144</f>
        <v>-0.0119683546867887</v>
      </c>
      <c r="D172" s="61" t="n">
        <f aca="false">-D144</f>
        <v>-0.107432094123681</v>
      </c>
      <c r="E172" s="61" t="n">
        <f aca="false">E144</f>
        <v>0.0693004774953245</v>
      </c>
      <c r="F172" s="61" t="n">
        <f aca="false">F144</f>
        <v>0.0156775279493914</v>
      </c>
      <c r="G172" s="61" t="n">
        <f aca="false">G144</f>
        <v>-0.0344224433657541</v>
      </c>
    </row>
    <row r="173" customFormat="false" ht="12.8" hidden="false" customHeight="false" outlineLevel="0" collapsed="false">
      <c r="B173" s="0" t="n">
        <f aca="false">B172+1</f>
        <v>2039</v>
      </c>
      <c r="C173" s="32" t="n">
        <f aca="false">-C145</f>
        <v>-0.0117475571851922</v>
      </c>
      <c r="D173" s="32" t="n">
        <f aca="false">-D145</f>
        <v>-0.107520970883518</v>
      </c>
      <c r="E173" s="32" t="n">
        <f aca="false">E145</f>
        <v>0.0695782274634418</v>
      </c>
      <c r="F173" s="32" t="n">
        <f aca="false">F145</f>
        <v>0.0156775279493914</v>
      </c>
      <c r="G173" s="32" t="n">
        <f aca="false">G145</f>
        <v>-0.0340127726558768</v>
      </c>
    </row>
    <row r="174" customFormat="false" ht="12.8" hidden="false" customHeight="false" outlineLevel="0" collapsed="false">
      <c r="B174" s="5" t="n">
        <f aca="false">B173+1</f>
        <v>2040</v>
      </c>
      <c r="C174" s="61" t="n">
        <f aca="false">-C146</f>
        <v>-0.0115434981017982</v>
      </c>
      <c r="D174" s="61" t="n">
        <f aca="false">-D146</f>
        <v>-0.107296440581879</v>
      </c>
      <c r="E174" s="61" t="n">
        <f aca="false">E146</f>
        <v>0.0702764829643372</v>
      </c>
      <c r="F174" s="61" t="n">
        <f aca="false">F146</f>
        <v>0.0156775279493914</v>
      </c>
      <c r="G174" s="61" t="n">
        <f aca="false">G146</f>
        <v>-0.0328859277699487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N14" activeCellId="0" sqref="N14"/>
    </sheetView>
  </sheetViews>
  <sheetFormatPr defaultColWidth="9.171875" defaultRowHeight="12.8" zeroHeight="false" outlineLevelRow="0" outlineLevelCol="0"/>
  <cols>
    <col collapsed="false" customWidth="true" hidden="false" outlineLevel="0" max="7" min="6" style="111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1" width="8.83"/>
    <col collapsed="false" customWidth="true" hidden="false" outlineLevel="0" max="14" min="14" style="111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7"/>
      <c r="B1" s="138"/>
      <c r="C1" s="137"/>
      <c r="D1" s="137"/>
      <c r="E1" s="137"/>
      <c r="F1" s="139" t="s">
        <v>170</v>
      </c>
      <c r="G1" s="139" t="s">
        <v>171</v>
      </c>
      <c r="H1" s="137"/>
      <c r="I1" s="137"/>
      <c r="J1" s="140" t="s">
        <v>172</v>
      </c>
      <c r="K1" s="140" t="s">
        <v>173</v>
      </c>
      <c r="L1" s="137"/>
      <c r="M1" s="141"/>
      <c r="N1" s="142" t="s">
        <v>174</v>
      </c>
      <c r="O1" s="137"/>
      <c r="P1" s="138"/>
      <c r="Q1" s="137"/>
      <c r="R1" s="137"/>
      <c r="S1" s="137"/>
      <c r="T1" s="137"/>
      <c r="U1" s="138"/>
      <c r="V1" s="137"/>
      <c r="W1" s="137"/>
      <c r="X1" s="137"/>
      <c r="Y1" s="137"/>
      <c r="Z1" s="137"/>
      <c r="AA1" s="137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</row>
    <row r="2" customFormat="false" ht="12.8" hidden="false" customHeight="true" outlineLevel="0" collapsed="false">
      <c r="A2" s="137"/>
      <c r="B2" s="138"/>
      <c r="C2" s="137"/>
      <c r="D2" s="137"/>
      <c r="E2" s="137"/>
      <c r="F2" s="140" t="s">
        <v>175</v>
      </c>
      <c r="G2" s="140" t="s">
        <v>176</v>
      </c>
      <c r="H2" s="137"/>
      <c r="I2" s="137"/>
      <c r="J2" s="142"/>
      <c r="K2" s="142"/>
      <c r="L2" s="137"/>
      <c r="M2" s="141"/>
      <c r="N2" s="142" t="s">
        <v>177</v>
      </c>
      <c r="O2" s="137"/>
      <c r="P2" s="138"/>
      <c r="Q2" s="137"/>
      <c r="R2" s="137"/>
      <c r="S2" s="137"/>
      <c r="T2" s="137"/>
      <c r="U2" s="138"/>
      <c r="V2" s="137"/>
      <c r="W2" s="137"/>
      <c r="X2" s="137"/>
      <c r="Y2" s="137"/>
      <c r="Z2" s="137"/>
      <c r="AA2" s="137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</row>
    <row r="3" customFormat="false" ht="73.75" hidden="false" customHeight="true" outlineLevel="0" collapsed="false">
      <c r="A3" s="144" t="s">
        <v>178</v>
      </c>
      <c r="B3" s="145"/>
      <c r="C3" s="144" t="s">
        <v>179</v>
      </c>
      <c r="D3" s="144" t="s">
        <v>180</v>
      </c>
      <c r="E3" s="144" t="s">
        <v>181</v>
      </c>
      <c r="F3" s="146" t="s">
        <v>182</v>
      </c>
      <c r="G3" s="146" t="s">
        <v>183</v>
      </c>
      <c r="H3" s="144" t="s">
        <v>184</v>
      </c>
      <c r="I3" s="144" t="s">
        <v>185</v>
      </c>
      <c r="J3" s="146" t="s">
        <v>186</v>
      </c>
      <c r="K3" s="146" t="s">
        <v>187</v>
      </c>
      <c r="L3" s="144" t="s">
        <v>188</v>
      </c>
      <c r="M3" s="147" t="s">
        <v>189</v>
      </c>
      <c r="N3" s="146" t="s">
        <v>190</v>
      </c>
      <c r="O3" s="144" t="s">
        <v>191</v>
      </c>
      <c r="P3" s="145" t="s">
        <v>192</v>
      </c>
      <c r="Q3" s="144" t="s">
        <v>193</v>
      </c>
      <c r="R3" s="144" t="s">
        <v>194</v>
      </c>
      <c r="S3" s="144" t="s">
        <v>195</v>
      </c>
      <c r="T3" s="144" t="s">
        <v>196</v>
      </c>
      <c r="U3" s="145" t="s">
        <v>197</v>
      </c>
      <c r="V3" s="144" t="s">
        <v>198</v>
      </c>
      <c r="W3" s="144" t="s">
        <v>199</v>
      </c>
      <c r="X3" s="144" t="s">
        <v>200</v>
      </c>
      <c r="Y3" s="144" t="s">
        <v>201</v>
      </c>
      <c r="Z3" s="144" t="s">
        <v>202</v>
      </c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A4" s="149" t="s">
        <v>203</v>
      </c>
      <c r="B4" s="150"/>
      <c r="C4" s="149" t="n">
        <v>2014</v>
      </c>
      <c r="D4" s="149" t="n">
        <v>1</v>
      </c>
      <c r="E4" s="149" t="n">
        <v>1005</v>
      </c>
      <c r="F4" s="151" t="n">
        <v>13919743</v>
      </c>
      <c r="G4" s="151" t="n">
        <v>13367098</v>
      </c>
      <c r="H4" s="152" t="n">
        <f aca="false">F4-J4</f>
        <v>13919743</v>
      </c>
      <c r="I4" s="152" t="n">
        <f aca="false">G4-K4</f>
        <v>13367098</v>
      </c>
      <c r="J4" s="153"/>
      <c r="K4" s="153"/>
      <c r="L4" s="152" t="n">
        <f aca="false">H4-I4</f>
        <v>552645</v>
      </c>
      <c r="M4" s="152" t="n">
        <f aca="false">J4-K4</f>
        <v>0</v>
      </c>
      <c r="N4" s="153" t="n">
        <v>2431521</v>
      </c>
      <c r="O4" s="154" t="n">
        <v>68064666.1181856</v>
      </c>
      <c r="P4" s="149" t="n">
        <f aca="false">O4/I4</f>
        <v>5.09195534574412</v>
      </c>
      <c r="Q4" s="152" t="n">
        <f aca="false">I4*5.5017049523</f>
        <v>73541829.2644794</v>
      </c>
      <c r="R4" s="152" t="n">
        <v>11018747.8054275</v>
      </c>
      <c r="S4" s="152" t="n">
        <v>2463940.91347832</v>
      </c>
      <c r="T4" s="154" t="n">
        <v>13733232.3112091</v>
      </c>
      <c r="U4" s="149" t="n">
        <f aca="false">R4/N4</f>
        <v>4.53162765422445</v>
      </c>
      <c r="V4" s="150"/>
      <c r="W4" s="150"/>
      <c r="X4" s="152" t="n">
        <f aca="false">N4*U12+L4*P13</f>
        <v>15657663.7612308</v>
      </c>
      <c r="Y4" s="152" t="n">
        <f aca="false">N4*5.1890047538</f>
        <v>12617174.0279645</v>
      </c>
      <c r="Z4" s="152" t="n">
        <f aca="false">L4*5.5017049523</f>
        <v>3040489.73336383</v>
      </c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</row>
    <row r="5" customFormat="false" ht="12.8" hidden="false" customHeight="false" outlineLevel="0" collapsed="false">
      <c r="B5" s="150"/>
      <c r="C5" s="149" t="n">
        <v>2014</v>
      </c>
      <c r="D5" s="149" t="n">
        <v>2</v>
      </c>
      <c r="E5" s="149" t="n">
        <v>1004</v>
      </c>
      <c r="F5" s="151" t="n">
        <v>14482790</v>
      </c>
      <c r="G5" s="151" t="n">
        <v>13911325</v>
      </c>
      <c r="H5" s="152" t="n">
        <f aca="false">F5-J5</f>
        <v>14482790</v>
      </c>
      <c r="I5" s="152" t="n">
        <f aca="false">G5-K5</f>
        <v>13911325</v>
      </c>
      <c r="J5" s="153"/>
      <c r="K5" s="153"/>
      <c r="L5" s="152" t="n">
        <f aca="false">H5-I5</f>
        <v>571465</v>
      </c>
      <c r="M5" s="152" t="n">
        <f aca="false">J5-K5</f>
        <v>0</v>
      </c>
      <c r="N5" s="153" t="n">
        <v>2156056</v>
      </c>
      <c r="O5" s="154" t="n">
        <v>80470827.8892677</v>
      </c>
      <c r="P5" s="149" t="n">
        <f aca="false">O5/I5</f>
        <v>5.78455523749662</v>
      </c>
      <c r="Q5" s="152" t="n">
        <f aca="false">I5*5.5017049523</f>
        <v>76536005.6455548</v>
      </c>
      <c r="R5" s="152" t="n">
        <v>13090128.797517</v>
      </c>
      <c r="S5" s="152" t="n">
        <v>2913043.96959149</v>
      </c>
      <c r="T5" s="154" t="n">
        <v>16270046.9661959</v>
      </c>
      <c r="U5" s="149" t="n">
        <f aca="false">R5/N5</f>
        <v>6.07133061363759</v>
      </c>
      <c r="V5" s="150"/>
      <c r="W5" s="150"/>
      <c r="X5" s="152" t="n">
        <f aca="false">N5*5.1890047538+L5*5.5017049523</f>
        <v>14331816.6540251</v>
      </c>
      <c r="Y5" s="152" t="n">
        <f aca="false">N5*5.1890047538</f>
        <v>11187784.833459</v>
      </c>
      <c r="Z5" s="152" t="n">
        <f aca="false">L5*5.5017049523</f>
        <v>3144031.82056612</v>
      </c>
    </row>
    <row r="6" customFormat="false" ht="12.8" hidden="false" customHeight="false" outlineLevel="0" collapsed="false">
      <c r="B6" s="150"/>
      <c r="C6" s="149" t="n">
        <v>2014</v>
      </c>
      <c r="D6" s="149" t="n">
        <v>3</v>
      </c>
      <c r="E6" s="149" t="n">
        <v>1003</v>
      </c>
      <c r="F6" s="151" t="n">
        <v>15149966</v>
      </c>
      <c r="G6" s="151" t="n">
        <v>14531608</v>
      </c>
      <c r="H6" s="152" t="n">
        <f aca="false">F6-J6</f>
        <v>15149966</v>
      </c>
      <c r="I6" s="152" t="n">
        <f aca="false">G6-K6</f>
        <v>14531608</v>
      </c>
      <c r="J6" s="153"/>
      <c r="K6" s="153"/>
      <c r="L6" s="152" t="n">
        <f aca="false">H6-I6</f>
        <v>618358</v>
      </c>
      <c r="M6" s="152" t="n">
        <f aca="false">J6-K6</f>
        <v>0</v>
      </c>
      <c r="N6" s="153" t="n">
        <v>2697106</v>
      </c>
      <c r="O6" s="154" t="n">
        <v>71025009.1540406</v>
      </c>
      <c r="P6" s="149" t="n">
        <f aca="false">O6/I6</f>
        <v>4.88762215124717</v>
      </c>
      <c r="Q6" s="152" t="n">
        <f aca="false">I6*5.5017049523</f>
        <v>79948619.6984823</v>
      </c>
      <c r="R6" s="152" t="n">
        <v>13303482.9648562</v>
      </c>
      <c r="S6" s="152" t="n">
        <v>2571105.33137627</v>
      </c>
      <c r="T6" s="154" t="n">
        <v>17670963.688597</v>
      </c>
      <c r="U6" s="149" t="n">
        <f aca="false">R6/N6</f>
        <v>4.93250282519716</v>
      </c>
      <c r="V6" s="150"/>
      <c r="W6" s="150"/>
      <c r="X6" s="152" t="n">
        <f aca="false">N6*5.1890047538+L6*5.5017049523</f>
        <v>17397319.1263968</v>
      </c>
      <c r="Y6" s="152" t="n">
        <f aca="false">N6*5.1890047538</f>
        <v>13995295.8555025</v>
      </c>
      <c r="Z6" s="152" t="n">
        <f aca="false">L6*5.5017049523</f>
        <v>3402023.27089432</v>
      </c>
    </row>
    <row r="7" customFormat="false" ht="12.8" hidden="false" customHeight="false" outlineLevel="0" collapsed="false">
      <c r="B7" s="150"/>
      <c r="C7" s="149" t="n">
        <v>2014</v>
      </c>
      <c r="D7" s="149" t="n">
        <v>4</v>
      </c>
      <c r="E7" s="149" t="n">
        <v>160</v>
      </c>
      <c r="F7" s="151" t="n">
        <v>15745971</v>
      </c>
      <c r="G7" s="151" t="n">
        <v>15148486</v>
      </c>
      <c r="H7" s="152" t="n">
        <f aca="false">F7-J7</f>
        <v>15745971</v>
      </c>
      <c r="I7" s="152" t="n">
        <f aca="false">G7-K7</f>
        <v>15148486</v>
      </c>
      <c r="J7" s="153"/>
      <c r="K7" s="153"/>
      <c r="L7" s="152" t="n">
        <f aca="false">H7-I7</f>
        <v>597485</v>
      </c>
      <c r="M7" s="152" t="n">
        <f aca="false">J7-K7</f>
        <v>0</v>
      </c>
      <c r="N7" s="153" t="n">
        <v>2598761</v>
      </c>
      <c r="O7" s="154" t="n">
        <v>90838150.786</v>
      </c>
      <c r="P7" s="149" t="n">
        <f aca="false">O7/I7</f>
        <v>5.99651679950062</v>
      </c>
      <c r="Q7" s="152" t="n">
        <f aca="false">I7*5.5017049523</f>
        <v>83342500.4460472</v>
      </c>
      <c r="R7" s="152" t="n">
        <v>12713686.068</v>
      </c>
      <c r="S7" s="152" t="n">
        <v>3288341.0584532</v>
      </c>
      <c r="T7" s="154" t="n">
        <v>17161490.7544532</v>
      </c>
      <c r="U7" s="149" t="n">
        <f aca="false">R7/N7</f>
        <v>4.89221058342803</v>
      </c>
      <c r="V7" s="150"/>
      <c r="W7" s="150"/>
      <c r="X7" s="152" t="n">
        <f aca="false">N7*5.1890047538+L7*5.5017049523</f>
        <v>16772169.366415</v>
      </c>
      <c r="Y7" s="152" t="n">
        <f aca="false">N7*5.1890047538</f>
        <v>13484983.18299</v>
      </c>
      <c r="Z7" s="152" t="n">
        <f aca="false">L7*5.5017049523</f>
        <v>3287186.18342497</v>
      </c>
    </row>
    <row r="8" customFormat="false" ht="12.8" hidden="false" customHeight="false" outlineLevel="0" collapsed="false">
      <c r="B8" s="150"/>
      <c r="C8" s="149" t="n">
        <f aca="false">C4+1</f>
        <v>2015</v>
      </c>
      <c r="D8" s="149" t="n">
        <f aca="false">D4</f>
        <v>1</v>
      </c>
      <c r="E8" s="149" t="n">
        <v>1001</v>
      </c>
      <c r="F8" s="151" t="n">
        <v>16507879</v>
      </c>
      <c r="G8" s="151" t="n">
        <v>15853349</v>
      </c>
      <c r="H8" s="152" t="n">
        <f aca="false">F8-J8</f>
        <v>16507879</v>
      </c>
      <c r="I8" s="152" t="n">
        <f aca="false">G8-K8</f>
        <v>15853349</v>
      </c>
      <c r="J8" s="153"/>
      <c r="K8" s="153"/>
      <c r="L8" s="152" t="n">
        <f aca="false">H8-I8</f>
        <v>654530</v>
      </c>
      <c r="M8" s="152" t="n">
        <f aca="false">J8-K8</f>
        <v>0</v>
      </c>
      <c r="N8" s="153" t="n">
        <v>3002195</v>
      </c>
      <c r="O8" s="154" t="n">
        <v>81897043.9675653</v>
      </c>
      <c r="P8" s="149" t="n">
        <f aca="false">O8/I8</f>
        <v>5.16591440506137</v>
      </c>
      <c r="Q8" s="152" t="n">
        <f aca="false">I8*5.5017049523</f>
        <v>87220448.7038403</v>
      </c>
      <c r="R8" s="152" t="n">
        <v>13986686.083894</v>
      </c>
      <c r="S8" s="152" t="n">
        <v>2964672.99162586</v>
      </c>
      <c r="T8" s="154" t="n">
        <v>18231627.4986104</v>
      </c>
      <c r="U8" s="149" t="n">
        <f aca="false">R8/N8</f>
        <v>4.65881999133767</v>
      </c>
      <c r="V8" s="150"/>
      <c r="W8" s="150"/>
      <c r="X8" s="152" t="n">
        <f aca="false">N8*5.1890047538+L8*5.5017049523</f>
        <v>19179435.0692635</v>
      </c>
      <c r="Y8" s="152" t="n">
        <f aca="false">N8*5.1890047538</f>
        <v>15578404.1268346</v>
      </c>
      <c r="Z8" s="152" t="n">
        <f aca="false">L8*5.5017049523</f>
        <v>3601030.94242892</v>
      </c>
    </row>
    <row r="9" customFormat="false" ht="12.8" hidden="false" customHeight="false" outlineLevel="0" collapsed="false">
      <c r="B9" s="150"/>
      <c r="C9" s="149" t="n">
        <f aca="false">C5+1</f>
        <v>2015</v>
      </c>
      <c r="D9" s="149" t="n">
        <f aca="false">D5</f>
        <v>2</v>
      </c>
      <c r="E9" s="149" t="n">
        <v>1000</v>
      </c>
      <c r="F9" s="151" t="n">
        <v>17877475</v>
      </c>
      <c r="G9" s="151" t="n">
        <v>17180984</v>
      </c>
      <c r="H9" s="152" t="n">
        <f aca="false">F9-J9</f>
        <v>17877475</v>
      </c>
      <c r="I9" s="152" t="n">
        <f aca="false">G9-K9</f>
        <v>17180984</v>
      </c>
      <c r="J9" s="153"/>
      <c r="K9" s="153"/>
      <c r="L9" s="152" t="n">
        <f aca="false">H9-I9</f>
        <v>696491</v>
      </c>
      <c r="M9" s="152" t="n">
        <f aca="false">J9-K9</f>
        <v>0</v>
      </c>
      <c r="N9" s="153" t="n">
        <v>2371185</v>
      </c>
      <c r="O9" s="154" t="n">
        <v>104523364.336654</v>
      </c>
      <c r="P9" s="149" t="n">
        <f aca="false">O9/I9</f>
        <v>6.08366577471081</v>
      </c>
      <c r="Q9" s="152" t="n">
        <f aca="false">I9*5.5017049523</f>
        <v>94524704.7581871</v>
      </c>
      <c r="R9" s="152" t="n">
        <v>14339828.6769147</v>
      </c>
      <c r="S9" s="152" t="n">
        <v>3783745.78898687</v>
      </c>
      <c r="T9" s="154" t="n">
        <v>19687951.5296409</v>
      </c>
      <c r="U9" s="149" t="n">
        <f aca="false">R9/N9</f>
        <v>6.04753685474339</v>
      </c>
      <c r="V9" s="150"/>
      <c r="W9" s="150"/>
      <c r="X9" s="152" t="n">
        <f aca="false">N9*5.1890047538+L9*5.5017049523</f>
        <v>16135978.2210716</v>
      </c>
      <c r="Y9" s="152" t="n">
        <f aca="false">N9*5.1890047538</f>
        <v>12304090.2371393</v>
      </c>
      <c r="Z9" s="152" t="n">
        <f aca="false">L9*5.5017049523</f>
        <v>3831887.98393238</v>
      </c>
    </row>
    <row r="10" customFormat="false" ht="12.8" hidden="false" customHeight="false" outlineLevel="0" collapsed="false">
      <c r="B10" s="150"/>
      <c r="C10" s="149" t="n">
        <v>2016</v>
      </c>
      <c r="D10" s="149" t="n">
        <v>2</v>
      </c>
      <c r="E10" s="149" t="n">
        <v>996</v>
      </c>
      <c r="F10" s="151" t="n">
        <v>18529945</v>
      </c>
      <c r="G10" s="151" t="n">
        <v>17797215</v>
      </c>
      <c r="H10" s="152" t="n">
        <f aca="false">F10-J10</f>
        <v>18529945</v>
      </c>
      <c r="I10" s="152" t="n">
        <f aca="false">G10-K10</f>
        <v>17797215</v>
      </c>
      <c r="J10" s="153"/>
      <c r="K10" s="153"/>
      <c r="L10" s="152" t="n">
        <f aca="false">H10-I10</f>
        <v>732730</v>
      </c>
      <c r="M10" s="152" t="n">
        <f aca="false">J10-K10</f>
        <v>0</v>
      </c>
      <c r="N10" s="153"/>
      <c r="O10" s="150"/>
      <c r="P10" s="150"/>
      <c r="Q10" s="152" t="n">
        <f aca="false">I10*5.5017049523</f>
        <v>97915025.9026478</v>
      </c>
      <c r="R10" s="152"/>
      <c r="S10" s="152"/>
      <c r="T10" s="150"/>
      <c r="U10" s="150"/>
      <c r="V10" s="150"/>
      <c r="W10" s="150"/>
      <c r="X10" s="152"/>
      <c r="Y10" s="152"/>
      <c r="Z10" s="152"/>
    </row>
    <row r="11" customFormat="false" ht="12.8" hidden="false" customHeight="false" outlineLevel="0" collapsed="false">
      <c r="B11" s="150"/>
      <c r="C11" s="149" t="n">
        <v>2016</v>
      </c>
      <c r="D11" s="149" t="n">
        <v>3</v>
      </c>
      <c r="E11" s="149" t="n">
        <v>995</v>
      </c>
      <c r="F11" s="151" t="n">
        <v>19118239</v>
      </c>
      <c r="G11" s="151" t="n">
        <v>18342944</v>
      </c>
      <c r="H11" s="152" t="n">
        <f aca="false">F11-J11</f>
        <v>19118239</v>
      </c>
      <c r="I11" s="152" t="n">
        <f aca="false">G11-K11</f>
        <v>18342944</v>
      </c>
      <c r="J11" s="153"/>
      <c r="K11" s="153"/>
      <c r="L11" s="152" t="n">
        <f aca="false">H11-I11</f>
        <v>775295</v>
      </c>
      <c r="M11" s="152" t="n">
        <f aca="false">J11-K11</f>
        <v>0</v>
      </c>
      <c r="N11" s="153"/>
      <c r="O11" s="150"/>
      <c r="P11" s="150"/>
      <c r="Q11" s="152" t="n">
        <f aca="false">I11*5.5017049523</f>
        <v>100917465.844562</v>
      </c>
      <c r="R11" s="152"/>
      <c r="S11" s="152"/>
      <c r="T11" s="150"/>
      <c r="U11" s="150"/>
      <c r="V11" s="150"/>
      <c r="W11" s="150"/>
      <c r="X11" s="152"/>
      <c r="Y11" s="152"/>
      <c r="Z11" s="152"/>
    </row>
    <row r="12" customFormat="false" ht="12.8" hidden="false" customHeight="false" outlineLevel="0" collapsed="false">
      <c r="B12" s="150"/>
      <c r="C12" s="149" t="n">
        <v>2016</v>
      </c>
      <c r="D12" s="149" t="n">
        <v>4</v>
      </c>
      <c r="E12" s="149" t="n">
        <v>994</v>
      </c>
      <c r="F12" s="151" t="n">
        <v>20592277</v>
      </c>
      <c r="G12" s="151" t="n">
        <v>19759371</v>
      </c>
      <c r="H12" s="152" t="n">
        <f aca="false">F12-J12</f>
        <v>20592277</v>
      </c>
      <c r="I12" s="152" t="n">
        <f aca="false">G12-K12</f>
        <v>19759371</v>
      </c>
      <c r="J12" s="153"/>
      <c r="K12" s="153"/>
      <c r="L12" s="152" t="n">
        <f aca="false">H12-I12</f>
        <v>832906</v>
      </c>
      <c r="M12" s="152" t="n">
        <f aca="false">J12-K12</f>
        <v>0</v>
      </c>
      <c r="N12" s="153"/>
      <c r="O12" s="150"/>
      <c r="P12" s="150" t="s">
        <v>204</v>
      </c>
      <c r="Q12" s="152" t="n">
        <f aca="false">I12*5.5017049523</f>
        <v>108710229.285033</v>
      </c>
      <c r="R12" s="152"/>
      <c r="S12" s="152"/>
      <c r="T12" s="150"/>
      <c r="U12" s="149" t="n">
        <f aca="false">AVERAGE(U4:U9)</f>
        <v>5.18900475376138</v>
      </c>
      <c r="V12" s="150"/>
      <c r="W12" s="150"/>
      <c r="X12" s="152"/>
      <c r="Y12" s="152"/>
      <c r="Z12" s="152"/>
    </row>
    <row r="13" customFormat="false" ht="12.8" hidden="false" customHeight="false" outlineLevel="0" collapsed="false">
      <c r="B13" s="150"/>
      <c r="C13" s="149" t="n">
        <v>2017</v>
      </c>
      <c r="D13" s="149" t="n">
        <v>1</v>
      </c>
      <c r="E13" s="149" t="n">
        <v>993</v>
      </c>
      <c r="F13" s="151" t="n">
        <v>20242858</v>
      </c>
      <c r="G13" s="151" t="n">
        <v>19409870</v>
      </c>
      <c r="H13" s="152" t="n">
        <f aca="false">F13-J13</f>
        <v>20242858</v>
      </c>
      <c r="I13" s="152" t="n">
        <f aca="false">G13-K13</f>
        <v>19409870</v>
      </c>
      <c r="J13" s="153"/>
      <c r="K13" s="153"/>
      <c r="L13" s="152" t="n">
        <f aca="false">H13-I13</f>
        <v>832988</v>
      </c>
      <c r="M13" s="152" t="n">
        <f aca="false">J13-K13</f>
        <v>0</v>
      </c>
      <c r="N13" s="153"/>
      <c r="O13" s="150"/>
      <c r="P13" s="149" t="n">
        <f aca="false">AVERAGE(P4:P9)</f>
        <v>5.50170495229345</v>
      </c>
      <c r="Q13" s="152" t="n">
        <f aca="false">I13*5.5017049523</f>
        <v>106787377.902499</v>
      </c>
      <c r="R13" s="152"/>
      <c r="S13" s="152"/>
      <c r="T13" s="150"/>
      <c r="U13" s="150"/>
      <c r="V13" s="150"/>
      <c r="W13" s="150"/>
      <c r="X13" s="152"/>
      <c r="Y13" s="152"/>
      <c r="Z13" s="152"/>
    </row>
    <row r="14" customFormat="false" ht="12.8" hidden="false" customHeight="false" outlineLevel="0" collapsed="false">
      <c r="A14" s="155" t="s">
        <v>205</v>
      </c>
      <c r="B14" s="5"/>
      <c r="C14" s="155" t="n">
        <v>2015</v>
      </c>
      <c r="D14" s="155" t="n">
        <v>1</v>
      </c>
      <c r="E14" s="155" t="n">
        <v>161</v>
      </c>
      <c r="F14" s="156" t="n">
        <f aca="false">high_v2_m!B2+temporary_pension_bonus_high!B2</f>
        <v>17715091.2971215</v>
      </c>
      <c r="G14" s="156" t="n">
        <f aca="false">high_v2_m!C2+temporary_pension_bonus_high!B2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7" t="n">
        <f aca="false">high_v2_m!J2</f>
        <v>0</v>
      </c>
      <c r="K14" s="157" t="n">
        <f aca="false">high_v2_m!K2</f>
        <v>0</v>
      </c>
      <c r="L14" s="8" t="n">
        <f aca="false">H14-I14</f>
        <v>691939.443819586</v>
      </c>
      <c r="M14" s="8" t="n">
        <f aca="false">J14-K14</f>
        <v>0</v>
      </c>
      <c r="N14" s="157" t="n">
        <f aca="false">SUM(high_v5_m!C2:J2)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8" t="n">
        <f aca="false">high_v2_m!B3+temporary_pension_bonus_high!B3</f>
        <v>20422747.1350974</v>
      </c>
      <c r="G15" s="158" t="n">
        <f aca="false">high_v2_m!C3+temporary_pension_bonus_high!B3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9" t="n">
        <f aca="false">high_v2_m!J3</f>
        <v>0</v>
      </c>
      <c r="K15" s="159" t="n">
        <f aca="false">high_v2_m!K3</f>
        <v>0</v>
      </c>
      <c r="L15" s="67" t="n">
        <f aca="false">H15-I15</f>
        <v>799976.431236576</v>
      </c>
      <c r="M15" s="67" t="n">
        <f aca="false">J15-K15</f>
        <v>0</v>
      </c>
      <c r="N15" s="159" t="n">
        <f aca="false">SUM(high_v5_m!C3:J3)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8" t="n">
        <f aca="false">high_v2_m!B4+temporary_pension_bonus_high!B4</f>
        <v>19803746.8364793</v>
      </c>
      <c r="G16" s="158" t="n">
        <f aca="false">high_v2_m!C4+temporary_pension_bonus_high!B4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9" t="n">
        <f aca="false">high_v2_m!J4</f>
        <v>0</v>
      </c>
      <c r="K16" s="159" t="n">
        <f aca="false">high_v2_m!K4</f>
        <v>0</v>
      </c>
      <c r="L16" s="67" t="n">
        <f aca="false">H16-I16</f>
        <v>777485.531692125</v>
      </c>
      <c r="M16" s="67" t="n">
        <f aca="false">J16-K16</f>
        <v>0</v>
      </c>
      <c r="N16" s="159" t="n">
        <f aca="false">SUM(high_v5_m!C4:J4)</f>
        <v>2919136.76234831</v>
      </c>
      <c r="O16" s="160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0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8" t="n">
        <f aca="false">high_v2_m!B5+temporary_pension_bonus_high!B5</f>
        <v>21428421.3166265</v>
      </c>
      <c r="G17" s="158" t="n">
        <f aca="false">high_v2_m!C5+temporary_pension_bonus_high!B5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9" t="n">
        <f aca="false">high_v2_m!J5</f>
        <v>0</v>
      </c>
      <c r="K17" s="159" t="n">
        <f aca="false">high_v2_m!K5</f>
        <v>0</v>
      </c>
      <c r="L17" s="67" t="n">
        <f aca="false">H17-I17</f>
        <v>842483.122443445</v>
      </c>
      <c r="M17" s="67" t="n">
        <f aca="false">J17-K17</f>
        <v>0</v>
      </c>
      <c r="N17" s="159" t="n">
        <f aca="false">SUM(high_v5_m!C5:J5)</f>
        <v>2757062.56989139</v>
      </c>
      <c r="O17" s="160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0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5"/>
      <c r="B18" s="5"/>
      <c r="C18" s="155" t="n">
        <f aca="false">C14+1</f>
        <v>2016</v>
      </c>
      <c r="D18" s="155" t="n">
        <f aca="false">D14</f>
        <v>1</v>
      </c>
      <c r="E18" s="155" t="n">
        <v>165</v>
      </c>
      <c r="F18" s="156" t="n">
        <f aca="false">high_v2_m!B6+temporary_pension_bonus_high!B6</f>
        <v>18797781.9121755</v>
      </c>
      <c r="G18" s="156" t="n">
        <f aca="false">high_v2_m!C6+temporary_pension_bonus_high!B6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7" t="n">
        <f aca="false">high_v2_m!J6</f>
        <v>0</v>
      </c>
      <c r="K18" s="157" t="n">
        <f aca="false">high_v2_m!K6</f>
        <v>0</v>
      </c>
      <c r="L18" s="8" t="n">
        <f aca="false">H18-I18</f>
        <v>737462.751726605</v>
      </c>
      <c r="M18" s="8" t="n">
        <f aca="false">J18-K18</f>
        <v>0</v>
      </c>
      <c r="N18" s="157" t="n">
        <f aca="false">SUM(high_v5_m!C6:J6)</f>
        <v>2795658.97722293</v>
      </c>
      <c r="O18" s="161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1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8" t="n">
        <f aca="false">high_v2_m!B7+temporary_pension_bonus_high!B7</f>
        <v>19382726.6633888</v>
      </c>
      <c r="G19" s="158" t="n">
        <f aca="false">high_v2_m!C7+temporary_pension_bonus_high!B7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9" t="n">
        <f aca="false">high_v2_m!J7</f>
        <v>0</v>
      </c>
      <c r="K19" s="159" t="n">
        <f aca="false">high_v2_m!K7</f>
        <v>0</v>
      </c>
      <c r="L19" s="67" t="n">
        <f aca="false">H19-I19</f>
        <v>762331.112871721</v>
      </c>
      <c r="M19" s="67" t="n">
        <f aca="false">J19-K19</f>
        <v>0</v>
      </c>
      <c r="N19" s="159" t="n">
        <f aca="false">SUM(high_v5_m!C7:J7)</f>
        <v>2828183.68633319</v>
      </c>
      <c r="O19" s="160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0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9" t="n">
        <f aca="false">high_v2_m!D8+temporary_pension_bonus_high!B8</f>
        <v>18504303.1925063</v>
      </c>
      <c r="G20" s="159" t="n">
        <f aca="false">high_v2_m!E8+temporary_pension_bonus_high!B8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9" t="n">
        <f aca="false">high_v2_m!J8</f>
        <v>0</v>
      </c>
      <c r="K20" s="159" t="n">
        <f aca="false">high_v2_m!K8</f>
        <v>0</v>
      </c>
      <c r="L20" s="67" t="n">
        <f aca="false">H20-I20</f>
        <v>730280.338931318</v>
      </c>
      <c r="M20" s="67" t="n">
        <f aca="false">J20-K20</f>
        <v>0</v>
      </c>
      <c r="N20" s="159" t="n">
        <f aca="false">SUM(high_v5_m!C8:J8)</f>
        <v>2477813.00409058</v>
      </c>
      <c r="O20" s="160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0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9" t="n">
        <f aca="false">high_v2_m!D9+temporary_pension_bonus_high!B9</f>
        <v>20255770.5244998</v>
      </c>
      <c r="G21" s="159" t="n">
        <f aca="false">high_v2_m!E9+temporary_pension_bonus_high!B9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9" t="n">
        <f aca="false">high_v2_m!J9</f>
        <v>37448.2927964077</v>
      </c>
      <c r="K21" s="159" t="n">
        <f aca="false">high_v2_m!K9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9" t="n">
        <f aca="false">SUM(high_v5_m!C9:J9)</f>
        <v>3910348.4398605</v>
      </c>
      <c r="O21" s="160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0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5"/>
      <c r="B22" s="5"/>
      <c r="C22" s="155" t="n">
        <f aca="false">C18+1</f>
        <v>2017</v>
      </c>
      <c r="D22" s="155" t="n">
        <f aca="false">D18</f>
        <v>1</v>
      </c>
      <c r="E22" s="155" t="n">
        <v>169</v>
      </c>
      <c r="F22" s="157" t="n">
        <f aca="false">high_v2_m!D10+temporary_pension_bonus_high!B10</f>
        <v>19378703.2560285</v>
      </c>
      <c r="G22" s="157" t="n">
        <f aca="false">high_v2_m!E10+temporary_pension_bonus_high!B10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7" t="n">
        <f aca="false">high_v2_m!J10</f>
        <v>68744.4841315014</v>
      </c>
      <c r="K22" s="157" t="n">
        <f aca="false">high_v2_m!K10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7" t="n">
        <f aca="false">SUM(high_v5_m!C10:J10)</f>
        <v>4299591.36744104</v>
      </c>
      <c r="O22" s="161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1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9" t="n">
        <f aca="false">high_v2_m!D11+temporary_pension_bonus_high!B11</f>
        <v>20711369.2321363</v>
      </c>
      <c r="G23" s="159" t="n">
        <f aca="false">high_v2_m!E11+temporary_pension_bonus_high!B11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9" t="n">
        <f aca="false">high_v2_m!J11</f>
        <v>105406.410376622</v>
      </c>
      <c r="K23" s="159" t="n">
        <f aca="false">high_v2_m!K11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9" t="n">
        <f aca="false">SUM(high_v5_m!C11:J11)</f>
        <v>3939404.98436416</v>
      </c>
      <c r="O23" s="160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0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9" t="n">
        <f aca="false">high_v2_m!D12+temporary_pension_bonus_high!B12</f>
        <v>19898364.4949312</v>
      </c>
      <c r="G24" s="159" t="n">
        <f aca="false">high_v2_m!E12+temporary_pension_bonus_high!B12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9" t="n">
        <f aca="false">high_v2_m!J12</f>
        <v>153068.271140567</v>
      </c>
      <c r="K24" s="159" t="n">
        <f aca="false">high_v2_m!K12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9" t="n">
        <f aca="false">SUM(high_v5_m!C12:J12)</f>
        <v>3599614.55233288</v>
      </c>
      <c r="O24" s="160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0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9" t="n">
        <f aca="false">high_v2_m!D13+temporary_pension_bonus_high!B13</f>
        <v>21659293.0983671</v>
      </c>
      <c r="G25" s="159" t="n">
        <f aca="false">high_v2_m!E13+temporary_pension_bonus_high!B13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9" t="n">
        <f aca="false">high_v2_m!J13</f>
        <v>195716.984291222</v>
      </c>
      <c r="K25" s="159" t="n">
        <f aca="false">high_v2_m!K13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9" t="n">
        <f aca="false">SUM(high_v5_m!C13:J13)</f>
        <v>4012507.36812272</v>
      </c>
      <c r="O25" s="162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2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5"/>
      <c r="B26" s="5"/>
      <c r="C26" s="155" t="n">
        <f aca="false">C22+1</f>
        <v>2018</v>
      </c>
      <c r="D26" s="155" t="n">
        <f aca="false">D22</f>
        <v>1</v>
      </c>
      <c r="E26" s="155" t="n">
        <v>173</v>
      </c>
      <c r="F26" s="157" t="n">
        <f aca="false">high_v2_m!D14+temporary_pension_bonus_high!B14</f>
        <v>20174391.2627902</v>
      </c>
      <c r="G26" s="157" t="n">
        <f aca="false">high_v2_m!E14+temporary_pension_bonus_high!B14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7" t="n">
        <f aca="false">high_v2_m!J14</f>
        <v>199621.10106806</v>
      </c>
      <c r="K26" s="157" t="n">
        <f aca="false">high_v2_m!K14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7" t="n">
        <f aca="false">SUM(high_v5_m!C14:J14)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9" t="n">
        <f aca="false">high_v2_m!D15+temporary_pension_bonus_high!B15</f>
        <v>20313980.7774135</v>
      </c>
      <c r="G27" s="159" t="n">
        <f aca="false">high_v2_m!E15+temporary_pension_bonus_high!B15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9" t="n">
        <f aca="false">high_v2_m!J15</f>
        <v>217761.898580891</v>
      </c>
      <c r="K27" s="159" t="n">
        <f aca="false">high_v2_m!K15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9" t="n">
        <f aca="false">SUM(high_v5_m!C15:J15)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9" t="n">
        <f aca="false">high_v2_m!D16+temporary_pension_bonus_high!B16</f>
        <v>19050994.9160723</v>
      </c>
      <c r="G28" s="159" t="n">
        <f aca="false">high_v2_m!E16+temporary_pension_bonus_high!B16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9" t="n">
        <f aca="false">high_v2_m!J16</f>
        <v>235047.123224172</v>
      </c>
      <c r="K28" s="159" t="n">
        <f aca="false">high_v2_m!K16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9" t="n">
        <f aca="false">SUM(high_v5_m!C16:J16)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9" t="n">
        <f aca="false">high_v2_m!D17+temporary_pension_bonus_high!B17</f>
        <v>17490439.3900688</v>
      </c>
      <c r="G29" s="159" t="n">
        <f aca="false">high_v2_m!E17+temporary_pension_bonus_high!B17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9" t="n">
        <f aca="false">high_v2_m!J17</f>
        <v>240391.322037069</v>
      </c>
      <c r="K29" s="159" t="n">
        <f aca="false">high_v2_m!K17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9" t="n">
        <f aca="false">SUM(high_v5_m!C17:J17)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5"/>
      <c r="B30" s="5"/>
      <c r="C30" s="155" t="n">
        <f aca="false">C26+1</f>
        <v>2019</v>
      </c>
      <c r="D30" s="155" t="n">
        <f aca="false">D26</f>
        <v>1</v>
      </c>
      <c r="E30" s="155" t="n">
        <v>177</v>
      </c>
      <c r="F30" s="157" t="n">
        <f aca="false">high_v2_m!D18+temporary_pension_bonus_high!B18</f>
        <v>17349305.2240575</v>
      </c>
      <c r="G30" s="157" t="n">
        <f aca="false">high_v2_m!E18+temporary_pension_bonus_high!B18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7" t="n">
        <f aca="false">high_v2_m!J18</f>
        <v>195752.530770185</v>
      </c>
      <c r="K30" s="157" t="n">
        <f aca="false">high_v2_m!K18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7" t="n">
        <f aca="false">SUM(high_v5_m!C18:J18)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9" t="n">
        <f aca="false">high_v2_m!D19+temporary_pension_bonus_high!B19</f>
        <v>17520986.5839201</v>
      </c>
      <c r="G31" s="159" t="n">
        <f aca="false">high_v2_m!E19+temporary_pension_bonus_high!B19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9" t="n">
        <f aca="false">high_v2_m!J19</f>
        <v>200857.994505559</v>
      </c>
      <c r="K31" s="159" t="n">
        <f aca="false">high_v2_m!K19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9" t="n">
        <f aca="false">SUM(high_v5_m!C19:J19)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9" t="n">
        <f aca="false">high_v2_m!D20+temporary_pension_bonus_high!B20</f>
        <v>17904199.2173535</v>
      </c>
      <c r="G32" s="159" t="n">
        <f aca="false">high_v2_m!E20+temporary_pension_bonus_high!B20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9" t="n">
        <f aca="false">high_v2_m!J20</f>
        <v>191856.994735014</v>
      </c>
      <c r="K32" s="159" t="n">
        <f aca="false">high_v2_m!K20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9" t="n">
        <f aca="false">SUM(high_v5_m!C20:J20)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9" t="n">
        <f aca="false">high_v2_m!D21+temporary_pension_bonus_high!B21</f>
        <v>17688054.0091524</v>
      </c>
      <c r="G33" s="159" t="n">
        <f aca="false">high_v2_m!E21+temporary_pension_bonus_high!B21</f>
        <v>16981862.040653</v>
      </c>
      <c r="H33" s="67" t="n">
        <f aca="false">F33-J33</f>
        <v>17481389.1870009</v>
      </c>
      <c r="I33" s="67" t="n">
        <f aca="false">G33-K33</f>
        <v>16781397.163166</v>
      </c>
      <c r="J33" s="159" t="n">
        <f aca="false">high_v2_m!J21</f>
        <v>206664.82215155</v>
      </c>
      <c r="K33" s="159" t="n">
        <f aca="false">high_v2_m!K21</f>
        <v>200464.877487003</v>
      </c>
      <c r="L33" s="67" t="n">
        <f aca="false">H33-I33</f>
        <v>699992.023834843</v>
      </c>
      <c r="M33" s="67" t="n">
        <f aca="false">J33-K33</f>
        <v>6199.94466454655</v>
      </c>
      <c r="N33" s="159" t="n">
        <f aca="false">SUM(high_v5_m!C21:J21)</f>
        <v>3280777.27976349</v>
      </c>
      <c r="O33" s="7"/>
      <c r="P33" s="7"/>
      <c r="Q33" s="67" t="n">
        <f aca="false">I33*5.5017049523</f>
        <v>92326295.8791038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20875118.4849545</v>
      </c>
      <c r="Y33" s="67" t="n">
        <f aca="false">N33*5.1890047538</f>
        <v>17023968.9008518</v>
      </c>
      <c r="Z33" s="67" t="n">
        <f aca="false">L33*5.5017049523</f>
        <v>3851149.58410266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5"/>
      <c r="B34" s="5"/>
      <c r="C34" s="155" t="n">
        <f aca="false">C30+1</f>
        <v>2020</v>
      </c>
      <c r="D34" s="155" t="n">
        <f aca="false">D30</f>
        <v>1</v>
      </c>
      <c r="E34" s="155" t="n">
        <v>181</v>
      </c>
      <c r="F34" s="157" t="n">
        <f aca="false">high_v2_m!D22+temporary_pension_bonus_high!B22</f>
        <v>20193956.1424969</v>
      </c>
      <c r="G34" s="157" t="n">
        <f aca="false">high_v2_m!E22+temporary_pension_bonus_high!B22</f>
        <v>19470169.2231589</v>
      </c>
      <c r="H34" s="8" t="n">
        <f aca="false">F34-J34</f>
        <v>19953611.8387312</v>
      </c>
      <c r="I34" s="8" t="n">
        <f aca="false">G34-K34</f>
        <v>19237035.2485061</v>
      </c>
      <c r="J34" s="157" t="n">
        <f aca="false">high_v2_m!J22</f>
        <v>240344.303765718</v>
      </c>
      <c r="K34" s="157" t="n">
        <f aca="false">high_v2_m!K22</f>
        <v>233133.974652747</v>
      </c>
      <c r="L34" s="8" t="n">
        <f aca="false">H34-I34</f>
        <v>716576.590225104</v>
      </c>
      <c r="M34" s="8" t="n">
        <f aca="false">J34-K34</f>
        <v>7210.32911297155</v>
      </c>
      <c r="N34" s="157" t="n">
        <f aca="false">SUM(high_v5_m!C22:J22)</f>
        <v>3813388.74692218</v>
      </c>
      <c r="O34" s="5"/>
      <c r="P34" s="5"/>
      <c r="Q34" s="8" t="n">
        <f aca="false">I34*5.5017049523</f>
        <v>105836492.094276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23730085.3110103</v>
      </c>
      <c r="Y34" s="8" t="n">
        <f aca="false">N34*5.1890047538</f>
        <v>19787692.3358666</v>
      </c>
      <c r="Z34" s="8" t="n">
        <f aca="false">L34*5.5017049523</f>
        <v>3942392.9751437</v>
      </c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9" t="n">
        <f aca="false">high_v2_m!D23+temporary_pension_bonus_high!B23</f>
        <v>18737832.5746628</v>
      </c>
      <c r="G35" s="159" t="n">
        <f aca="false">high_v2_m!E23+temporary_pension_bonus_high!B23</f>
        <v>17998142.979726</v>
      </c>
      <c r="H35" s="67" t="n">
        <f aca="false">F35-J35</f>
        <v>18464311.3222238</v>
      </c>
      <c r="I35" s="67" t="n">
        <f aca="false">G35-K35</f>
        <v>17732827.3648602</v>
      </c>
      <c r="J35" s="159" t="n">
        <f aca="false">high_v2_m!J23</f>
        <v>273521.252438997</v>
      </c>
      <c r="K35" s="159" t="n">
        <f aca="false">high_v2_m!K23</f>
        <v>265315.614865827</v>
      </c>
      <c r="L35" s="67" t="n">
        <f aca="false">H35-I35</f>
        <v>731483.957363624</v>
      </c>
      <c r="M35" s="67" t="n">
        <f aca="false">J35-K35</f>
        <v>8205.63757316989</v>
      </c>
      <c r="N35" s="159" t="n">
        <f aca="false">SUM(high_v5_m!C23:J23)</f>
        <v>3228169.97748019</v>
      </c>
      <c r="O35" s="7"/>
      <c r="P35" s="7"/>
      <c r="Q35" s="67" t="n">
        <f aca="false">I35*5.5017049523</f>
        <v>97560784.1315322</v>
      </c>
      <c r="R35" s="67"/>
      <c r="S35" s="67"/>
      <c r="T35" s="7"/>
      <c r="U35" s="7"/>
      <c r="V35" s="67" t="n">
        <f aca="false">K35*5.5017049523</f>
        <v>1459688.23222984</v>
      </c>
      <c r="W35" s="67" t="n">
        <f aca="false">M35*5.5017049523</f>
        <v>45144.9968730878</v>
      </c>
      <c r="X35" s="67" t="n">
        <f aca="false">N35*5.1890047538+L35*5.5017049523</f>
        <v>20775398.2699746</v>
      </c>
      <c r="Y35" s="67" t="n">
        <f aca="false">N35*5.1890047538</f>
        <v>16750989.3592191</v>
      </c>
      <c r="Z35" s="67" t="n">
        <f aca="false">L35*5.5017049523</f>
        <v>4024408.91075545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9" t="n">
        <f aca="false">high_v2_m!D24+temporary_pension_bonus_high!B24</f>
        <v>18947165.1907036</v>
      </c>
      <c r="G36" s="159" t="n">
        <f aca="false">high_v2_m!E24+temporary_pension_bonus_high!B24</f>
        <v>18196858.4441409</v>
      </c>
      <c r="H36" s="67" t="n">
        <f aca="false">F36-J36</f>
        <v>18650287.5841088</v>
      </c>
      <c r="I36" s="67" t="n">
        <f aca="false">G36-K36</f>
        <v>17908887.165744</v>
      </c>
      <c r="J36" s="159" t="n">
        <f aca="false">high_v2_m!J24</f>
        <v>296877.606594803</v>
      </c>
      <c r="K36" s="159" t="n">
        <f aca="false">high_v2_m!K24</f>
        <v>287971.278396959</v>
      </c>
      <c r="L36" s="67" t="n">
        <f aca="false">H36-I36</f>
        <v>741400.418364853</v>
      </c>
      <c r="M36" s="67" t="n">
        <f aca="false">J36-K36</f>
        <v>8906.32819784404</v>
      </c>
      <c r="N36" s="159" t="n">
        <f aca="false">SUM(high_v5_m!C24:J24)</f>
        <v>3147271.00584665</v>
      </c>
      <c r="O36" s="7"/>
      <c r="P36" s="7"/>
      <c r="Q36" s="67" t="n">
        <f aca="false">I36*5.5017049523</f>
        <v>98529413.2099555</v>
      </c>
      <c r="R36" s="67"/>
      <c r="S36" s="67"/>
      <c r="T36" s="7"/>
      <c r="U36" s="7"/>
      <c r="V36" s="67" t="n">
        <f aca="false">K36*5.5017049523</f>
        <v>1584333.00847671</v>
      </c>
      <c r="W36" s="67" t="n">
        <f aca="false">M36*5.5017049523</f>
        <v>48999.9899528877</v>
      </c>
      <c r="X36" s="67" t="n">
        <f aca="false">N36*5.1890047538+L36*5.5017049523</f>
        <v>20410170.5641904</v>
      </c>
      <c r="Y36" s="67" t="n">
        <f aca="false">N36*5.1890047538</f>
        <v>16331204.2108352</v>
      </c>
      <c r="Z36" s="67" t="n">
        <f aca="false">L36*5.5017049523</f>
        <v>4078966.3533552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9" t="n">
        <f aca="false">high_v2_m!D25+temporary_pension_bonus_high!B25</f>
        <v>19603802.2474718</v>
      </c>
      <c r="G37" s="159" t="n">
        <f aca="false">high_v2_m!E25+temporary_pension_bonus_high!B25</f>
        <v>18825167.3521396</v>
      </c>
      <c r="H37" s="67" t="n">
        <f aca="false">F37-J37</f>
        <v>19278319.084581</v>
      </c>
      <c r="I37" s="67" t="n">
        <f aca="false">G37-K37</f>
        <v>18509448.6841355</v>
      </c>
      <c r="J37" s="159" t="n">
        <f aca="false">high_v2_m!J25</f>
        <v>325483.162890822</v>
      </c>
      <c r="K37" s="159" t="n">
        <f aca="false">high_v2_m!K25</f>
        <v>315718.668004097</v>
      </c>
      <c r="L37" s="67" t="n">
        <f aca="false">H37-I37</f>
        <v>768870.400445443</v>
      </c>
      <c r="M37" s="67" t="n">
        <f aca="false">J37-K37</f>
        <v>9764.49488672469</v>
      </c>
      <c r="N37" s="159" t="n">
        <f aca="false">SUM(high_v5_m!C25:J25)</f>
        <v>3254904.37939397</v>
      </c>
      <c r="O37" s="7"/>
      <c r="P37" s="7"/>
      <c r="Q37" s="67" t="n">
        <f aca="false">I37*5.5017049523</f>
        <v>101833525.489851</v>
      </c>
      <c r="R37" s="67"/>
      <c r="S37" s="67"/>
      <c r="T37" s="7"/>
      <c r="U37" s="7"/>
      <c r="V37" s="67" t="n">
        <f aca="false">K37*5.5017049523</f>
        <v>1736990.9592917</v>
      </c>
      <c r="W37" s="67" t="n">
        <f aca="false">M37*5.5017049523</f>
        <v>53721.3698750012</v>
      </c>
      <c r="X37" s="67" t="n">
        <f aca="false">N37*5.1890047538+L37*5.5017049523</f>
        <v>21119812.3876473</v>
      </c>
      <c r="Y37" s="67" t="n">
        <f aca="false">N37*5.1890047538</f>
        <v>16889714.2978397</v>
      </c>
      <c r="Z37" s="67" t="n">
        <f aca="false">L37*5.5017049523</f>
        <v>4230098.08980758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5"/>
      <c r="B38" s="5"/>
      <c r="C38" s="155" t="n">
        <f aca="false">C34+1</f>
        <v>2021</v>
      </c>
      <c r="D38" s="155" t="n">
        <f aca="false">D34</f>
        <v>1</v>
      </c>
      <c r="E38" s="155" t="n">
        <v>185</v>
      </c>
      <c r="F38" s="157" t="n">
        <f aca="false">high_v2_m!D26+temporary_pension_bonus_high!B26</f>
        <v>18727851.0555587</v>
      </c>
      <c r="G38" s="157" t="n">
        <f aca="false">high_v2_m!E26+temporary_pension_bonus_high!B26</f>
        <v>17981366.4173223</v>
      </c>
      <c r="H38" s="8" t="n">
        <f aca="false">F38-J38</f>
        <v>18388953.3901228</v>
      </c>
      <c r="I38" s="8" t="n">
        <f aca="false">G38-K38</f>
        <v>17652635.6818496</v>
      </c>
      <c r="J38" s="157" t="n">
        <f aca="false">high_v2_m!J26</f>
        <v>338897.665435814</v>
      </c>
      <c r="K38" s="157" t="n">
        <f aca="false">high_v2_m!K26</f>
        <v>328730.73547274</v>
      </c>
      <c r="L38" s="8" t="n">
        <f aca="false">H38-I38</f>
        <v>736317.708273254</v>
      </c>
      <c r="M38" s="8" t="n">
        <f aca="false">J38-K38</f>
        <v>10166.9299630743</v>
      </c>
      <c r="N38" s="157" t="n">
        <f aca="false">SUM(high_v5_m!C26:J26)</f>
        <v>3587256.76064449</v>
      </c>
      <c r="O38" s="5"/>
      <c r="P38" s="5"/>
      <c r="Q38" s="8" t="n">
        <f aca="false">I38*5.5017049523</f>
        <v>97119593.1519795</v>
      </c>
      <c r="R38" s="8"/>
      <c r="S38" s="8"/>
      <c r="T38" s="5"/>
      <c r="U38" s="5"/>
      <c r="V38" s="8" t="n">
        <f aca="false">K38*5.5017049523</f>
        <v>1808579.5153236</v>
      </c>
      <c r="W38" s="8" t="n">
        <f aca="false">M38*5.5017049523</f>
        <v>55935.4489275333</v>
      </c>
      <c r="X38" s="8" t="n">
        <f aca="false">N38*5.1890047538+L38*5.5017049523</f>
        <v>22665295.1661586</v>
      </c>
      <c r="Y38" s="8" t="n">
        <f aca="false">N38*5.1890047538</f>
        <v>18614292.3840855</v>
      </c>
      <c r="Z38" s="8" t="n">
        <f aca="false">L38*5.5017049523</f>
        <v>4051002.78207315</v>
      </c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9" t="n">
        <f aca="false">high_v2_m!D27+temporary_pension_bonus_high!B27</f>
        <v>20675790.7187463</v>
      </c>
      <c r="G39" s="159" t="n">
        <f aca="false">high_v2_m!E27+temporary_pension_bonus_high!B27</f>
        <v>19850052.8367542</v>
      </c>
      <c r="H39" s="67" t="n">
        <f aca="false">F39-J39</f>
        <v>20282556.2726747</v>
      </c>
      <c r="I39" s="67" t="n">
        <f aca="false">G39-K39</f>
        <v>19468615.4240648</v>
      </c>
      <c r="J39" s="159" t="n">
        <f aca="false">high_v2_m!J27</f>
        <v>393234.446071552</v>
      </c>
      <c r="K39" s="159" t="n">
        <f aca="false">high_v2_m!K27</f>
        <v>381437.412689405</v>
      </c>
      <c r="L39" s="67" t="n">
        <f aca="false">H39-I39</f>
        <v>813940.848609939</v>
      </c>
      <c r="M39" s="67" t="n">
        <f aca="false">J39-K39</f>
        <v>11797.0333821466</v>
      </c>
      <c r="N39" s="159" t="n">
        <f aca="false">SUM(high_v5_m!C27:J27)</f>
        <v>3362371.51870898</v>
      </c>
      <c r="O39" s="7"/>
      <c r="P39" s="7"/>
      <c r="Q39" s="67" t="n">
        <f aca="false">I39*5.5017049523</f>
        <v>107110577.893001</v>
      </c>
      <c r="R39" s="67"/>
      <c r="S39" s="67"/>
      <c r="T39" s="7"/>
      <c r="U39" s="7"/>
      <c r="V39" s="67" t="n">
        <f aca="false">K39*5.5017049523</f>
        <v>2098556.1023858</v>
      </c>
      <c r="W39" s="67" t="n">
        <f aca="false">M39*5.5017049523</f>
        <v>64903.7969810042</v>
      </c>
      <c r="X39" s="67" t="n">
        <f aca="false">N39*5.1890047538+L39*5.5017049523</f>
        <v>21925424.1922992</v>
      </c>
      <c r="Y39" s="67" t="n">
        <f aca="false">N39*5.1890047538</f>
        <v>17447361.7946226</v>
      </c>
      <c r="Z39" s="67" t="n">
        <f aca="false">L39*5.5017049523</f>
        <v>4478062.39767657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9" t="n">
        <f aca="false">high_v2_m!D28+temporary_pension_bonus_high!B28</f>
        <v>19817198.7644833</v>
      </c>
      <c r="G40" s="159" t="n">
        <f aca="false">high_v2_m!E28+temporary_pension_bonus_high!B28</f>
        <v>19023537.1190723</v>
      </c>
      <c r="H40" s="67" t="n">
        <f aca="false">F40-J40</f>
        <v>19417764.6162311</v>
      </c>
      <c r="I40" s="67" t="n">
        <f aca="false">G40-K40</f>
        <v>18636085.9952677</v>
      </c>
      <c r="J40" s="159" t="n">
        <f aca="false">high_v2_m!J28</f>
        <v>399434.148252223</v>
      </c>
      <c r="K40" s="159" t="n">
        <f aca="false">high_v2_m!K28</f>
        <v>387451.123804657</v>
      </c>
      <c r="L40" s="67" t="n">
        <f aca="false">H40-I40</f>
        <v>781678.620963432</v>
      </c>
      <c r="M40" s="67" t="n">
        <f aca="false">J40-K40</f>
        <v>11983.0244475667</v>
      </c>
      <c r="N40" s="159" t="n">
        <f aca="false">SUM(high_v5_m!C28:J28)</f>
        <v>3119451.67888831</v>
      </c>
      <c r="O40" s="7"/>
      <c r="P40" s="7"/>
      <c r="Q40" s="67" t="n">
        <f aca="false">I40*5.5017049523</f>
        <v>102530246.611653</v>
      </c>
      <c r="R40" s="67"/>
      <c r="S40" s="67"/>
      <c r="T40" s="7"/>
      <c r="U40" s="7"/>
      <c r="V40" s="67" t="n">
        <f aca="false">K40*5.5017049523</f>
        <v>2131641.76661028</v>
      </c>
      <c r="W40" s="67" t="n">
        <f aca="false">M40*5.5017049523</f>
        <v>65927.0649467094</v>
      </c>
      <c r="X40" s="67" t="n">
        <f aca="false">N40*5.1890047538+L40*5.5017049523</f>
        <v>20487414.7310624</v>
      </c>
      <c r="Y40" s="67" t="n">
        <f aca="false">N40*5.1890047538</f>
        <v>16186849.5910008</v>
      </c>
      <c r="Z40" s="67" t="n">
        <f aca="false">L40*5.5017049523</f>
        <v>4300565.14006155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9" t="n">
        <f aca="false">high_v2_m!D29+temporary_pension_bonus_high!B29</f>
        <v>22896779.2558807</v>
      </c>
      <c r="G41" s="159" t="n">
        <f aca="false">high_v2_m!E29+temporary_pension_bonus_high!B29</f>
        <v>21977592.2050109</v>
      </c>
      <c r="H41" s="67" t="n">
        <f aca="false">F41-J41</f>
        <v>22396834.2133742</v>
      </c>
      <c r="I41" s="67" t="n">
        <f aca="false">G41-K41</f>
        <v>21492645.5137796</v>
      </c>
      <c r="J41" s="159" t="n">
        <f aca="false">high_v2_m!J29</f>
        <v>499945.042506496</v>
      </c>
      <c r="K41" s="159" t="n">
        <f aca="false">high_v2_m!K29</f>
        <v>484946.691231301</v>
      </c>
      <c r="L41" s="67" t="n">
        <f aca="false">H41-I41</f>
        <v>904188.69959458</v>
      </c>
      <c r="M41" s="67" t="n">
        <f aca="false">J41-K41</f>
        <v>14998.351275195</v>
      </c>
      <c r="N41" s="159" t="n">
        <f aca="false">SUM(high_v5_m!C29:J29)</f>
        <v>3820729.0495782</v>
      </c>
      <c r="O41" s="7"/>
      <c r="P41" s="7"/>
      <c r="Q41" s="67" t="n">
        <f aca="false">I41*5.5017049523</f>
        <v>118246194.26119</v>
      </c>
      <c r="R41" s="67"/>
      <c r="S41" s="67"/>
      <c r="T41" s="7"/>
      <c r="U41" s="7"/>
      <c r="V41" s="67" t="n">
        <f aca="false">K41*5.5017049523</f>
        <v>2668033.61274875</v>
      </c>
      <c r="W41" s="67" t="n">
        <f aca="false">M41*5.5017049523</f>
        <v>82516.5034870751</v>
      </c>
      <c r="X41" s="67" t="n">
        <f aca="false">N41*5.1890047538+L41*5.5017049523</f>
        <v>24800360.6476162</v>
      </c>
      <c r="Y41" s="67" t="n">
        <f aca="false">N41*5.1890047538</f>
        <v>19825781.201243</v>
      </c>
      <c r="Z41" s="67" t="n">
        <f aca="false">L41*5.5017049523</f>
        <v>4974579.4463732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5"/>
      <c r="B42" s="5"/>
      <c r="C42" s="155" t="n">
        <f aca="false">C38+1</f>
        <v>2022</v>
      </c>
      <c r="D42" s="155" t="n">
        <f aca="false">D38</f>
        <v>1</v>
      </c>
      <c r="E42" s="155" t="n">
        <v>189</v>
      </c>
      <c r="F42" s="157" t="n">
        <f aca="false">high_v2_m!D30+temporary_pension_bonus_high!B30</f>
        <v>22020910.965191</v>
      </c>
      <c r="G42" s="157" t="n">
        <f aca="false">high_v2_m!E30+temporary_pension_bonus_high!B30</f>
        <v>21134529.5828534</v>
      </c>
      <c r="H42" s="8" t="n">
        <f aca="false">F42-J42</f>
        <v>21546299.3657497</v>
      </c>
      <c r="I42" s="8" t="n">
        <f aca="false">G42-K42</f>
        <v>20674156.3313953</v>
      </c>
      <c r="J42" s="157" t="n">
        <f aca="false">high_v2_m!J30</f>
        <v>474611.599441345</v>
      </c>
      <c r="K42" s="157" t="n">
        <f aca="false">high_v2_m!K30</f>
        <v>460373.251458105</v>
      </c>
      <c r="L42" s="8" t="n">
        <f aca="false">H42-I42</f>
        <v>872143.034354385</v>
      </c>
      <c r="M42" s="8" t="n">
        <f aca="false">J42-K42</f>
        <v>14238.3479832403</v>
      </c>
      <c r="N42" s="157" t="n">
        <f aca="false">SUM(high_v5_m!C30:J30)</f>
        <v>4272501.3205367</v>
      </c>
      <c r="O42" s="5"/>
      <c r="P42" s="5"/>
      <c r="Q42" s="8" t="n">
        <f aca="false">I42*5.5017049523</f>
        <v>113743108.273062</v>
      </c>
      <c r="R42" s="8"/>
      <c r="S42" s="8"/>
      <c r="T42" s="5"/>
      <c r="U42" s="5"/>
      <c r="V42" s="8" t="n">
        <f aca="false">K42*5.5017049523</f>
        <v>2532837.79745351</v>
      </c>
      <c r="W42" s="8" t="n">
        <f aca="false">M42*5.5017049523</f>
        <v>78335.189611964</v>
      </c>
      <c r="X42" s="8" t="n">
        <f aca="false">N42*5.1890047538+L42*5.5017049523</f>
        <v>26968303.3141032</v>
      </c>
      <c r="Y42" s="8" t="n">
        <f aca="false">N42*5.1890047538</f>
        <v>22170029.6628817</v>
      </c>
      <c r="Z42" s="8" t="n">
        <f aca="false">L42*5.5017049523</f>
        <v>4798273.65122147</v>
      </c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9" t="n">
        <f aca="false">high_v2_m!D31+temporary_pension_bonus_high!B31</f>
        <v>23963920.2952501</v>
      </c>
      <c r="G43" s="159" t="n">
        <f aca="false">high_v2_m!E31+temporary_pension_bonus_high!B31</f>
        <v>22999545.4436944</v>
      </c>
      <c r="H43" s="67" t="n">
        <f aca="false">F43-J43</f>
        <v>23405346.1091524</v>
      </c>
      <c r="I43" s="67" t="n">
        <f aca="false">G43-K43</f>
        <v>22457728.4831797</v>
      </c>
      <c r="J43" s="159" t="n">
        <f aca="false">high_v2_m!J31</f>
        <v>558574.186097612</v>
      </c>
      <c r="K43" s="159" t="n">
        <f aca="false">high_v2_m!K31</f>
        <v>541816.960514684</v>
      </c>
      <c r="L43" s="67" t="n">
        <f aca="false">H43-I43</f>
        <v>947617.625972733</v>
      </c>
      <c r="M43" s="67" t="n">
        <f aca="false">J43-K43</f>
        <v>16757.2255829283</v>
      </c>
      <c r="N43" s="159" t="n">
        <f aca="false">SUM(high_v5_m!C31:J31)</f>
        <v>4008659.45062994</v>
      </c>
      <c r="O43" s="7"/>
      <c r="P43" s="7"/>
      <c r="Q43" s="67" t="n">
        <f aca="false">I43*5.5017049523</f>
        <v>123555796.013319</v>
      </c>
      <c r="R43" s="67"/>
      <c r="S43" s="67"/>
      <c r="T43" s="7"/>
      <c r="U43" s="7"/>
      <c r="V43" s="67" t="n">
        <f aca="false">K43*5.5017049523</f>
        <v>2980917.05490377</v>
      </c>
      <c r="W43" s="67" t="n">
        <f aca="false">M43*5.5017049523</f>
        <v>92193.3109764048</v>
      </c>
      <c r="X43" s="67" t="n">
        <f aca="false">N43*5.1890047538+L43*5.5017049523</f>
        <v>26014465.531385</v>
      </c>
      <c r="Y43" s="67" t="n">
        <f aca="false">N43*5.1890047538</f>
        <v>20800952.9456841</v>
      </c>
      <c r="Z43" s="67" t="n">
        <f aca="false">L43*5.5017049523</f>
        <v>5213512.58570095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9" t="n">
        <f aca="false">high_v2_m!D32+temporary_pension_bonus_high!B32</f>
        <v>23102169.9571632</v>
      </c>
      <c r="G44" s="159" t="n">
        <f aca="false">high_v2_m!E32+temporary_pension_bonus_high!B32</f>
        <v>22170891.4233226</v>
      </c>
      <c r="H44" s="67" t="n">
        <f aca="false">F44-J44</f>
        <v>22543292.0357254</v>
      </c>
      <c r="I44" s="67" t="n">
        <f aca="false">G44-K44</f>
        <v>21628779.839528</v>
      </c>
      <c r="J44" s="159" t="n">
        <f aca="false">high_v2_m!J32</f>
        <v>558877.921437739</v>
      </c>
      <c r="K44" s="159" t="n">
        <f aca="false">high_v2_m!K32</f>
        <v>542111.583794607</v>
      </c>
      <c r="L44" s="67" t="n">
        <f aca="false">H44-I44</f>
        <v>914512.19619742</v>
      </c>
      <c r="M44" s="67" t="n">
        <f aca="false">J44-K44</f>
        <v>16766.3376431321</v>
      </c>
      <c r="N44" s="159" t="n">
        <f aca="false">SUM(high_v5_m!C32:J32)</f>
        <v>3664936.50123789</v>
      </c>
      <c r="O44" s="7"/>
      <c r="P44" s="7"/>
      <c r="Q44" s="67" t="n">
        <f aca="false">I44*5.5017049523</f>
        <v>118995165.155338</v>
      </c>
      <c r="R44" s="67"/>
      <c r="S44" s="67"/>
      <c r="T44" s="7"/>
      <c r="U44" s="7"/>
      <c r="V44" s="67" t="n">
        <f aca="false">K44*5.5017049523</f>
        <v>2982537.98526198</v>
      </c>
      <c r="W44" s="67" t="n">
        <f aca="false">M44*5.5017049523</f>
        <v>92243.4428431537</v>
      </c>
      <c r="X44" s="67" t="n">
        <f aca="false">N44*5.1890047538+L44*5.5017049523</f>
        <v>24048749.2060567</v>
      </c>
      <c r="Y44" s="67" t="n">
        <f aca="false">N44*5.1890047538</f>
        <v>19017372.9272986</v>
      </c>
      <c r="Z44" s="67" t="n">
        <f aca="false">L44*5.5017049523</f>
        <v>5031376.2787581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9" t="n">
        <f aca="false">high_v2_m!D33+temporary_pension_bonus_high!B33</f>
        <v>24580729.2206983</v>
      </c>
      <c r="G45" s="159" t="n">
        <f aca="false">high_v2_m!E33+temporary_pension_bonus_high!B33</f>
        <v>23589244.8736126</v>
      </c>
      <c r="H45" s="67" t="n">
        <f aca="false">F45-J45</f>
        <v>23967260.8727932</v>
      </c>
      <c r="I45" s="67" t="n">
        <f aca="false">G45-K45</f>
        <v>22994180.5761447</v>
      </c>
      <c r="J45" s="159" t="n">
        <f aca="false">high_v2_m!J33</f>
        <v>613468.347905105</v>
      </c>
      <c r="K45" s="159" t="n">
        <f aca="false">high_v2_m!K33</f>
        <v>595064.297467951</v>
      </c>
      <c r="L45" s="67" t="n">
        <f aca="false">H45-I45</f>
        <v>973080.296648551</v>
      </c>
      <c r="M45" s="67" t="n">
        <f aca="false">J45-K45</f>
        <v>18404.0504371532</v>
      </c>
      <c r="N45" s="159" t="n">
        <f aca="false">SUM(high_v5_m!C33:J33)</f>
        <v>4076742.45737122</v>
      </c>
      <c r="O45" s="7"/>
      <c r="P45" s="7"/>
      <c r="Q45" s="67" t="n">
        <f aca="false">I45*5.5017049523</f>
        <v>126507197.149856</v>
      </c>
      <c r="R45" s="67"/>
      <c r="S45" s="67"/>
      <c r="T45" s="7"/>
      <c r="U45" s="7"/>
      <c r="V45" s="67" t="n">
        <f aca="false">K45*5.5017049523</f>
        <v>3273868.19231635</v>
      </c>
      <c r="W45" s="67" t="n">
        <f aca="false">M45*5.5017049523</f>
        <v>101253.655432465</v>
      </c>
      <c r="X45" s="67" t="n">
        <f aca="false">N45*5.1890047538+L45*5.5017049523</f>
        <v>26507836.6783744</v>
      </c>
      <c r="Y45" s="67" t="n">
        <f aca="false">N45*5.1890047538</f>
        <v>21154235.9913175</v>
      </c>
      <c r="Z45" s="67" t="n">
        <f aca="false">L45*5.5017049523</f>
        <v>5353600.68705689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5"/>
      <c r="B46" s="5"/>
      <c r="C46" s="155" t="n">
        <f aca="false">C42+1</f>
        <v>2023</v>
      </c>
      <c r="D46" s="155" t="n">
        <f aca="false">D42</f>
        <v>1</v>
      </c>
      <c r="E46" s="155" t="n">
        <v>193</v>
      </c>
      <c r="F46" s="157" t="n">
        <f aca="false">high_v2_m!D34+temporary_pension_bonus_high!B34</f>
        <v>23801832.772617</v>
      </c>
      <c r="G46" s="157" t="n">
        <f aca="false">high_v2_m!E34+temporary_pension_bonus_high!B34</f>
        <v>22839853.9666794</v>
      </c>
      <c r="H46" s="8" t="n">
        <f aca="false">F46-J46</f>
        <v>23202195.5679873</v>
      </c>
      <c r="I46" s="8" t="n">
        <f aca="false">G46-K46</f>
        <v>22258205.8781886</v>
      </c>
      <c r="J46" s="157" t="n">
        <f aca="false">high_v2_m!J34</f>
        <v>599637.204629678</v>
      </c>
      <c r="K46" s="157" t="n">
        <f aca="false">high_v2_m!K34</f>
        <v>581648.088490787</v>
      </c>
      <c r="L46" s="8" t="n">
        <f aca="false">H46-I46</f>
        <v>943989.68979869</v>
      </c>
      <c r="M46" s="8" t="n">
        <f aca="false">J46-K46</f>
        <v>17989.1161388904</v>
      </c>
      <c r="N46" s="157" t="n">
        <f aca="false">SUM(high_v5_m!C34:J34)</f>
        <v>4609678.63439053</v>
      </c>
      <c r="O46" s="5"/>
      <c r="P46" s="5"/>
      <c r="Q46" s="8" t="n">
        <f aca="false">I46*5.5017049523</f>
        <v>122458081.509343</v>
      </c>
      <c r="R46" s="8"/>
      <c r="S46" s="8"/>
      <c r="T46" s="5"/>
      <c r="U46" s="5"/>
      <c r="V46" s="8" t="n">
        <f aca="false">K46*5.5017049523</f>
        <v>3200056.16894559</v>
      </c>
      <c r="W46" s="8" t="n">
        <f aca="false">M46*5.5017049523</f>
        <v>98970.8093488331</v>
      </c>
      <c r="X46" s="8" t="n">
        <f aca="false">N46*5.1890047538+L46*5.5017049523</f>
        <v>29113197.0986283</v>
      </c>
      <c r="Y46" s="8" t="n">
        <f aca="false">N46*5.1890047538</f>
        <v>23919644.3473427</v>
      </c>
      <c r="Z46" s="8" t="n">
        <f aca="false">L46*5.5017049523</f>
        <v>5193552.7512856</v>
      </c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9" t="n">
        <f aca="false">high_v2_m!D35+temporary_pension_bonus_high!B35</f>
        <v>25542712.1588445</v>
      </c>
      <c r="G47" s="159" t="n">
        <f aca="false">high_v2_m!E35+temporary_pension_bonus_high!B35</f>
        <v>24509252.5653619</v>
      </c>
      <c r="H47" s="67" t="n">
        <f aca="false">F47-J47</f>
        <v>24879971.5492817</v>
      </c>
      <c r="I47" s="67" t="n">
        <f aca="false">G47-K47</f>
        <v>23866394.174086</v>
      </c>
      <c r="J47" s="159" t="n">
        <f aca="false">high_v2_m!J35</f>
        <v>662740.609562772</v>
      </c>
      <c r="K47" s="159" t="n">
        <f aca="false">high_v2_m!K35</f>
        <v>642858.391275889</v>
      </c>
      <c r="L47" s="67" t="n">
        <f aca="false">H47-I47</f>
        <v>1013577.37519568</v>
      </c>
      <c r="M47" s="67" t="n">
        <f aca="false">J47-K47</f>
        <v>19882.2182868832</v>
      </c>
      <c r="N47" s="159" t="n">
        <f aca="false">SUM(high_v5_m!C35:J35)</f>
        <v>4145105.61383105</v>
      </c>
      <c r="O47" s="7"/>
      <c r="P47" s="7"/>
      <c r="Q47" s="67" t="n">
        <f aca="false">I47*5.5017049523</f>
        <v>131305859.021113</v>
      </c>
      <c r="R47" s="67"/>
      <c r="S47" s="67"/>
      <c r="T47" s="7"/>
      <c r="U47" s="7"/>
      <c r="V47" s="67" t="n">
        <f aca="false">K47*5.5017049523</f>
        <v>3536817.19491017</v>
      </c>
      <c r="W47" s="67" t="n">
        <f aca="false">M47*5.5017049523</f>
        <v>109386.098811655</v>
      </c>
      <c r="X47" s="67" t="n">
        <f aca="false">N47*5.1890047538+L47*5.5017049523</f>
        <v>27085376.3998257</v>
      </c>
      <c r="Y47" s="67" t="n">
        <f aca="false">N47*5.1890047538</f>
        <v>21508972.7351724</v>
      </c>
      <c r="Z47" s="67" t="n">
        <f aca="false">L47*5.5017049523</f>
        <v>5576403.66465332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9" t="n">
        <f aca="false">high_v2_m!D36+temporary_pension_bonus_high!B36</f>
        <v>24816500.4953587</v>
      </c>
      <c r="G48" s="159" t="n">
        <f aca="false">high_v2_m!E36+temporary_pension_bonus_high!B36</f>
        <v>23811835.1615666</v>
      </c>
      <c r="H48" s="67" t="n">
        <f aca="false">F48-J48</f>
        <v>24144833.4295018</v>
      </c>
      <c r="I48" s="67" t="n">
        <f aca="false">G48-K48</f>
        <v>23160318.1076853</v>
      </c>
      <c r="J48" s="159" t="n">
        <f aca="false">high_v2_m!J36</f>
        <v>671667.065856982</v>
      </c>
      <c r="K48" s="159" t="n">
        <f aca="false">high_v2_m!K36</f>
        <v>651517.053881273</v>
      </c>
      <c r="L48" s="67" t="n">
        <f aca="false">H48-I48</f>
        <v>984515.321816459</v>
      </c>
      <c r="M48" s="67" t="n">
        <f aca="false">J48-K48</f>
        <v>20150.0119757095</v>
      </c>
      <c r="N48" s="159" t="n">
        <f aca="false">SUM(high_v5_m!C36:J36)</f>
        <v>3853054.75983737</v>
      </c>
      <c r="O48" s="7"/>
      <c r="P48" s="7"/>
      <c r="Q48" s="67" t="n">
        <f aca="false">I48*5.5017049523</f>
        <v>127421236.829896</v>
      </c>
      <c r="R48" s="67"/>
      <c r="S48" s="67"/>
      <c r="T48" s="7"/>
      <c r="U48" s="7"/>
      <c r="V48" s="67" t="n">
        <f aca="false">K48*5.5017049523</f>
        <v>3584454.6018465</v>
      </c>
      <c r="W48" s="67" t="n">
        <f aca="false">M48*5.5017049523</f>
        <v>110859.420675665</v>
      </c>
      <c r="X48" s="67" t="n">
        <f aca="false">N48*5.1890047538+L48*5.5017049523</f>
        <v>25410032.2871007</v>
      </c>
      <c r="Y48" s="67" t="n">
        <f aca="false">N48*5.1890047538</f>
        <v>19993519.4654478</v>
      </c>
      <c r="Z48" s="67" t="n">
        <f aca="false">L48*5.5017049523</f>
        <v>5416512.82165284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9" t="n">
        <f aca="false">high_v2_m!D37+temporary_pension_bonus_high!B37</f>
        <v>26337464.0199653</v>
      </c>
      <c r="G49" s="159" t="n">
        <f aca="false">high_v2_m!E37+temporary_pension_bonus_high!B37</f>
        <v>25269506.4338948</v>
      </c>
      <c r="H49" s="67" t="n">
        <f aca="false">F49-J49</f>
        <v>25620151.7184449</v>
      </c>
      <c r="I49" s="67" t="n">
        <f aca="false">G49-K49</f>
        <v>24573713.50142</v>
      </c>
      <c r="J49" s="159" t="n">
        <f aca="false">high_v2_m!J37</f>
        <v>717312.301520368</v>
      </c>
      <c r="K49" s="159" t="n">
        <f aca="false">high_v2_m!K37</f>
        <v>695792.932474757</v>
      </c>
      <c r="L49" s="67" t="n">
        <f aca="false">H49-I49</f>
        <v>1046438.2170249</v>
      </c>
      <c r="M49" s="67" t="n">
        <f aca="false">J49-K49</f>
        <v>21519.369045611</v>
      </c>
      <c r="N49" s="159" t="n">
        <f aca="false">SUM(high_v5_m!C37:J37)</f>
        <v>4240270.60726249</v>
      </c>
      <c r="O49" s="7"/>
      <c r="P49" s="7"/>
      <c r="Q49" s="67" t="n">
        <f aca="false">I49*5.5017049523</f>
        <v>135197321.267164</v>
      </c>
      <c r="R49" s="67"/>
      <c r="S49" s="67"/>
      <c r="T49" s="7"/>
      <c r="U49" s="7"/>
      <c r="V49" s="67" t="n">
        <f aca="false">K49*5.5017049523</f>
        <v>3828047.42237171</v>
      </c>
      <c r="W49" s="67" t="n">
        <f aca="false">M49*5.5017049523</f>
        <v>118393.219248609</v>
      </c>
      <c r="X49" s="67" t="n">
        <f aca="false">N49*5.1890047538+L49*5.5017049523</f>
        <v>27759978.6593653</v>
      </c>
      <c r="Y49" s="67" t="n">
        <f aca="false">N49*5.1890047538</f>
        <v>22002784.3384835</v>
      </c>
      <c r="Z49" s="67" t="n">
        <f aca="false">L49*5.5017049523</f>
        <v>5757194.32088185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5"/>
      <c r="B50" s="5"/>
      <c r="C50" s="155" t="n">
        <f aca="false">C46+1</f>
        <v>2024</v>
      </c>
      <c r="D50" s="155" t="n">
        <f aca="false">D46</f>
        <v>1</v>
      </c>
      <c r="E50" s="155" t="n">
        <v>197</v>
      </c>
      <c r="F50" s="157" t="n">
        <f aca="false">high_v2_m!D38+temporary_pension_bonus_high!B38</f>
        <v>25816496.6074698</v>
      </c>
      <c r="G50" s="157" t="n">
        <f aca="false">high_v2_m!E38+temporary_pension_bonus_high!B38</f>
        <v>24768150.8744706</v>
      </c>
      <c r="H50" s="8" t="n">
        <f aca="false">F50-J50</f>
        <v>25097853.5238219</v>
      </c>
      <c r="I50" s="8" t="n">
        <f aca="false">G50-K50</f>
        <v>24071067.083332</v>
      </c>
      <c r="J50" s="157" t="n">
        <f aca="false">high_v2_m!J38</f>
        <v>718643.083647984</v>
      </c>
      <c r="K50" s="157" t="n">
        <f aca="false">high_v2_m!K38</f>
        <v>697083.791138544</v>
      </c>
      <c r="L50" s="8" t="n">
        <f aca="false">H50-I50</f>
        <v>1026786.44048982</v>
      </c>
      <c r="M50" s="8" t="n">
        <f aca="false">J50-K50</f>
        <v>21559.2925094396</v>
      </c>
      <c r="N50" s="157" t="n">
        <f aca="false">SUM(high_v5_m!C38:J38)</f>
        <v>4881147.83568075</v>
      </c>
      <c r="O50" s="5"/>
      <c r="P50" s="5"/>
      <c r="Q50" s="8" t="n">
        <f aca="false">I50*5.5017049523</f>
        <v>132431908.979513</v>
      </c>
      <c r="R50" s="8"/>
      <c r="S50" s="8"/>
      <c r="T50" s="5"/>
      <c r="U50" s="5"/>
      <c r="V50" s="8" t="n">
        <f aca="false">K50*5.5017049523</f>
        <v>3835149.34587499</v>
      </c>
      <c r="W50" s="8" t="n">
        <f aca="false">M50*5.5017049523</f>
        <v>118612.866367268</v>
      </c>
      <c r="X50" s="8" t="n">
        <f aca="false">N50*5.1890047538+L50*5.5017049523</f>
        <v>30977375.3679453</v>
      </c>
      <c r="Y50" s="8" t="n">
        <f aca="false">N50*5.1890047538</f>
        <v>25328299.323348</v>
      </c>
      <c r="Z50" s="8" t="n">
        <f aca="false">L50*5.5017049523</f>
        <v>5649076.04459734</v>
      </c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9" t="n">
        <f aca="false">high_v2_m!D39+temporary_pension_bonus_high!B39</f>
        <v>27408619.9409927</v>
      </c>
      <c r="G51" s="159" t="n">
        <f aca="false">high_v2_m!E39+temporary_pension_bonus_high!B39</f>
        <v>26294053.9285279</v>
      </c>
      <c r="H51" s="67" t="n">
        <f aca="false">F51-J51</f>
        <v>26619831.480301</v>
      </c>
      <c r="I51" s="67" t="n">
        <f aca="false">G51-K51</f>
        <v>25528929.1216569</v>
      </c>
      <c r="J51" s="159" t="n">
        <f aca="false">high_v2_m!J39</f>
        <v>788788.46069173</v>
      </c>
      <c r="K51" s="159" t="n">
        <f aca="false">high_v2_m!K39</f>
        <v>765124.806870978</v>
      </c>
      <c r="L51" s="67" t="n">
        <f aca="false">H51-I51</f>
        <v>1090902.35864412</v>
      </c>
      <c r="M51" s="67" t="n">
        <f aca="false">J51-K51</f>
        <v>23663.6538207519</v>
      </c>
      <c r="N51" s="159" t="n">
        <f aca="false">SUM(high_v5_m!C39:J39)</f>
        <v>4315740.92547094</v>
      </c>
      <c r="O51" s="7"/>
      <c r="P51" s="7"/>
      <c r="Q51" s="67" t="n">
        <f aca="false">I51*5.5017049523</f>
        <v>140452635.775535</v>
      </c>
      <c r="R51" s="67"/>
      <c r="S51" s="67"/>
      <c r="T51" s="7"/>
      <c r="U51" s="7"/>
      <c r="V51" s="67" t="n">
        <f aca="false">K51*5.5017049523</f>
        <v>4209490.93908964</v>
      </c>
      <c r="W51" s="67" t="n">
        <f aca="false">M51*5.5017049523</f>
        <v>130190.441415144</v>
      </c>
      <c r="X51" s="67" t="n">
        <f aca="false">N51*5.1890047538+L51*5.5017049523</f>
        <v>28396223.087466</v>
      </c>
      <c r="Y51" s="67" t="n">
        <f aca="false">N51*5.1890047538</f>
        <v>22394400.1784379</v>
      </c>
      <c r="Z51" s="67" t="n">
        <f aca="false">L51*5.5017049523</f>
        <v>6001822.90902811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9" t="n">
        <f aca="false">high_v2_m!D40+temporary_pension_bonus_high!B40</f>
        <v>26919927.5922125</v>
      </c>
      <c r="G52" s="159" t="n">
        <f aca="false">high_v2_m!E40+temporary_pension_bonus_high!B40</f>
        <v>25823234.1410378</v>
      </c>
      <c r="H52" s="67" t="n">
        <f aca="false">F52-J52</f>
        <v>26128565.1754599</v>
      </c>
      <c r="I52" s="67" t="n">
        <f aca="false">G52-K52</f>
        <v>25055612.5967878</v>
      </c>
      <c r="J52" s="159" t="n">
        <f aca="false">high_v2_m!J40</f>
        <v>791362.416752564</v>
      </c>
      <c r="K52" s="159" t="n">
        <f aca="false">high_v2_m!K40</f>
        <v>767621.544249987</v>
      </c>
      <c r="L52" s="67" t="n">
        <f aca="false">H52-I52</f>
        <v>1072952.57867212</v>
      </c>
      <c r="M52" s="67" t="n">
        <f aca="false">J52-K52</f>
        <v>23740.8725025768</v>
      </c>
      <c r="N52" s="159" t="n">
        <f aca="false">SUM(high_v5_m!C40:J40)</f>
        <v>4110584.98623354</v>
      </c>
      <c r="O52" s="7"/>
      <c r="P52" s="7"/>
      <c r="Q52" s="67" t="n">
        <f aca="false">I52*5.5017049523</f>
        <v>137848587.906658</v>
      </c>
      <c r="R52" s="67"/>
      <c r="S52" s="67"/>
      <c r="T52" s="7"/>
      <c r="U52" s="7"/>
      <c r="V52" s="67" t="n">
        <f aca="false">K52*5.5017049523</f>
        <v>4223227.25149233</v>
      </c>
      <c r="W52" s="67" t="n">
        <f aca="false">M52*5.5017049523</f>
        <v>130615.27581935</v>
      </c>
      <c r="X52" s="67" t="n">
        <f aca="false">N52*5.1890047538+L52*5.5017049523</f>
        <v>27232913.5501282</v>
      </c>
      <c r="Y52" s="67" t="n">
        <f aca="false">N52*5.1890047538</f>
        <v>21329845.0344647</v>
      </c>
      <c r="Z52" s="67" t="n">
        <f aca="false">L52*5.5017049523</f>
        <v>5903068.51566345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9" t="n">
        <f aca="false">high_v2_m!D41+temporary_pension_bonus_high!B41</f>
        <v>28274470.682781</v>
      </c>
      <c r="G53" s="159" t="n">
        <f aca="false">high_v2_m!E41+temporary_pension_bonus_high!B41</f>
        <v>27121238.2871654</v>
      </c>
      <c r="H53" s="67" t="n">
        <f aca="false">F53-J53</f>
        <v>27382092.1044263</v>
      </c>
      <c r="I53" s="67" t="n">
        <f aca="false">G53-K53</f>
        <v>26255631.0661613</v>
      </c>
      <c r="J53" s="159" t="n">
        <f aca="false">high_v2_m!J41</f>
        <v>892378.578354729</v>
      </c>
      <c r="K53" s="159" t="n">
        <f aca="false">high_v2_m!K41</f>
        <v>865607.221004087</v>
      </c>
      <c r="L53" s="67" t="n">
        <f aca="false">H53-I53</f>
        <v>1126461.03826501</v>
      </c>
      <c r="M53" s="67" t="n">
        <f aca="false">J53-K53</f>
        <v>26771.357350642</v>
      </c>
      <c r="N53" s="159" t="n">
        <f aca="false">SUM(high_v5_m!C41:J41)</f>
        <v>4399820.7454825</v>
      </c>
      <c r="O53" s="7"/>
      <c r="P53" s="7"/>
      <c r="Q53" s="67" t="n">
        <f aca="false">I53*5.5017049523</f>
        <v>144450735.462461</v>
      </c>
      <c r="R53" s="67"/>
      <c r="S53" s="67"/>
      <c r="T53" s="7"/>
      <c r="U53" s="7"/>
      <c r="V53" s="67" t="n">
        <f aca="false">K53*5.5017049523</f>
        <v>4762315.53454483</v>
      </c>
      <c r="W53" s="67" t="n">
        <f aca="false">M53*5.5017049523</f>
        <v>147288.10931582</v>
      </c>
      <c r="X53" s="67" t="n">
        <f aca="false">N53*5.1890047538+L53*5.5017049523</f>
        <v>29028147.0369722</v>
      </c>
      <c r="Y53" s="67" t="n">
        <f aca="false">N53*5.1890047538</f>
        <v>22830690.7641765</v>
      </c>
      <c r="Z53" s="67" t="n">
        <f aca="false">L53*5.5017049523</f>
        <v>6197456.27279562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5"/>
      <c r="B54" s="5"/>
      <c r="C54" s="155" t="n">
        <f aca="false">C50+1</f>
        <v>2025</v>
      </c>
      <c r="D54" s="155" t="n">
        <f aca="false">D50</f>
        <v>1</v>
      </c>
      <c r="E54" s="155" t="n">
        <v>201</v>
      </c>
      <c r="F54" s="157" t="n">
        <f aca="false">high_v2_m!D42+temporary_pension_bonus_high!B42</f>
        <v>27870114.5158111</v>
      </c>
      <c r="G54" s="157" t="n">
        <f aca="false">high_v2_m!E42+temporary_pension_bonus_high!B42</f>
        <v>26732363.0978522</v>
      </c>
      <c r="H54" s="8" t="n">
        <f aca="false">F54-J54</f>
        <v>26908020.7643786</v>
      </c>
      <c r="I54" s="8" t="n">
        <f aca="false">G54-K54</f>
        <v>25799132.1589626</v>
      </c>
      <c r="J54" s="157" t="n">
        <f aca="false">high_v2_m!J42</f>
        <v>962093.751432507</v>
      </c>
      <c r="K54" s="157" t="n">
        <f aca="false">high_v2_m!K42</f>
        <v>933230.938889532</v>
      </c>
      <c r="L54" s="8" t="n">
        <f aca="false">H54-I54</f>
        <v>1108888.60541595</v>
      </c>
      <c r="M54" s="8" t="n">
        <f aca="false">J54-K54</f>
        <v>28862.8125429753</v>
      </c>
      <c r="N54" s="157" t="n">
        <f aca="false">SUM(high_v5_m!C42:J42)</f>
        <v>5130014.16685829</v>
      </c>
      <c r="O54" s="5"/>
      <c r="P54" s="5"/>
      <c r="Q54" s="8" t="n">
        <f aca="false">I54*5.5017049523</f>
        <v>141939213.164007</v>
      </c>
      <c r="R54" s="8"/>
      <c r="S54" s="8"/>
      <c r="T54" s="5"/>
      <c r="U54" s="5"/>
      <c r="V54" s="8" t="n">
        <f aca="false">K54*5.5017049523</f>
        <v>5134361.27812812</v>
      </c>
      <c r="W54" s="8" t="n">
        <f aca="false">M54*5.5017049523</f>
        <v>158794.678704994</v>
      </c>
      <c r="X54" s="8" t="n">
        <f aca="false">N54*5.1890047538+L54*5.5017049523</f>
        <v>32720445.830855</v>
      </c>
      <c r="Y54" s="8" t="n">
        <f aca="false">N54*5.1890047538</f>
        <v>26619667.898889</v>
      </c>
      <c r="Z54" s="8" t="n">
        <f aca="false">L54*5.5017049523</f>
        <v>6100777.93196598</v>
      </c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9" t="n">
        <f aca="false">high_v2_m!D43+temporary_pension_bonus_high!B43</f>
        <v>29234977.7175204</v>
      </c>
      <c r="G55" s="159" t="n">
        <f aca="false">high_v2_m!E43+temporary_pension_bonus_high!B43</f>
        <v>28039359.311633</v>
      </c>
      <c r="H55" s="67" t="n">
        <f aca="false">F55-J55</f>
        <v>28136379.2280894</v>
      </c>
      <c r="I55" s="67" t="n">
        <f aca="false">G55-K55</f>
        <v>26973718.7768849</v>
      </c>
      <c r="J55" s="159" t="n">
        <f aca="false">high_v2_m!J43</f>
        <v>1098598.48943097</v>
      </c>
      <c r="K55" s="159" t="n">
        <f aca="false">high_v2_m!K43</f>
        <v>1065640.53474804</v>
      </c>
      <c r="L55" s="67" t="n">
        <f aca="false">H55-I55</f>
        <v>1162660.45120451</v>
      </c>
      <c r="M55" s="67" t="n">
        <f aca="false">J55-K55</f>
        <v>32957.954682929</v>
      </c>
      <c r="N55" s="159" t="n">
        <f aca="false">SUM(high_v5_m!C43:J43)</f>
        <v>4490233.98645923</v>
      </c>
      <c r="O55" s="7"/>
      <c r="P55" s="7"/>
      <c r="Q55" s="67" t="n">
        <f aca="false">I55*5.5017049523</f>
        <v>148401442.176735</v>
      </c>
      <c r="R55" s="67"/>
      <c r="S55" s="67"/>
      <c r="T55" s="7"/>
      <c r="U55" s="7"/>
      <c r="V55" s="67" t="n">
        <f aca="false">K55*5.5017049523</f>
        <v>5862839.80739493</v>
      </c>
      <c r="W55" s="67" t="n">
        <f aca="false">M55*5.5017049523</f>
        <v>181324.942496749</v>
      </c>
      <c r="X55" s="67" t="n">
        <f aca="false">N55*5.1890047538+L55*5.5017049523</f>
        <v>29696460.2636465</v>
      </c>
      <c r="Y55" s="67" t="n">
        <f aca="false">N55*5.1890047538</f>
        <v>23299845.5014113</v>
      </c>
      <c r="Z55" s="67" t="n">
        <f aca="false">L55*5.5017049523</f>
        <v>6396614.76223518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9" t="n">
        <f aca="false">high_v2_m!D44+temporary_pension_bonus_high!B44</f>
        <v>28774724.3583646</v>
      </c>
      <c r="G56" s="159" t="n">
        <f aca="false">high_v2_m!E44+temporary_pension_bonus_high!B44</f>
        <v>27596195.3144295</v>
      </c>
      <c r="H56" s="67" t="n">
        <f aca="false">F56-J56</f>
        <v>27612929.7194363</v>
      </c>
      <c r="I56" s="67" t="n">
        <f aca="false">G56-K56</f>
        <v>26469254.5146691</v>
      </c>
      <c r="J56" s="159" t="n">
        <f aca="false">high_v2_m!J44</f>
        <v>1161794.63892826</v>
      </c>
      <c r="K56" s="159" t="n">
        <f aca="false">high_v2_m!K44</f>
        <v>1126940.79976041</v>
      </c>
      <c r="L56" s="67" t="n">
        <f aca="false">H56-I56</f>
        <v>1143675.20476718</v>
      </c>
      <c r="M56" s="67" t="n">
        <f aca="false">J56-K56</f>
        <v>34853.8391678478</v>
      </c>
      <c r="N56" s="159" t="n">
        <f aca="false">SUM(high_v5_m!C44:J44)</f>
        <v>4334499.93844505</v>
      </c>
      <c r="O56" s="7"/>
      <c r="P56" s="7"/>
      <c r="Q56" s="67" t="n">
        <f aca="false">I56*5.5017049523</f>
        <v>145626028.647044</v>
      </c>
      <c r="R56" s="67"/>
      <c r="S56" s="67"/>
      <c r="T56" s="7"/>
      <c r="U56" s="7"/>
      <c r="V56" s="67" t="n">
        <f aca="false">K56*5.5017049523</f>
        <v>6200095.77899077</v>
      </c>
      <c r="W56" s="67" t="n">
        <f aca="false">M56*5.5017049523</f>
        <v>191755.539556416</v>
      </c>
      <c r="X56" s="67" t="n">
        <f aca="false">N56*5.1890047538+L56*5.5017049523</f>
        <v>28783904.3238274</v>
      </c>
      <c r="Y56" s="67" t="n">
        <f aca="false">N56*5.1890047538</f>
        <v>22491740.7859372</v>
      </c>
      <c r="Z56" s="67" t="n">
        <f aca="false">L56*5.5017049523</f>
        <v>6292163.53789028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9" t="n">
        <f aca="false">high_v2_m!D45+temporary_pension_bonus_high!B45</f>
        <v>29750087.7563543</v>
      </c>
      <c r="G57" s="159" t="n">
        <f aca="false">high_v2_m!E45+temporary_pension_bonus_high!B45</f>
        <v>28530723.6241668</v>
      </c>
      <c r="H57" s="67" t="n">
        <f aca="false">F57-J57</f>
        <v>28435740.0241234</v>
      </c>
      <c r="I57" s="67" t="n">
        <f aca="false">G57-K57</f>
        <v>27255806.3239028</v>
      </c>
      <c r="J57" s="159" t="n">
        <f aca="false">high_v2_m!J45</f>
        <v>1314347.73223085</v>
      </c>
      <c r="K57" s="159" t="n">
        <f aca="false">high_v2_m!K45</f>
        <v>1274917.30026393</v>
      </c>
      <c r="L57" s="67" t="n">
        <f aca="false">H57-I57</f>
        <v>1179933.70022059</v>
      </c>
      <c r="M57" s="67" t="n">
        <f aca="false">J57-K57</f>
        <v>39430.4319669257</v>
      </c>
      <c r="N57" s="159" t="n">
        <f aca="false">SUM(high_v5_m!C45:J45)</f>
        <v>4499011.42057224</v>
      </c>
      <c r="O57" s="7"/>
      <c r="P57" s="7"/>
      <c r="Q57" s="67" t="n">
        <f aca="false">I57*5.5017049523</f>
        <v>149953404.631146</v>
      </c>
      <c r="R57" s="67"/>
      <c r="S57" s="67"/>
      <c r="T57" s="7"/>
      <c r="U57" s="7"/>
      <c r="V57" s="67" t="n">
        <f aca="false">K57*5.5017049523</f>
        <v>7014218.824635</v>
      </c>
      <c r="W57" s="67" t="n">
        <f aca="false">M57*5.5017049523</f>
        <v>216934.602823764</v>
      </c>
      <c r="X57" s="67" t="n">
        <f aca="false">N57*5.1890047538+L57*5.5017049523</f>
        <v>29837038.7306391</v>
      </c>
      <c r="Y57" s="67" t="n">
        <f aca="false">N57*5.1890047538</f>
        <v>23345391.6487498</v>
      </c>
      <c r="Z57" s="67" t="n">
        <f aca="false">L57*5.5017049523</f>
        <v>6491647.0818893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5"/>
      <c r="B58" s="5"/>
      <c r="C58" s="155" t="n">
        <f aca="false">C54+1</f>
        <v>2026</v>
      </c>
      <c r="D58" s="155" t="n">
        <f aca="false">D54</f>
        <v>1</v>
      </c>
      <c r="E58" s="155" t="n">
        <v>205</v>
      </c>
      <c r="F58" s="157" t="n">
        <f aca="false">high_v2_m!D46+temporary_pension_bonus_high!B46</f>
        <v>29633644.5522795</v>
      </c>
      <c r="G58" s="157" t="n">
        <f aca="false">high_v2_m!E46+temporary_pension_bonus_high!B46</f>
        <v>28417593.2707913</v>
      </c>
      <c r="H58" s="8" t="n">
        <f aca="false">F58-J58</f>
        <v>28192545.1990528</v>
      </c>
      <c r="I58" s="8" t="n">
        <f aca="false">G58-K58</f>
        <v>27019726.8981614</v>
      </c>
      <c r="J58" s="157" t="n">
        <f aca="false">high_v2_m!J46</f>
        <v>1441099.35322671</v>
      </c>
      <c r="K58" s="157" t="n">
        <f aca="false">high_v2_m!K46</f>
        <v>1397866.3726299</v>
      </c>
      <c r="L58" s="8" t="n">
        <f aca="false">H58-I58</f>
        <v>1172818.30089139</v>
      </c>
      <c r="M58" s="8" t="n">
        <f aca="false">J58-K58</f>
        <v>43232.9805968013</v>
      </c>
      <c r="N58" s="157" t="n">
        <f aca="false">SUM(high_v5_m!C46:J46)</f>
        <v>5373306.99724024</v>
      </c>
      <c r="O58" s="5"/>
      <c r="P58" s="5"/>
      <c r="Q58" s="8" t="n">
        <f aca="false">I58*5.5017049523</f>
        <v>148654565.285408</v>
      </c>
      <c r="R58" s="8"/>
      <c r="S58" s="8"/>
      <c r="T58" s="5"/>
      <c r="U58" s="5"/>
      <c r="V58" s="8" t="n">
        <f aca="false">K58*5.5017049523</f>
        <v>7690648.34495158</v>
      </c>
      <c r="W58" s="8" t="n">
        <f aca="false">M58*5.5017049523</f>
        <v>237855.103452111</v>
      </c>
      <c r="X58" s="8" t="n">
        <f aca="false">N58*5.1890047538+L58*5.5017049523</f>
        <v>34334615.8064686</v>
      </c>
      <c r="Y58" s="8" t="n">
        <f aca="false">N58*5.1890047538</f>
        <v>27882115.5523064</v>
      </c>
      <c r="Z58" s="8" t="n">
        <f aca="false">L58*5.5017049523</f>
        <v>6452500.25416222</v>
      </c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9" t="n">
        <f aca="false">high_v2_m!D47+temporary_pension_bonus_high!B47</f>
        <v>30999492.4231587</v>
      </c>
      <c r="G59" s="159" t="n">
        <f aca="false">high_v2_m!E47+temporary_pension_bonus_high!B47</f>
        <v>29726726.8414481</v>
      </c>
      <c r="H59" s="67" t="n">
        <f aca="false">F59-J59</f>
        <v>29357320.0090651</v>
      </c>
      <c r="I59" s="67" t="n">
        <f aca="false">G59-K59</f>
        <v>28133819.5997772</v>
      </c>
      <c r="J59" s="159" t="n">
        <f aca="false">high_v2_m!J47</f>
        <v>1642172.41409362</v>
      </c>
      <c r="K59" s="159" t="n">
        <f aca="false">high_v2_m!K47</f>
        <v>1592907.24167082</v>
      </c>
      <c r="L59" s="67" t="n">
        <f aca="false">H59-I59</f>
        <v>1223500.40928788</v>
      </c>
      <c r="M59" s="67" t="n">
        <f aca="false">J59-K59</f>
        <v>49265.1724228088</v>
      </c>
      <c r="N59" s="159" t="n">
        <f aca="false">SUM(high_v5_m!C47:J47)</f>
        <v>4698745.3578627</v>
      </c>
      <c r="O59" s="7"/>
      <c r="P59" s="7"/>
      <c r="Q59" s="67" t="n">
        <f aca="false">I59*5.5017049523</f>
        <v>154783974.619209</v>
      </c>
      <c r="R59" s="67"/>
      <c r="S59" s="67"/>
      <c r="T59" s="7"/>
      <c r="U59" s="7"/>
      <c r="V59" s="67" t="n">
        <f aca="false">K59*5.5017049523</f>
        <v>8763705.66005486</v>
      </c>
      <c r="W59" s="67" t="n">
        <f aca="false">M59*5.5017049523</f>
        <v>271042.443094481</v>
      </c>
      <c r="X59" s="67" t="n">
        <f aca="false">N59*5.1890047538+L59*5.5017049523</f>
        <v>31113150.2597654</v>
      </c>
      <c r="Y59" s="67" t="n">
        <f aca="false">N59*5.1890047538</f>
        <v>24381811.9988452</v>
      </c>
      <c r="Z59" s="67" t="n">
        <f aca="false">L59*5.5017049523</f>
        <v>6731338.26092019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9" t="n">
        <f aca="false">high_v2_m!D48+temporary_pension_bonus_high!B48</f>
        <v>30835053.3519521</v>
      </c>
      <c r="G60" s="159" t="n">
        <f aca="false">high_v2_m!E48+temporary_pension_bonus_high!B48</f>
        <v>29567968.7853234</v>
      </c>
      <c r="H60" s="67" t="n">
        <f aca="false">F60-J60</f>
        <v>29141144.3373377</v>
      </c>
      <c r="I60" s="67" t="n">
        <f aca="false">G60-K60</f>
        <v>27924877.0411475</v>
      </c>
      <c r="J60" s="159" t="n">
        <f aca="false">high_v2_m!J48</f>
        <v>1693909.01461436</v>
      </c>
      <c r="K60" s="159" t="n">
        <f aca="false">high_v2_m!K48</f>
        <v>1643091.74417593</v>
      </c>
      <c r="L60" s="67" t="n">
        <f aca="false">H60-I60</f>
        <v>1216267.29619022</v>
      </c>
      <c r="M60" s="67" t="n">
        <f aca="false">J60-K60</f>
        <v>50817.2704384311</v>
      </c>
      <c r="N60" s="159" t="n">
        <f aca="false">SUM(high_v5_m!C48:J48)</f>
        <v>4580754.67827323</v>
      </c>
      <c r="O60" s="7"/>
      <c r="P60" s="7"/>
      <c r="Q60" s="67" t="n">
        <f aca="false">I60*5.5017049523</f>
        <v>153634434.30965</v>
      </c>
      <c r="R60" s="67"/>
      <c r="S60" s="67"/>
      <c r="T60" s="7"/>
      <c r="U60" s="7"/>
      <c r="V60" s="67" t="n">
        <f aca="false">K60*5.5017049523</f>
        <v>9039805.98601595</v>
      </c>
      <c r="W60" s="67" t="n">
        <f aca="false">M60*5.5017049523</f>
        <v>279581.628433485</v>
      </c>
      <c r="X60" s="67" t="n">
        <f aca="false">N60*5.1890047538+L60*5.5017049523</f>
        <v>30461101.6083216</v>
      </c>
      <c r="Y60" s="67" t="n">
        <f aca="false">N60*5.1890047538</f>
        <v>23769557.8015514</v>
      </c>
      <c r="Z60" s="67" t="n">
        <f aca="false">L60*5.5017049523</f>
        <v>6691543.80677029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9" t="n">
        <f aca="false">high_v2_m!D49+temporary_pension_bonus_high!B49</f>
        <v>31574613.2302349</v>
      </c>
      <c r="G61" s="159" t="n">
        <f aca="false">high_v2_m!E49+temporary_pension_bonus_high!B49</f>
        <v>30275660.6742624</v>
      </c>
      <c r="H61" s="67" t="n">
        <f aca="false">F61-J61</f>
        <v>29791793.4638398</v>
      </c>
      <c r="I61" s="67" t="n">
        <f aca="false">G61-K61</f>
        <v>28546325.5008591</v>
      </c>
      <c r="J61" s="159" t="n">
        <f aca="false">high_v2_m!J49</f>
        <v>1782819.76639511</v>
      </c>
      <c r="K61" s="159" t="n">
        <f aca="false">high_v2_m!K49</f>
        <v>1729335.17340325</v>
      </c>
      <c r="L61" s="67" t="n">
        <f aca="false">H61-I61</f>
        <v>1245467.96298065</v>
      </c>
      <c r="M61" s="67" t="n">
        <f aca="false">J61-K61</f>
        <v>53484.5929918536</v>
      </c>
      <c r="N61" s="159" t="n">
        <f aca="false">SUM(high_v5_m!C49:J49)</f>
        <v>4700542.8350442</v>
      </c>
      <c r="O61" s="7"/>
      <c r="P61" s="7"/>
      <c r="Q61" s="67" t="n">
        <f aca="false">I61*5.5017049523</f>
        <v>157053460.378044</v>
      </c>
      <c r="R61" s="67"/>
      <c r="S61" s="67"/>
      <c r="T61" s="7"/>
      <c r="U61" s="7"/>
      <c r="V61" s="67" t="n">
        <f aca="false">K61*5.5017049523</f>
        <v>9514291.88769925</v>
      </c>
      <c r="W61" s="67" t="n">
        <f aca="false">M61*5.5017049523</f>
        <v>294256.450135031</v>
      </c>
      <c r="X61" s="67" t="n">
        <f aca="false">N61*5.1890047538+L61*5.5017049523</f>
        <v>31243336.3763465</v>
      </c>
      <c r="Y61" s="67" t="n">
        <f aca="false">N61*5.1890047538</f>
        <v>24391139.1164849</v>
      </c>
      <c r="Z61" s="67" t="n">
        <f aca="false">L61*5.5017049523</f>
        <v>6852197.25986164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5"/>
      <c r="B62" s="5"/>
      <c r="C62" s="155" t="n">
        <f aca="false">C58+1</f>
        <v>2027</v>
      </c>
      <c r="D62" s="155" t="n">
        <f aca="false">D58</f>
        <v>1</v>
      </c>
      <c r="E62" s="155" t="n">
        <v>209</v>
      </c>
      <c r="F62" s="157" t="n">
        <f aca="false">high_v2_m!D50+temporary_pension_bonus_high!B50</f>
        <v>31447709.9328038</v>
      </c>
      <c r="G62" s="157" t="n">
        <f aca="false">high_v2_m!E50+temporary_pension_bonus_high!B50</f>
        <v>30154284.7777556</v>
      </c>
      <c r="H62" s="8" t="n">
        <f aca="false">F62-J62</f>
        <v>29554571.5629291</v>
      </c>
      <c r="I62" s="8" t="n">
        <f aca="false">G62-K62</f>
        <v>28317940.5589772</v>
      </c>
      <c r="J62" s="157" t="n">
        <f aca="false">high_v2_m!J50</f>
        <v>1893138.36987472</v>
      </c>
      <c r="K62" s="157" t="n">
        <f aca="false">high_v2_m!K50</f>
        <v>1836344.21877848</v>
      </c>
      <c r="L62" s="8" t="n">
        <f aca="false">H62-I62</f>
        <v>1236631.00395195</v>
      </c>
      <c r="M62" s="8" t="n">
        <f aca="false">J62-K62</f>
        <v>56794.1510962416</v>
      </c>
      <c r="N62" s="157" t="n">
        <f aca="false">SUM(high_v5_m!C50:J50)</f>
        <v>5658010.27848963</v>
      </c>
      <c r="O62" s="5"/>
      <c r="P62" s="5"/>
      <c r="Q62" s="8" t="n">
        <f aca="false">I62*5.5017049523</f>
        <v>155796953.812262</v>
      </c>
      <c r="R62" s="8"/>
      <c r="S62" s="8"/>
      <c r="T62" s="5"/>
      <c r="U62" s="5"/>
      <c r="V62" s="8" t="n">
        <f aca="false">K62*5.5017049523</f>
        <v>10103024.082581</v>
      </c>
      <c r="W62" s="8" t="n">
        <f aca="false">M62*5.5017049523</f>
        <v>312464.662347867</v>
      </c>
      <c r="X62" s="8" t="n">
        <f aca="false">N62*5.1890047538+L62*5.5017049523</f>
        <v>36163021.1507421</v>
      </c>
      <c r="Y62" s="8" t="n">
        <f aca="false">N62*5.1890047538</f>
        <v>29359442.232132</v>
      </c>
      <c r="Z62" s="8" t="n">
        <f aca="false">L62*5.5017049523</f>
        <v>6803578.91861015</v>
      </c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9" t="n">
        <f aca="false">high_v2_m!D51+temporary_pension_bonus_high!B51</f>
        <v>32088325.3943639</v>
      </c>
      <c r="G63" s="159" t="n">
        <f aca="false">high_v2_m!E51+temporary_pension_bonus_high!B51</f>
        <v>30767772.1246017</v>
      </c>
      <c r="H63" s="67" t="n">
        <f aca="false">F63-J63</f>
        <v>30085433.7314774</v>
      </c>
      <c r="I63" s="67" t="n">
        <f aca="false">G63-K63</f>
        <v>28824967.2116018</v>
      </c>
      <c r="J63" s="159" t="n">
        <f aca="false">high_v2_m!J51</f>
        <v>2002891.66288652</v>
      </c>
      <c r="K63" s="159" t="n">
        <f aca="false">high_v2_m!K51</f>
        <v>1942804.91299992</v>
      </c>
      <c r="L63" s="67" t="n">
        <f aca="false">H63-I63</f>
        <v>1260466.51987555</v>
      </c>
      <c r="M63" s="67" t="n">
        <f aca="false">J63-K63</f>
        <v>60086.7498865954</v>
      </c>
      <c r="N63" s="159" t="n">
        <f aca="false">SUM(high_v5_m!C51:J51)</f>
        <v>4735225.94045559</v>
      </c>
      <c r="O63" s="7"/>
      <c r="P63" s="7"/>
      <c r="Q63" s="67" t="n">
        <f aca="false">I63*5.5017049523</f>
        <v>158586464.857955</v>
      </c>
      <c r="R63" s="67"/>
      <c r="S63" s="67"/>
      <c r="T63" s="7"/>
      <c r="U63" s="7"/>
      <c r="V63" s="67" t="n">
        <f aca="false">K63*5.5017049523</f>
        <v>10688739.4112045</v>
      </c>
      <c r="W63" s="67" t="n">
        <f aca="false">M63*5.5017049523</f>
        <v>330579.569418693</v>
      </c>
      <c r="X63" s="67" t="n">
        <f aca="false">N63*5.1890047538+L63*5.5017049523</f>
        <v>31505824.8099488</v>
      </c>
      <c r="Y63" s="67" t="n">
        <f aca="false">N63*5.1890047538</f>
        <v>24571109.9153411</v>
      </c>
      <c r="Z63" s="67" t="n">
        <f aca="false">L63*5.5017049523</f>
        <v>6934714.89460765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9" t="n">
        <f aca="false">high_v2_m!D52+temporary_pension_bonus_high!B52</f>
        <v>31954660.0350763</v>
      </c>
      <c r="G64" s="159" t="n">
        <f aca="false">high_v2_m!E52+temporary_pension_bonus_high!B52</f>
        <v>30638528.5452323</v>
      </c>
      <c r="H64" s="67" t="n">
        <f aca="false">F64-J64</f>
        <v>29868415.510598</v>
      </c>
      <c r="I64" s="67" t="n">
        <f aca="false">G64-K64</f>
        <v>28614871.3564883</v>
      </c>
      <c r="J64" s="159" t="n">
        <f aca="false">high_v2_m!J52</f>
        <v>2086244.52447832</v>
      </c>
      <c r="K64" s="159" t="n">
        <f aca="false">high_v2_m!K52</f>
        <v>2023657.18874397</v>
      </c>
      <c r="L64" s="67" t="n">
        <f aca="false">H64-I64</f>
        <v>1253544.15410966</v>
      </c>
      <c r="M64" s="67" t="n">
        <f aca="false">J64-K64</f>
        <v>62587.3357343497</v>
      </c>
      <c r="N64" s="159" t="n">
        <f aca="false">SUM(high_v5_m!C52:J52)</f>
        <v>4672178.74554149</v>
      </c>
      <c r="O64" s="7"/>
      <c r="P64" s="7"/>
      <c r="Q64" s="67" t="n">
        <f aca="false">I64*5.5017049523</f>
        <v>157430579.451419</v>
      </c>
      <c r="R64" s="67"/>
      <c r="S64" s="67"/>
      <c r="T64" s="7"/>
      <c r="U64" s="7"/>
      <c r="V64" s="67" t="n">
        <f aca="false">K64*5.5017049523</f>
        <v>11133564.7770702</v>
      </c>
      <c r="W64" s="67" t="n">
        <f aca="false">M64*5.5017049523</f>
        <v>344337.054960934</v>
      </c>
      <c r="X64" s="67" t="n">
        <f aca="false">N64*5.1890047538+L64*5.5017049523</f>
        <v>31140587.80181</v>
      </c>
      <c r="Y64" s="67" t="n">
        <f aca="false">N64*5.1890047538</f>
        <v>24243957.7212181</v>
      </c>
      <c r="Z64" s="67" t="n">
        <f aca="false">L64*5.5017049523</f>
        <v>6896630.08059183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9" t="n">
        <f aca="false">high_v2_m!D53+temporary_pension_bonus_high!B53</f>
        <v>32601794.289358</v>
      </c>
      <c r="G65" s="159" t="n">
        <f aca="false">high_v2_m!E53+temporary_pension_bonus_high!B53</f>
        <v>31257149.070747</v>
      </c>
      <c r="H65" s="67" t="n">
        <f aca="false">F65-J65</f>
        <v>30389053.6064353</v>
      </c>
      <c r="I65" s="67" t="n">
        <f aca="false">G65-K65</f>
        <v>29110790.608312</v>
      </c>
      <c r="J65" s="159" t="n">
        <f aca="false">high_v2_m!J53</f>
        <v>2212740.68292267</v>
      </c>
      <c r="K65" s="159" t="n">
        <f aca="false">high_v2_m!K53</f>
        <v>2146358.46243499</v>
      </c>
      <c r="L65" s="67" t="n">
        <f aca="false">H65-I65</f>
        <v>1278262.99812332</v>
      </c>
      <c r="M65" s="67" t="n">
        <f aca="false">J65-K65</f>
        <v>66382.2204876798</v>
      </c>
      <c r="N65" s="159" t="n">
        <f aca="false">SUM(high_v5_m!C53:J53)</f>
        <v>4681814.4201857</v>
      </c>
      <c r="O65" s="7"/>
      <c r="P65" s="7"/>
      <c r="Q65" s="67" t="n">
        <f aca="false">I65*5.5017049523</f>
        <v>160158980.855119</v>
      </c>
      <c r="R65" s="67"/>
      <c r="S65" s="67"/>
      <c r="T65" s="7"/>
      <c r="U65" s="7"/>
      <c r="V65" s="67" t="n">
        <f aca="false">K65*5.5017049523</f>
        <v>11808630.9821896</v>
      </c>
      <c r="W65" s="67" t="n">
        <f aca="false">M65*5.5017049523</f>
        <v>365215.391201739</v>
      </c>
      <c r="X65" s="67" t="n">
        <f aca="false">N65*5.1890047538+L65*5.5017049523</f>
        <v>31326583.1498699</v>
      </c>
      <c r="Y65" s="67" t="n">
        <f aca="false">N65*5.1890047538</f>
        <v>24293957.282753</v>
      </c>
      <c r="Z65" s="67" t="n">
        <f aca="false">L65*5.5017049523</f>
        <v>7032625.8671169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5"/>
      <c r="B66" s="5"/>
      <c r="C66" s="155" t="n">
        <f aca="false">C62+1</f>
        <v>2028</v>
      </c>
      <c r="D66" s="155" t="n">
        <f aca="false">D62</f>
        <v>1</v>
      </c>
      <c r="E66" s="155" t="n">
        <v>213</v>
      </c>
      <c r="F66" s="157" t="n">
        <f aca="false">high_v2_m!D54+temporary_pension_bonus_high!B54</f>
        <v>32499216.9436734</v>
      </c>
      <c r="G66" s="157" t="n">
        <f aca="false">high_v2_m!E54+temporary_pension_bonus_high!B54</f>
        <v>31157181.0864793</v>
      </c>
      <c r="H66" s="8" t="n">
        <f aca="false">F66-J66</f>
        <v>30211248.0245686</v>
      </c>
      <c r="I66" s="8" t="n">
        <f aca="false">G66-K66</f>
        <v>28937851.2349476</v>
      </c>
      <c r="J66" s="157" t="n">
        <f aca="false">high_v2_m!J54</f>
        <v>2287968.9191048</v>
      </c>
      <c r="K66" s="157" t="n">
        <f aca="false">high_v2_m!K54</f>
        <v>2219329.85153166</v>
      </c>
      <c r="L66" s="8" t="n">
        <f aca="false">H66-I66</f>
        <v>1273396.78962097</v>
      </c>
      <c r="M66" s="8" t="n">
        <f aca="false">J66-K66</f>
        <v>68639.0675731441</v>
      </c>
      <c r="N66" s="157" t="n">
        <f aca="false">SUM(high_v5_m!C54:J54)</f>
        <v>5681331.58833918</v>
      </c>
      <c r="O66" s="5"/>
      <c r="P66" s="5"/>
      <c r="Q66" s="8" t="n">
        <f aca="false">I66*5.5017049523</f>
        <v>159207519.448232</v>
      </c>
      <c r="R66" s="8"/>
      <c r="S66" s="8"/>
      <c r="T66" s="5"/>
      <c r="U66" s="5"/>
      <c r="V66" s="8" t="n">
        <f aca="false">K66*5.5017049523</f>
        <v>12210098.0349589</v>
      </c>
      <c r="W66" s="8" t="n">
        <f aca="false">M66*5.5017049523</f>
        <v>377631.897988421</v>
      </c>
      <c r="X66" s="8" t="n">
        <f aca="false">N66*5.1890047538+L66*5.5017049523</f>
        <v>36486310.0435067</v>
      </c>
      <c r="Y66" s="8" t="n">
        <f aca="false">N66*5.1890047538</f>
        <v>29480456.6198061</v>
      </c>
      <c r="Z66" s="8" t="n">
        <f aca="false">L66*5.5017049523</f>
        <v>7005853.42370063</v>
      </c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9" t="n">
        <f aca="false">high_v2_m!D55+temporary_pension_bonus_high!B55</f>
        <v>33021556.2862824</v>
      </c>
      <c r="G67" s="159" t="n">
        <f aca="false">high_v2_m!E55+temporary_pension_bonus_high!B55</f>
        <v>31658787.8098175</v>
      </c>
      <c r="H67" s="67" t="n">
        <f aca="false">F67-J67</f>
        <v>30542919.2240599</v>
      </c>
      <c r="I67" s="67" t="n">
        <f aca="false">G67-K67</f>
        <v>29254509.8594617</v>
      </c>
      <c r="J67" s="159" t="n">
        <f aca="false">high_v2_m!J55</f>
        <v>2478637.06222246</v>
      </c>
      <c r="K67" s="159" t="n">
        <f aca="false">high_v2_m!K55</f>
        <v>2404277.95035579</v>
      </c>
      <c r="L67" s="67" t="n">
        <f aca="false">H67-I67</f>
        <v>1288409.36459815</v>
      </c>
      <c r="M67" s="67" t="n">
        <f aca="false">J67-K67</f>
        <v>74359.1118666735</v>
      </c>
      <c r="N67" s="159" t="n">
        <f aca="false">SUM(high_v5_m!C55:J55)</f>
        <v>4777537.53405271</v>
      </c>
      <c r="O67" s="7"/>
      <c r="P67" s="7"/>
      <c r="Q67" s="67" t="n">
        <f aca="false">I67*5.5017049523</f>
        <v>160949681.77091</v>
      </c>
      <c r="R67" s="67"/>
      <c r="S67" s="67"/>
      <c r="T67" s="7"/>
      <c r="U67" s="7"/>
      <c r="V67" s="67" t="n">
        <f aca="false">K67*5.5017049523</f>
        <v>13227627.9061781</v>
      </c>
      <c r="W67" s="67" t="n">
        <f aca="false">M67*5.5017049523</f>
        <v>409101.894005507</v>
      </c>
      <c r="X67" s="67" t="n">
        <f aca="false">N67*5.1890047538+L67*5.5017049523</f>
        <v>31879113.1574568</v>
      </c>
      <c r="Y67" s="67" t="n">
        <f aca="false">N67*5.1890047538</f>
        <v>24790664.9756574</v>
      </c>
      <c r="Z67" s="67" t="n">
        <f aca="false">L67*5.5017049523</f>
        <v>7088448.18179935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9" t="n">
        <f aca="false">high_v2_m!D56+temporary_pension_bonus_high!B56</f>
        <v>32877406.1873398</v>
      </c>
      <c r="G68" s="159" t="n">
        <f aca="false">high_v2_m!E56+temporary_pension_bonus_high!B56</f>
        <v>31520726.4364634</v>
      </c>
      <c r="H68" s="67" t="n">
        <f aca="false">F68-J68</f>
        <v>30320833.5485705</v>
      </c>
      <c r="I68" s="67" t="n">
        <f aca="false">G68-K68</f>
        <v>29040850.9768571</v>
      </c>
      <c r="J68" s="159" t="n">
        <f aca="false">high_v2_m!J56</f>
        <v>2556572.63876936</v>
      </c>
      <c r="K68" s="159" t="n">
        <f aca="false">high_v2_m!K56</f>
        <v>2479875.45960628</v>
      </c>
      <c r="L68" s="67" t="n">
        <f aca="false">H68-I68</f>
        <v>1279982.57171332</v>
      </c>
      <c r="M68" s="67" t="n">
        <f aca="false">J68-K68</f>
        <v>76697.1791630806</v>
      </c>
      <c r="N68" s="159" t="n">
        <f aca="false">SUM(high_v5_m!C56:J56)</f>
        <v>4596994.75306974</v>
      </c>
      <c r="O68" s="7"/>
      <c r="P68" s="7"/>
      <c r="Q68" s="67" t="n">
        <f aca="false">I68*5.5017049523</f>
        <v>159774193.638381</v>
      </c>
      <c r="R68" s="67"/>
      <c r="S68" s="67"/>
      <c r="T68" s="7"/>
      <c r="U68" s="7"/>
      <c r="V68" s="67" t="n">
        <f aca="false">K68*5.5017049523</f>
        <v>13643543.0972031</v>
      </c>
      <c r="W68" s="67" t="n">
        <f aca="false">M68*5.5017049523</f>
        <v>421965.250428961</v>
      </c>
      <c r="X68" s="67" t="n">
        <f aca="false">N68*5.1890047538+L68*5.5017049523</f>
        <v>30895914.0805254</v>
      </c>
      <c r="Y68" s="67" t="n">
        <f aca="false">N68*5.1890047538</f>
        <v>23853827.6268725</v>
      </c>
      <c r="Z68" s="67" t="n">
        <f aca="false">L68*5.5017049523</f>
        <v>7042086.45365289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9" t="n">
        <f aca="false">high_v2_m!D57+temporary_pension_bonus_high!B57</f>
        <v>33633694.5750811</v>
      </c>
      <c r="G69" s="159" t="n">
        <f aca="false">high_v2_m!E57+temporary_pension_bonus_high!B57</f>
        <v>32244858.3004894</v>
      </c>
      <c r="H69" s="67" t="n">
        <f aca="false">F69-J69</f>
        <v>30948031.7175625</v>
      </c>
      <c r="I69" s="67" t="n">
        <f aca="false">G69-K69</f>
        <v>29639765.3286963</v>
      </c>
      <c r="J69" s="159" t="n">
        <f aca="false">high_v2_m!J57</f>
        <v>2685662.85751859</v>
      </c>
      <c r="K69" s="159" t="n">
        <f aca="false">high_v2_m!K57</f>
        <v>2605092.97179304</v>
      </c>
      <c r="L69" s="67" t="n">
        <f aca="false">H69-I69</f>
        <v>1308266.38886622</v>
      </c>
      <c r="M69" s="67" t="n">
        <f aca="false">J69-K69</f>
        <v>80569.8857255578</v>
      </c>
      <c r="N69" s="159" t="n">
        <f aca="false">SUM(high_v5_m!C57:J57)</f>
        <v>4705548.48127262</v>
      </c>
      <c r="O69" s="7"/>
      <c r="P69" s="7"/>
      <c r="Q69" s="67" t="n">
        <f aca="false">I69*5.5017049523</f>
        <v>163069243.693898</v>
      </c>
      <c r="R69" s="67"/>
      <c r="S69" s="67"/>
      <c r="T69" s="7"/>
      <c r="U69" s="7"/>
      <c r="V69" s="67" t="n">
        <f aca="false">K69*5.5017049523</f>
        <v>14332452.9041157</v>
      </c>
      <c r="W69" s="67" t="n">
        <f aca="false">M69*5.5017049523</f>
        <v>443271.739302546</v>
      </c>
      <c r="X69" s="67" t="n">
        <f aca="false">N69*5.1890047538+L69*5.5017049523</f>
        <v>31614809.1091129</v>
      </c>
      <c r="Y69" s="67" t="n">
        <f aca="false">N69*5.1890047538</f>
        <v>24417113.43856</v>
      </c>
      <c r="Z69" s="67" t="n">
        <f aca="false">L69*5.5017049523</f>
        <v>7197695.6705529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5"/>
      <c r="B70" s="5"/>
      <c r="C70" s="155" t="n">
        <f aca="false">C66+1</f>
        <v>2029</v>
      </c>
      <c r="D70" s="155" t="n">
        <f aca="false">D66</f>
        <v>1</v>
      </c>
      <c r="E70" s="155" t="n">
        <v>217</v>
      </c>
      <c r="F70" s="157" t="n">
        <f aca="false">high_v2_m!D58+temporary_pension_bonus_high!B58</f>
        <v>33575713.6627813</v>
      </c>
      <c r="G70" s="157" t="n">
        <f aca="false">high_v2_m!E58+temporary_pension_bonus_high!B58</f>
        <v>32188741.1660287</v>
      </c>
      <c r="H70" s="8" t="n">
        <f aca="false">F70-J70</f>
        <v>30762573.8601757</v>
      </c>
      <c r="I70" s="8" t="n">
        <f aca="false">G70-K70</f>
        <v>29459995.5575012</v>
      </c>
      <c r="J70" s="157" t="n">
        <f aca="false">high_v2_m!J58</f>
        <v>2813139.8026056</v>
      </c>
      <c r="K70" s="157" t="n">
        <f aca="false">high_v2_m!K58</f>
        <v>2728745.60852743</v>
      </c>
      <c r="L70" s="8" t="n">
        <f aca="false">H70-I70</f>
        <v>1302578.30267446</v>
      </c>
      <c r="M70" s="8" t="n">
        <f aca="false">J70-K70</f>
        <v>84394.1940781674</v>
      </c>
      <c r="N70" s="157" t="n">
        <f aca="false">SUM(high_v5_m!C58:J58)</f>
        <v>5644090.94580526</v>
      </c>
      <c r="O70" s="5"/>
      <c r="P70" s="5"/>
      <c r="Q70" s="8" t="n">
        <f aca="false">I70*5.5017049523</f>
        <v>162080203.453441</v>
      </c>
      <c r="R70" s="8"/>
      <c r="S70" s="8"/>
      <c r="T70" s="5"/>
      <c r="U70" s="5"/>
      <c r="V70" s="8" t="n">
        <f aca="false">K70*5.5017049523</f>
        <v>15012753.2280022</v>
      </c>
      <c r="W70" s="8" t="n">
        <f aca="false">M70*5.5017049523</f>
        <v>464311.955505221</v>
      </c>
      <c r="X70" s="8" t="n">
        <f aca="false">N70*5.1890047538+L70*5.5017049523</f>
        <v>36453616.2472456</v>
      </c>
      <c r="Y70" s="8" t="n">
        <f aca="false">N70*5.1890047538</f>
        <v>29287214.748663</v>
      </c>
      <c r="Z70" s="8" t="n">
        <f aca="false">L70*5.5017049523</f>
        <v>7166401.49858259</v>
      </c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9" t="n">
        <f aca="false">high_v2_m!D59+temporary_pension_bonus_high!B59</f>
        <v>34091060.9986979</v>
      </c>
      <c r="G71" s="159" t="n">
        <f aca="false">high_v2_m!E59+temporary_pension_bonus_high!B59</f>
        <v>32683907.3020735</v>
      </c>
      <c r="H71" s="67" t="n">
        <f aca="false">F71-J71</f>
        <v>31179077.2807866</v>
      </c>
      <c r="I71" s="67" t="n">
        <f aca="false">G71-K71</f>
        <v>29859283.0956996</v>
      </c>
      <c r="J71" s="159" t="n">
        <f aca="false">high_v2_m!J59</f>
        <v>2911983.71791126</v>
      </c>
      <c r="K71" s="159" t="n">
        <f aca="false">high_v2_m!K59</f>
        <v>2824624.20637393</v>
      </c>
      <c r="L71" s="67" t="n">
        <f aca="false">H71-I71</f>
        <v>1319794.18508705</v>
      </c>
      <c r="M71" s="67" t="n">
        <f aca="false">J71-K71</f>
        <v>87359.5115373372</v>
      </c>
      <c r="N71" s="159" t="n">
        <f aca="false">SUM(high_v5_m!C59:J59)</f>
        <v>4740810.68162846</v>
      </c>
      <c r="O71" s="7"/>
      <c r="P71" s="7"/>
      <c r="Q71" s="67" t="n">
        <f aca="false">I71*5.5017049523</f>
        <v>164276965.679738</v>
      </c>
      <c r="R71" s="67"/>
      <c r="S71" s="67"/>
      <c r="T71" s="7"/>
      <c r="U71" s="7"/>
      <c r="V71" s="67" t="n">
        <f aca="false">K71*5.5017049523</f>
        <v>15540248.9845939</v>
      </c>
      <c r="W71" s="67" t="n">
        <f aca="false">M71*5.5017049523</f>
        <v>480626.257255477</v>
      </c>
      <c r="X71" s="67" t="n">
        <f aca="false">N71*5.1890047538+L71*5.5017049523</f>
        <v>31861207.367946</v>
      </c>
      <c r="Y71" s="67" t="n">
        <f aca="false">N71*5.1890047538</f>
        <v>24600089.1638359</v>
      </c>
      <c r="Z71" s="67" t="n">
        <f aca="false">L71*5.5017049523</f>
        <v>7261118.20411017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9" t="n">
        <f aca="false">high_v2_m!D60+temporary_pension_bonus_high!B60</f>
        <v>33828715.6148196</v>
      </c>
      <c r="G72" s="159" t="n">
        <f aca="false">high_v2_m!E60+temporary_pension_bonus_high!B60</f>
        <v>32431929.5614482</v>
      </c>
      <c r="H72" s="67" t="n">
        <f aca="false">F72-J72</f>
        <v>30878912.0322884</v>
      </c>
      <c r="I72" s="67" t="n">
        <f aca="false">G72-K72</f>
        <v>29570620.0863928</v>
      </c>
      <c r="J72" s="159" t="n">
        <f aca="false">high_v2_m!J60</f>
        <v>2949803.58253125</v>
      </c>
      <c r="K72" s="159" t="n">
        <f aca="false">high_v2_m!K60</f>
        <v>2861309.47505531</v>
      </c>
      <c r="L72" s="67" t="n">
        <f aca="false">H72-I72</f>
        <v>1308291.94589553</v>
      </c>
      <c r="M72" s="67" t="n">
        <f aca="false">J72-K72</f>
        <v>88494.1074759369</v>
      </c>
      <c r="N72" s="159" t="n">
        <f aca="false">SUM(high_v5_m!C60:J60)</f>
        <v>4703326.79494004</v>
      </c>
      <c r="O72" s="7"/>
      <c r="P72" s="7"/>
      <c r="Q72" s="67" t="n">
        <f aca="false">I72*5.5017049523</f>
        <v>162688826.971889</v>
      </c>
      <c r="R72" s="67"/>
      <c r="S72" s="67"/>
      <c r="T72" s="7"/>
      <c r="U72" s="7"/>
      <c r="V72" s="67" t="n">
        <f aca="false">K72*5.5017049523</f>
        <v>15742080.5089747</v>
      </c>
      <c r="W72" s="67" t="n">
        <f aca="false">M72*5.5017049523</f>
        <v>486868.46934973</v>
      </c>
      <c r="X72" s="67" t="n">
        <f aca="false">N72*5.1890047538+L72*5.5017049523</f>
        <v>31603421.3754064</v>
      </c>
      <c r="Y72" s="67" t="n">
        <f aca="false">N72*5.1890047538</f>
        <v>24405585.0976188</v>
      </c>
      <c r="Z72" s="67" t="n">
        <f aca="false">L72*5.5017049523</f>
        <v>7197836.27778766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9" t="n">
        <f aca="false">high_v2_m!D61+temporary_pension_bonus_high!B61</f>
        <v>34361170.6536532</v>
      </c>
      <c r="G73" s="159" t="n">
        <f aca="false">high_v2_m!E61+temporary_pension_bonus_high!B61</f>
        <v>32943193.222721</v>
      </c>
      <c r="H73" s="67" t="n">
        <f aca="false">F73-J73</f>
        <v>31244878.4199675</v>
      </c>
      <c r="I73" s="67" t="n">
        <f aca="false">G73-K73</f>
        <v>29920389.7560459</v>
      </c>
      <c r="J73" s="159" t="n">
        <f aca="false">high_v2_m!J61</f>
        <v>3116292.23368568</v>
      </c>
      <c r="K73" s="159" t="n">
        <f aca="false">high_v2_m!K61</f>
        <v>3022803.46667511</v>
      </c>
      <c r="L73" s="67" t="n">
        <f aca="false">H73-I73</f>
        <v>1324488.66392162</v>
      </c>
      <c r="M73" s="67" t="n">
        <f aca="false">J73-K73</f>
        <v>93488.7670105705</v>
      </c>
      <c r="N73" s="159" t="n">
        <f aca="false">SUM(high_v5_m!C61:J61)</f>
        <v>4692060.26289763</v>
      </c>
      <c r="O73" s="7"/>
      <c r="P73" s="7"/>
      <c r="Q73" s="67" t="n">
        <f aca="false">I73*5.5017049523</f>
        <v>164613156.495584</v>
      </c>
      <c r="R73" s="67"/>
      <c r="S73" s="67"/>
      <c r="T73" s="7"/>
      <c r="U73" s="7"/>
      <c r="V73" s="67" t="n">
        <f aca="false">K73*5.5017049523</f>
        <v>16630572.8024361</v>
      </c>
      <c r="W73" s="67" t="n">
        <f aca="false">M73*5.5017049523</f>
        <v>514347.612446477</v>
      </c>
      <c r="X73" s="67" t="n">
        <f aca="false">N73*5.1890047538+L73*5.5017049523</f>
        <v>31634068.8508546</v>
      </c>
      <c r="Y73" s="67" t="n">
        <f aca="false">N73*5.1890047538</f>
        <v>24347123.0092919</v>
      </c>
      <c r="Z73" s="67" t="n">
        <f aca="false">L73*5.5017049523</f>
        <v>7286945.84156277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5"/>
      <c r="B74" s="5"/>
      <c r="C74" s="155" t="n">
        <f aca="false">C70+1</f>
        <v>2030</v>
      </c>
      <c r="D74" s="155" t="n">
        <f aca="false">D70</f>
        <v>1</v>
      </c>
      <c r="E74" s="155" t="n">
        <v>221</v>
      </c>
      <c r="F74" s="157" t="n">
        <f aca="false">high_v2_m!D62+temporary_pension_bonus_high!B62</f>
        <v>34136327.9612365</v>
      </c>
      <c r="G74" s="157" t="n">
        <f aca="false">high_v2_m!E62+temporary_pension_bonus_high!B62</f>
        <v>32727233.065691</v>
      </c>
      <c r="H74" s="8" t="n">
        <f aca="false">F74-J74</f>
        <v>30939587.3337046</v>
      </c>
      <c r="I74" s="8" t="n">
        <f aca="false">G74-K74</f>
        <v>29626394.656985</v>
      </c>
      <c r="J74" s="157" t="n">
        <f aca="false">high_v2_m!J62</f>
        <v>3196740.62753192</v>
      </c>
      <c r="K74" s="157" t="n">
        <f aca="false">high_v2_m!K62</f>
        <v>3100838.40870597</v>
      </c>
      <c r="L74" s="8" t="n">
        <f aca="false">H74-I74</f>
        <v>1313192.67671952</v>
      </c>
      <c r="M74" s="8" t="n">
        <f aca="false">J74-K74</f>
        <v>95902.2188259573</v>
      </c>
      <c r="N74" s="157" t="n">
        <f aca="false">SUM(high_v5_m!C62:J62)</f>
        <v>5638188.64671208</v>
      </c>
      <c r="O74" s="5"/>
      <c r="P74" s="5"/>
      <c r="Q74" s="8" t="n">
        <f aca="false">I74*5.5017049523</f>
        <v>162995682.203129</v>
      </c>
      <c r="R74" s="8"/>
      <c r="S74" s="8"/>
      <c r="T74" s="5"/>
      <c r="U74" s="5"/>
      <c r="V74" s="8" t="n">
        <f aca="false">K74*5.5017049523</f>
        <v>17059898.0294597</v>
      </c>
      <c r="W74" s="8" t="n">
        <f aca="false">M74*5.5017049523</f>
        <v>527625.712251327</v>
      </c>
      <c r="X74" s="8" t="n">
        <f aca="false">N74*5.1890047538+L74*5.5017049523</f>
        <v>36481386.3434421</v>
      </c>
      <c r="Y74" s="8" t="n">
        <f aca="false">N74*5.1890047538</f>
        <v>29256587.6906102</v>
      </c>
      <c r="Z74" s="8" t="n">
        <f aca="false">L74*5.5017049523</f>
        <v>7224798.6528319</v>
      </c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5"/>
      <c r="BG74" s="155"/>
      <c r="BH74" s="155"/>
      <c r="BI74" s="155"/>
      <c r="BJ74" s="155"/>
      <c r="BK74" s="155"/>
      <c r="BL74" s="15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9" t="n">
        <f aca="false">high_v2_m!D63+temporary_pension_bonus_high!B63</f>
        <v>34940757.9880686</v>
      </c>
      <c r="G75" s="159" t="n">
        <f aca="false">high_v2_m!E63+temporary_pension_bonus_high!B63</f>
        <v>33497033.0157868</v>
      </c>
      <c r="H75" s="67" t="n">
        <f aca="false">F75-J75</f>
        <v>31691416.5044189</v>
      </c>
      <c r="I75" s="67" t="n">
        <f aca="false">G75-K75</f>
        <v>30345171.7766466</v>
      </c>
      <c r="J75" s="159" t="n">
        <f aca="false">high_v2_m!J63</f>
        <v>3249341.4836497</v>
      </c>
      <c r="K75" s="159" t="n">
        <f aca="false">high_v2_m!K63</f>
        <v>3151861.23914021</v>
      </c>
      <c r="L75" s="67" t="n">
        <f aca="false">H75-I75</f>
        <v>1346244.72777236</v>
      </c>
      <c r="M75" s="67" t="n">
        <f aca="false">J75-K75</f>
        <v>97480.2445094911</v>
      </c>
      <c r="N75" s="159" t="n">
        <f aca="false">SUM(high_v5_m!C63:J63)</f>
        <v>4853154.64672688</v>
      </c>
      <c r="O75" s="7"/>
      <c r="P75" s="7"/>
      <c r="Q75" s="67" t="n">
        <f aca="false">I75*5.5017049523</f>
        <v>166950181.841971</v>
      </c>
      <c r="R75" s="67"/>
      <c r="S75" s="67"/>
      <c r="T75" s="7"/>
      <c r="U75" s="7"/>
      <c r="V75" s="67" t="n">
        <f aca="false">K75*5.5017049523</f>
        <v>17340610.5883401</v>
      </c>
      <c r="W75" s="67" t="n">
        <f aca="false">M75*5.5017049523</f>
        <v>536307.543969282</v>
      </c>
      <c r="X75" s="67" t="n">
        <f aca="false">N75*5.1890047538+L75*5.5017049523</f>
        <v>32589683.8185852</v>
      </c>
      <c r="Y75" s="67" t="n">
        <f aca="false">N75*5.1890047538</f>
        <v>25183042.5327923</v>
      </c>
      <c r="Z75" s="67" t="n">
        <f aca="false">L75*5.5017049523</f>
        <v>7406641.28579293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9" t="n">
        <f aca="false">high_v2_m!D64+temporary_pension_bonus_high!B64</f>
        <v>34840597.236962</v>
      </c>
      <c r="G76" s="159" t="n">
        <f aca="false">high_v2_m!E64+temporary_pension_bonus_high!B64</f>
        <v>33398921.84343</v>
      </c>
      <c r="H76" s="67" t="n">
        <f aca="false">F76-J76</f>
        <v>31609356.3092599</v>
      </c>
      <c r="I76" s="67" t="n">
        <f aca="false">G76-K76</f>
        <v>30264618.1435589</v>
      </c>
      <c r="J76" s="159" t="n">
        <f aca="false">high_v2_m!J64</f>
        <v>3231240.9277021</v>
      </c>
      <c r="K76" s="159" t="n">
        <f aca="false">high_v2_m!K64</f>
        <v>3134303.69987104</v>
      </c>
      <c r="L76" s="67" t="n">
        <f aca="false">H76-I76</f>
        <v>1344738.16570095</v>
      </c>
      <c r="M76" s="67" t="n">
        <f aca="false">J76-K76</f>
        <v>96937.2278310633</v>
      </c>
      <c r="N76" s="159" t="n">
        <f aca="false">SUM(high_v5_m!C64:J64)</f>
        <v>4700734.09243102</v>
      </c>
      <c r="O76" s="7"/>
      <c r="P76" s="7"/>
      <c r="Q76" s="67" t="n">
        <f aca="false">I76*5.5017049523</f>
        <v>166506999.519887</v>
      </c>
      <c r="R76" s="67"/>
      <c r="S76" s="67"/>
      <c r="T76" s="7"/>
      <c r="U76" s="7"/>
      <c r="V76" s="67" t="n">
        <f aca="false">K76*5.5017049523</f>
        <v>17244014.1875927</v>
      </c>
      <c r="W76" s="67" t="n">
        <f aca="false">M76*5.5017049523</f>
        <v>533320.026420394</v>
      </c>
      <c r="X76" s="67" t="n">
        <f aca="false">N76*5.1890047538+L76*5.5017049523</f>
        <v>31790484.177758</v>
      </c>
      <c r="Y76" s="67" t="n">
        <f aca="false">N76*5.1890047538</f>
        <v>24392131.5519743</v>
      </c>
      <c r="Z76" s="67" t="n">
        <f aca="false">L76*5.5017049523</f>
        <v>7398352.62578373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9" t="n">
        <f aca="false">high_v2_m!D65+temporary_pension_bonus_high!B65</f>
        <v>35474244.7033381</v>
      </c>
      <c r="G77" s="159" t="n">
        <f aca="false">high_v2_m!E65+temporary_pension_bonus_high!B65</f>
        <v>34005147.5819082</v>
      </c>
      <c r="H77" s="67" t="n">
        <f aca="false">F77-J77</f>
        <v>32143990.9700055</v>
      </c>
      <c r="I77" s="67" t="n">
        <f aca="false">G77-K77</f>
        <v>30774801.4605755</v>
      </c>
      <c r="J77" s="159" t="n">
        <f aca="false">high_v2_m!J65</f>
        <v>3330253.73333266</v>
      </c>
      <c r="K77" s="159" t="n">
        <f aca="false">high_v2_m!K65</f>
        <v>3230346.12133268</v>
      </c>
      <c r="L77" s="67" t="n">
        <f aca="false">H77-I77</f>
        <v>1369189.50943</v>
      </c>
      <c r="M77" s="67" t="n">
        <f aca="false">J77-K77</f>
        <v>99907.6119999797</v>
      </c>
      <c r="N77" s="159" t="n">
        <f aca="false">SUM(high_v5_m!C65:J65)</f>
        <v>4844910.60059876</v>
      </c>
      <c r="O77" s="7"/>
      <c r="P77" s="7"/>
      <c r="Q77" s="67" t="n">
        <f aca="false">I77*5.5017049523</f>
        <v>169313877.601697</v>
      </c>
      <c r="R77" s="67"/>
      <c r="S77" s="67"/>
      <c r="T77" s="7"/>
      <c r="U77" s="7"/>
      <c r="V77" s="67" t="n">
        <f aca="false">K77*5.5017049523</f>
        <v>17772411.2533791</v>
      </c>
      <c r="W77" s="67" t="n">
        <f aca="false">M77*5.5017049523</f>
        <v>549662.203712755</v>
      </c>
      <c r="X77" s="67" t="n">
        <f aca="false">N77*5.1890047538+L77*5.5017049523</f>
        <v>32673140.8429112</v>
      </c>
      <c r="Y77" s="67" t="n">
        <f aca="false">N77*5.1890047538</f>
        <v>25140264.138243</v>
      </c>
      <c r="Z77" s="67" t="n">
        <f aca="false">L77*5.5017049523</f>
        <v>7532876.70466821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5"/>
      <c r="B78" s="5"/>
      <c r="C78" s="155" t="n">
        <f aca="false">C74+1</f>
        <v>2031</v>
      </c>
      <c r="D78" s="155" t="n">
        <f aca="false">D74</f>
        <v>1</v>
      </c>
      <c r="E78" s="155" t="n">
        <v>225</v>
      </c>
      <c r="F78" s="157" t="n">
        <f aca="false">high_v2_m!D66+temporary_pension_bonus_high!B66</f>
        <v>35392191.5321638</v>
      </c>
      <c r="G78" s="157" t="n">
        <f aca="false">high_v2_m!E66+temporary_pension_bonus_high!B66</f>
        <v>33926533.0197789</v>
      </c>
      <c r="H78" s="8" t="n">
        <f aca="false">F78-J78</f>
        <v>31953117.2193116</v>
      </c>
      <c r="I78" s="8" t="n">
        <f aca="false">G78-K78</f>
        <v>30590630.9363124</v>
      </c>
      <c r="J78" s="157" t="n">
        <f aca="false">high_v2_m!J66</f>
        <v>3439074.31285213</v>
      </c>
      <c r="K78" s="157" t="n">
        <f aca="false">high_v2_m!K66</f>
        <v>3335902.08346657</v>
      </c>
      <c r="L78" s="8" t="n">
        <f aca="false">H78-I78</f>
        <v>1362486.28299925</v>
      </c>
      <c r="M78" s="8" t="n">
        <f aca="false">J78-K78</f>
        <v>103172.229385563</v>
      </c>
      <c r="N78" s="157" t="n">
        <f aca="false">SUM(high_v5_m!C66:J66)</f>
        <v>5744837.28362426</v>
      </c>
      <c r="O78" s="5"/>
      <c r="P78" s="5"/>
      <c r="Q78" s="8" t="n">
        <f aca="false">I78*5.5017049523</f>
        <v>168300625.716291</v>
      </c>
      <c r="R78" s="8"/>
      <c r="S78" s="8"/>
      <c r="T78" s="5"/>
      <c r="U78" s="5"/>
      <c r="V78" s="8" t="n">
        <f aca="false">K78*5.5017049523</f>
        <v>18353149.0129959</v>
      </c>
      <c r="W78" s="8" t="n">
        <f aca="false">M78*5.5017049523</f>
        <v>567623.165350384</v>
      </c>
      <c r="X78" s="8" t="n">
        <f aca="false">N78*5.1890047538+L78*5.5017049523</f>
        <v>37305985.5051516</v>
      </c>
      <c r="Y78" s="8" t="n">
        <f aca="false">N78*5.1890047538</f>
        <v>29809987.9745337</v>
      </c>
      <c r="Z78" s="8" t="n">
        <f aca="false">L78*5.5017049523</f>
        <v>7495997.53061782</v>
      </c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5"/>
      <c r="AT78" s="155"/>
      <c r="AU78" s="155"/>
      <c r="AV78" s="155"/>
      <c r="AW78" s="155"/>
      <c r="AX78" s="155"/>
      <c r="AY78" s="155"/>
      <c r="AZ78" s="155"/>
      <c r="BA78" s="155"/>
      <c r="BB78" s="155"/>
      <c r="BC78" s="155"/>
      <c r="BD78" s="155"/>
      <c r="BE78" s="155"/>
      <c r="BF78" s="155"/>
      <c r="BG78" s="155"/>
      <c r="BH78" s="155"/>
      <c r="BI78" s="155"/>
      <c r="BJ78" s="155"/>
      <c r="BK78" s="155"/>
      <c r="BL78" s="15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9" t="n">
        <f aca="false">high_v2_m!D67+temporary_pension_bonus_high!B67</f>
        <v>35956052.9283068</v>
      </c>
      <c r="G79" s="159" t="n">
        <f aca="false">high_v2_m!E67+temporary_pension_bonus_high!B67</f>
        <v>34467074.9028723</v>
      </c>
      <c r="H79" s="67" t="n">
        <f aca="false">F79-J79</f>
        <v>32345578.1645757</v>
      </c>
      <c r="I79" s="67" t="n">
        <f aca="false">G79-K79</f>
        <v>30964914.3820531</v>
      </c>
      <c r="J79" s="159" t="n">
        <f aca="false">high_v2_m!J67</f>
        <v>3610474.76373112</v>
      </c>
      <c r="K79" s="159" t="n">
        <f aca="false">high_v2_m!K67</f>
        <v>3502160.52081918</v>
      </c>
      <c r="L79" s="67" t="n">
        <f aca="false">H79-I79</f>
        <v>1380663.78252259</v>
      </c>
      <c r="M79" s="67" t="n">
        <f aca="false">J79-K79</f>
        <v>108314.242911934</v>
      </c>
      <c r="N79" s="159" t="n">
        <f aca="false">SUM(high_v5_m!C67:J67)</f>
        <v>4858222.70155669</v>
      </c>
      <c r="O79" s="7"/>
      <c r="P79" s="7"/>
      <c r="Q79" s="67" t="n">
        <f aca="false">I79*5.5017049523</f>
        <v>170359822.803287</v>
      </c>
      <c r="R79" s="67"/>
      <c r="S79" s="67"/>
      <c r="T79" s="7"/>
      <c r="U79" s="7"/>
      <c r="V79" s="67" t="n">
        <f aca="false">K79*5.5017049523</f>
        <v>19267853.8811404</v>
      </c>
      <c r="W79" s="67" t="n">
        <f aca="false">M79*5.5017049523</f>
        <v>595913.006633212</v>
      </c>
      <c r="X79" s="67" t="n">
        <f aca="false">N79*5.1890047538+L79*5.5017049523</f>
        <v>32805345.4631625</v>
      </c>
      <c r="Y79" s="67" t="n">
        <f aca="false">N79*5.1890047538</f>
        <v>25209340.6933967</v>
      </c>
      <c r="Z79" s="67" t="n">
        <f aca="false">L79*5.5017049523</f>
        <v>7596004.76976578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9" t="n">
        <f aca="false">high_v2_m!D68+temporary_pension_bonus_high!B68</f>
        <v>35790206.5940402</v>
      </c>
      <c r="G80" s="159" t="n">
        <f aca="false">high_v2_m!E68+temporary_pension_bonus_high!B68</f>
        <v>34306693.6030336</v>
      </c>
      <c r="H80" s="67" t="n">
        <f aca="false">F80-J80</f>
        <v>32130701.0320001</v>
      </c>
      <c r="I80" s="67" t="n">
        <f aca="false">G80-K80</f>
        <v>30756973.2078547</v>
      </c>
      <c r="J80" s="159" t="n">
        <f aca="false">high_v2_m!J68</f>
        <v>3659505.56204009</v>
      </c>
      <c r="K80" s="159" t="n">
        <f aca="false">high_v2_m!K68</f>
        <v>3549720.39517889</v>
      </c>
      <c r="L80" s="67" t="n">
        <f aca="false">H80-I80</f>
        <v>1373727.82414533</v>
      </c>
      <c r="M80" s="67" t="n">
        <f aca="false">J80-K80</f>
        <v>109785.166861203</v>
      </c>
      <c r="N80" s="159" t="n">
        <f aca="false">SUM(high_v5_m!C68:J68)</f>
        <v>4604839.50120831</v>
      </c>
      <c r="O80" s="7"/>
      <c r="P80" s="7"/>
      <c r="Q80" s="67" t="n">
        <f aca="false">I80*5.5017049523</f>
        <v>169215791.815413</v>
      </c>
      <c r="R80" s="67"/>
      <c r="S80" s="67"/>
      <c r="T80" s="7"/>
      <c r="U80" s="7"/>
      <c r="V80" s="67" t="n">
        <f aca="false">K80*5.5017049523</f>
        <v>19529514.277436</v>
      </c>
      <c r="W80" s="67" t="n">
        <f aca="false">M80*5.5017049523</f>
        <v>604005.596209363</v>
      </c>
      <c r="X80" s="67" t="n">
        <f aca="false">N80*5.1890047538+L80*5.5017049523</f>
        <v>31452379.2354686</v>
      </c>
      <c r="Y80" s="67" t="n">
        <f aca="false">N80*5.1890047538</f>
        <v>23894534.0622559</v>
      </c>
      <c r="Z80" s="67" t="n">
        <f aca="false">L80*5.5017049523</f>
        <v>7557845.17321266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9" t="n">
        <f aca="false">high_v2_m!D69+temporary_pension_bonus_high!B69</f>
        <v>36558013.5512112</v>
      </c>
      <c r="G81" s="159" t="n">
        <f aca="false">high_v2_m!E69+temporary_pension_bonus_high!B69</f>
        <v>35043451.5711073</v>
      </c>
      <c r="H81" s="67" t="n">
        <f aca="false">F81-J81</f>
        <v>32687934.0885811</v>
      </c>
      <c r="I81" s="67" t="n">
        <f aca="false">G81-K81</f>
        <v>31289474.4923561</v>
      </c>
      <c r="J81" s="159" t="n">
        <f aca="false">high_v2_m!J69</f>
        <v>3870079.46263009</v>
      </c>
      <c r="K81" s="159" t="n">
        <f aca="false">high_v2_m!K69</f>
        <v>3753977.07875119</v>
      </c>
      <c r="L81" s="67" t="n">
        <f aca="false">H81-I81</f>
        <v>1398459.59622505</v>
      </c>
      <c r="M81" s="67" t="n">
        <f aca="false">J81-K81</f>
        <v>116102.383878903</v>
      </c>
      <c r="N81" s="159" t="n">
        <f aca="false">SUM(high_v5_m!C69:J69)</f>
        <v>4697784.85020443</v>
      </c>
      <c r="O81" s="7"/>
      <c r="P81" s="7"/>
      <c r="Q81" s="67" t="n">
        <f aca="false">I81*5.5017049523</f>
        <v>172145456.76946</v>
      </c>
      <c r="R81" s="67"/>
      <c r="S81" s="67"/>
      <c r="T81" s="7"/>
      <c r="U81" s="7"/>
      <c r="V81" s="67" t="n">
        <f aca="false">K81*5.5017049523</f>
        <v>20653274.2849861</v>
      </c>
      <c r="W81" s="67" t="n">
        <f aca="false">M81*5.5017049523</f>
        <v>638761.060360396</v>
      </c>
      <c r="X81" s="67" t="n">
        <f aca="false">N81*5.1890047538+L81*5.5017049523</f>
        <v>32070740.0061832</v>
      </c>
      <c r="Y81" s="67" t="n">
        <f aca="false">N81*5.1890047538</f>
        <v>24376827.9200404</v>
      </c>
      <c r="Z81" s="67" t="n">
        <f aca="false">L81*5.5017049523</f>
        <v>7693912.08614283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5"/>
      <c r="B82" s="5"/>
      <c r="C82" s="155" t="n">
        <f aca="false">C78+1</f>
        <v>2032</v>
      </c>
      <c r="D82" s="155" t="n">
        <f aca="false">D78</f>
        <v>1</v>
      </c>
      <c r="E82" s="155" t="n">
        <v>229</v>
      </c>
      <c r="F82" s="157" t="n">
        <f aca="false">high_v2_m!D70+temporary_pension_bonus_high!B70</f>
        <v>36424933.1109544</v>
      </c>
      <c r="G82" s="157" t="n">
        <f aca="false">high_v2_m!E70+temporary_pension_bonus_high!B70</f>
        <v>34915110.2273027</v>
      </c>
      <c r="H82" s="8" t="n">
        <f aca="false">F82-J82</f>
        <v>32568419.7282001</v>
      </c>
      <c r="I82" s="8" t="n">
        <f aca="false">G82-K82</f>
        <v>31174292.246031</v>
      </c>
      <c r="J82" s="157" t="n">
        <f aca="false">high_v2_m!J70</f>
        <v>3856513.3827543</v>
      </c>
      <c r="K82" s="157" t="n">
        <f aca="false">high_v2_m!K70</f>
        <v>3740817.98127167</v>
      </c>
      <c r="L82" s="8" t="n">
        <f aca="false">H82-I82</f>
        <v>1394127.4821691</v>
      </c>
      <c r="M82" s="8" t="n">
        <f aca="false">J82-K82</f>
        <v>115695.401482629</v>
      </c>
      <c r="N82" s="157" t="n">
        <f aca="false">SUM(high_v5_m!C70:J70)</f>
        <v>5632876.97919806</v>
      </c>
      <c r="O82" s="5"/>
      <c r="P82" s="5"/>
      <c r="Q82" s="8" t="n">
        <f aca="false">I82*5.5017049523</f>
        <v>171511758.034436</v>
      </c>
      <c r="R82" s="8"/>
      <c r="S82" s="8"/>
      <c r="T82" s="5"/>
      <c r="U82" s="5"/>
      <c r="V82" s="8" t="n">
        <f aca="false">K82*5.5017049523</f>
        <v>20580876.8132152</v>
      </c>
      <c r="W82" s="8" t="n">
        <f aca="false">M82*5.5017049523</f>
        <v>636521.963295317</v>
      </c>
      <c r="X82" s="8" t="n">
        <f aca="false">N82*5.1890047538+L82*5.5017049523</f>
        <v>36899103.4954166</v>
      </c>
      <c r="Y82" s="8" t="n">
        <f aca="false">N82*5.1890047538</f>
        <v>29229025.4226293</v>
      </c>
      <c r="Z82" s="8" t="n">
        <f aca="false">L82*5.5017049523</f>
        <v>7670078.07278726</v>
      </c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  <c r="AS82" s="155"/>
      <c r="AT82" s="155"/>
      <c r="AU82" s="155"/>
      <c r="AV82" s="155"/>
      <c r="AW82" s="155"/>
      <c r="AX82" s="155"/>
      <c r="AY82" s="155"/>
      <c r="AZ82" s="155"/>
      <c r="BA82" s="155"/>
      <c r="BB82" s="155"/>
      <c r="BC82" s="155"/>
      <c r="BD82" s="155"/>
      <c r="BE82" s="155"/>
      <c r="BF82" s="155"/>
      <c r="BG82" s="155"/>
      <c r="BH82" s="155"/>
      <c r="BI82" s="155"/>
      <c r="BJ82" s="155"/>
      <c r="BK82" s="155"/>
      <c r="BL82" s="15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9" t="n">
        <f aca="false">high_v2_m!D71+temporary_pension_bonus_high!B71</f>
        <v>37043388.0311294</v>
      </c>
      <c r="G83" s="159" t="n">
        <f aca="false">high_v2_m!E71+temporary_pension_bonus_high!B71</f>
        <v>35507444.1899843</v>
      </c>
      <c r="H83" s="67" t="n">
        <f aca="false">F83-J83</f>
        <v>33054622.7215998</v>
      </c>
      <c r="I83" s="67" t="n">
        <f aca="false">G83-K83</f>
        <v>31638341.8397406</v>
      </c>
      <c r="J83" s="159" t="n">
        <f aca="false">high_v2_m!J71</f>
        <v>3988765.30952963</v>
      </c>
      <c r="K83" s="159" t="n">
        <f aca="false">high_v2_m!K71</f>
        <v>3869102.35024374</v>
      </c>
      <c r="L83" s="67" t="n">
        <f aca="false">H83-I83</f>
        <v>1416280.88185922</v>
      </c>
      <c r="M83" s="67" t="n">
        <f aca="false">J83-K83</f>
        <v>119662.959285889</v>
      </c>
      <c r="N83" s="159" t="n">
        <f aca="false">SUM(high_v5_m!C71:J71)</f>
        <v>4717419.28944977</v>
      </c>
      <c r="O83" s="7"/>
      <c r="P83" s="7"/>
      <c r="Q83" s="67" t="n">
        <f aca="false">I83*5.5017049523</f>
        <v>174064821.982261</v>
      </c>
      <c r="R83" s="67"/>
      <c r="S83" s="67"/>
      <c r="T83" s="7"/>
      <c r="U83" s="7"/>
      <c r="V83" s="67" t="n">
        <f aca="false">K83*5.5017049523</f>
        <v>21286659.5612916</v>
      </c>
      <c r="W83" s="67" t="n">
        <f aca="false">M83*5.5017049523</f>
        <v>658350.295710048</v>
      </c>
      <c r="X83" s="67" t="n">
        <f aca="false">N83*5.1890047538+L83*5.5017049523</f>
        <v>32270670.6601953</v>
      </c>
      <c r="Y83" s="67" t="n">
        <f aca="false">N83*5.1890047538</f>
        <v>24478711.1186227</v>
      </c>
      <c r="Z83" s="67" t="n">
        <f aca="false">L83*5.5017049523</f>
        <v>7791959.54157266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9" t="n">
        <f aca="false">high_v2_m!D72+temporary_pension_bonus_high!B72</f>
        <v>37046891.4842553</v>
      </c>
      <c r="G84" s="159" t="n">
        <f aca="false">high_v2_m!E72+temporary_pension_bonus_high!B72</f>
        <v>35510404.0600613</v>
      </c>
      <c r="H84" s="67" t="n">
        <f aca="false">F84-J84</f>
        <v>32912685.6787593</v>
      </c>
      <c r="I84" s="67" t="n">
        <f aca="false">G84-K84</f>
        <v>31500224.4287302</v>
      </c>
      <c r="J84" s="159" t="n">
        <f aca="false">high_v2_m!J72</f>
        <v>4134205.80549604</v>
      </c>
      <c r="K84" s="159" t="n">
        <f aca="false">high_v2_m!K72</f>
        <v>4010179.63133116</v>
      </c>
      <c r="L84" s="67" t="n">
        <f aca="false">H84-I84</f>
        <v>1412461.25002912</v>
      </c>
      <c r="M84" s="67" t="n">
        <f aca="false">J84-K84</f>
        <v>124026.174164881</v>
      </c>
      <c r="N84" s="159" t="n">
        <f aca="false">SUM(high_v5_m!C72:J72)</f>
        <v>4614652.53634495</v>
      </c>
      <c r="O84" s="7"/>
      <c r="P84" s="7"/>
      <c r="Q84" s="67" t="n">
        <f aca="false">I84*5.5017049523</f>
        <v>173304940.738106</v>
      </c>
      <c r="R84" s="67"/>
      <c r="S84" s="67"/>
      <c r="T84" s="7"/>
      <c r="U84" s="7"/>
      <c r="V84" s="67" t="n">
        <f aca="false">K84*5.5017049523</f>
        <v>22062825.1373072</v>
      </c>
      <c r="W84" s="67" t="n">
        <f aca="false">M84*5.5017049523</f>
        <v>682355.416617751</v>
      </c>
      <c r="X84" s="67" t="n">
        <f aca="false">N84*5.1890047538+L84*5.5017049523</f>
        <v>31716399.0024462</v>
      </c>
      <c r="Y84" s="67" t="n">
        <f aca="false">N84*5.1890047538</f>
        <v>23945453.9482291</v>
      </c>
      <c r="Z84" s="67" t="n">
        <f aca="false">L84*5.5017049523</f>
        <v>7770945.05421704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9" t="n">
        <f aca="false">high_v2_m!D73+temporary_pension_bonus_high!B73</f>
        <v>37764522.6188629</v>
      </c>
      <c r="G85" s="159" t="n">
        <f aca="false">high_v2_m!E73+temporary_pension_bonus_high!B73</f>
        <v>36197657.1737658</v>
      </c>
      <c r="H85" s="67" t="n">
        <f aca="false">F85-J85</f>
        <v>33485180.0162376</v>
      </c>
      <c r="I85" s="67" t="n">
        <f aca="false">G85-K85</f>
        <v>32046694.8492193</v>
      </c>
      <c r="J85" s="159" t="n">
        <f aca="false">high_v2_m!J73</f>
        <v>4279342.6026253</v>
      </c>
      <c r="K85" s="159" t="n">
        <f aca="false">high_v2_m!K73</f>
        <v>4150962.32454654</v>
      </c>
      <c r="L85" s="67" t="n">
        <f aca="false">H85-I85</f>
        <v>1438485.16701834</v>
      </c>
      <c r="M85" s="67" t="n">
        <f aca="false">J85-K85</f>
        <v>128380.278078759</v>
      </c>
      <c r="N85" s="159" t="n">
        <f aca="false">SUM(high_v5_m!C73:J73)</f>
        <v>4659546.0355453</v>
      </c>
      <c r="O85" s="7"/>
      <c r="P85" s="7"/>
      <c r="Q85" s="67" t="n">
        <f aca="false">I85*5.5017049523</f>
        <v>176311459.756797</v>
      </c>
      <c r="R85" s="67"/>
      <c r="S85" s="67"/>
      <c r="T85" s="7"/>
      <c r="U85" s="7"/>
      <c r="V85" s="67" t="n">
        <f aca="false">K85*5.5017049523</f>
        <v>22837369.9777684</v>
      </c>
      <c r="W85" s="67" t="n">
        <f aca="false">M85*5.5017049523</f>
        <v>706310.41168356</v>
      </c>
      <c r="X85" s="67" t="n">
        <f aca="false">N85*5.1890047538+L85*5.5017049523</f>
        <v>32092527.4961894</v>
      </c>
      <c r="Y85" s="67" t="n">
        <f aca="false">N85*5.1890047538</f>
        <v>24178406.5289945</v>
      </c>
      <c r="Z85" s="67" t="n">
        <f aca="false">L85*5.5017049523</f>
        <v>7914120.96719487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5"/>
      <c r="B86" s="5"/>
      <c r="C86" s="155" t="n">
        <f aca="false">C82+1</f>
        <v>2033</v>
      </c>
      <c r="D86" s="155" t="n">
        <f aca="false">D82</f>
        <v>1</v>
      </c>
      <c r="E86" s="155" t="n">
        <v>233</v>
      </c>
      <c r="F86" s="157" t="n">
        <f aca="false">high_v2_m!D74+temporary_pension_bonus_high!B74</f>
        <v>37537297.6493232</v>
      </c>
      <c r="G86" s="157" t="n">
        <f aca="false">high_v2_m!E74+temporary_pension_bonus_high!B74</f>
        <v>35980049.1165483</v>
      </c>
      <c r="H86" s="8" t="n">
        <f aca="false">F86-J86</f>
        <v>33248391.2969914</v>
      </c>
      <c r="I86" s="8" t="n">
        <f aca="false">G86-K86</f>
        <v>31819809.9547864</v>
      </c>
      <c r="J86" s="157" t="n">
        <f aca="false">high_v2_m!J74</f>
        <v>4288906.35233182</v>
      </c>
      <c r="K86" s="157" t="n">
        <f aca="false">high_v2_m!K74</f>
        <v>4160239.16176187</v>
      </c>
      <c r="L86" s="8" t="n">
        <f aca="false">H86-I86</f>
        <v>1428581.342205</v>
      </c>
      <c r="M86" s="8" t="n">
        <f aca="false">J86-K86</f>
        <v>128667.190569954</v>
      </c>
      <c r="N86" s="157" t="n">
        <f aca="false">SUM(high_v5_m!C74:J74)</f>
        <v>5603283.01697871</v>
      </c>
      <c r="O86" s="5"/>
      <c r="P86" s="5"/>
      <c r="Q86" s="8" t="n">
        <f aca="false">I86*5.5017049523</f>
        <v>175063206.009493</v>
      </c>
      <c r="R86" s="8"/>
      <c r="S86" s="8"/>
      <c r="T86" s="5"/>
      <c r="U86" s="5"/>
      <c r="V86" s="8" t="n">
        <f aca="false">K86*5.5017049523</f>
        <v>22888408.3990177</v>
      </c>
      <c r="W86" s="8" t="n">
        <f aca="false">M86*5.5017049523</f>
        <v>707888.919557244</v>
      </c>
      <c r="X86" s="8" t="n">
        <f aca="false">N86*5.1890047538+L86*5.5017049523</f>
        <v>36935095.257162</v>
      </c>
      <c r="Y86" s="8" t="n">
        <f aca="false">N86*5.1890047538</f>
        <v>29075462.2119894</v>
      </c>
      <c r="Z86" s="8" t="n">
        <f aca="false">L86*5.5017049523</f>
        <v>7859633.04517265</v>
      </c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5"/>
      <c r="BH86" s="155"/>
      <c r="BI86" s="155"/>
      <c r="BJ86" s="155"/>
      <c r="BK86" s="155"/>
      <c r="BL86" s="15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9" t="n">
        <f aca="false">high_v2_m!D75+temporary_pension_bonus_high!B75</f>
        <v>38098071.2569497</v>
      </c>
      <c r="G87" s="159" t="n">
        <f aca="false">high_v2_m!E75+temporary_pension_bonus_high!B75</f>
        <v>36517925.842724</v>
      </c>
      <c r="H87" s="67" t="n">
        <f aca="false">F87-J87</f>
        <v>33677085.0236739</v>
      </c>
      <c r="I87" s="67" t="n">
        <f aca="false">G87-K87</f>
        <v>32229569.1964464</v>
      </c>
      <c r="J87" s="159" t="n">
        <f aca="false">high_v2_m!J75</f>
        <v>4420986.23327582</v>
      </c>
      <c r="K87" s="159" t="n">
        <f aca="false">high_v2_m!K75</f>
        <v>4288356.64627754</v>
      </c>
      <c r="L87" s="67" t="n">
        <f aca="false">H87-I87</f>
        <v>1447515.82722747</v>
      </c>
      <c r="M87" s="67" t="n">
        <f aca="false">J87-K87</f>
        <v>132629.586998275</v>
      </c>
      <c r="N87" s="159" t="n">
        <f aca="false">SUM(high_v5_m!C75:J75)</f>
        <v>4682509.2422635</v>
      </c>
      <c r="O87" s="7"/>
      <c r="P87" s="7"/>
      <c r="Q87" s="67" t="n">
        <f aca="false">I87*5.5017049523</f>
        <v>177317580.458585</v>
      </c>
      <c r="R87" s="67"/>
      <c r="S87" s="67"/>
      <c r="T87" s="7"/>
      <c r="U87" s="7"/>
      <c r="V87" s="67" t="n">
        <f aca="false">K87*5.5017049523</f>
        <v>23593272.9980538</v>
      </c>
      <c r="W87" s="67" t="n">
        <f aca="false">M87*5.5017049523</f>
        <v>729688.855609911</v>
      </c>
      <c r="X87" s="67" t="n">
        <f aca="false">N87*5.1890047538+L87*5.5017049523</f>
        <v>32261367.7130077</v>
      </c>
      <c r="Y87" s="67" t="n">
        <f aca="false">N87*5.1890047538</f>
        <v>24297562.7178177</v>
      </c>
      <c r="Z87" s="67" t="n">
        <f aca="false">L87*5.5017049523</f>
        <v>7963804.99519002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9" t="n">
        <f aca="false">high_v2_m!D76+temporary_pension_bonus_high!B76</f>
        <v>37829713.8875222</v>
      </c>
      <c r="G88" s="159" t="n">
        <f aca="false">high_v2_m!E76+temporary_pension_bonus_high!B76</f>
        <v>36261644.0582808</v>
      </c>
      <c r="H88" s="67" t="n">
        <f aca="false">F88-J88</f>
        <v>33406232.2587451</v>
      </c>
      <c r="I88" s="67" t="n">
        <f aca="false">G88-K88</f>
        <v>31970866.878367</v>
      </c>
      <c r="J88" s="159" t="n">
        <f aca="false">high_v2_m!J76</f>
        <v>4423481.6287771</v>
      </c>
      <c r="K88" s="159" t="n">
        <f aca="false">high_v2_m!K76</f>
        <v>4290777.17991379</v>
      </c>
      <c r="L88" s="67" t="n">
        <f aca="false">H88-I88</f>
        <v>1435365.38037804</v>
      </c>
      <c r="M88" s="67" t="n">
        <f aca="false">J88-K88</f>
        <v>132704.448863314</v>
      </c>
      <c r="N88" s="159" t="n">
        <f aca="false">SUM(high_v5_m!C76:J76)</f>
        <v>4627740.25864295</v>
      </c>
      <c r="O88" s="7"/>
      <c r="P88" s="7"/>
      <c r="Q88" s="67" t="n">
        <f aca="false">I88*5.5017049523</f>
        <v>175894276.634036</v>
      </c>
      <c r="R88" s="67"/>
      <c r="S88" s="67"/>
      <c r="T88" s="7"/>
      <c r="U88" s="7"/>
      <c r="V88" s="67" t="n">
        <f aca="false">K88*5.5017049523</f>
        <v>23606590.0599475</v>
      </c>
      <c r="W88" s="67" t="n">
        <f aca="false">M88*5.5017049523</f>
        <v>730100.723503534</v>
      </c>
      <c r="X88" s="67" t="n">
        <f aca="false">N88*5.1890047538+L88*5.5017049523</f>
        <v>31910323.0230358</v>
      </c>
      <c r="Y88" s="67" t="n">
        <f aca="false">N88*5.1890047538</f>
        <v>24013366.2014499</v>
      </c>
      <c r="Z88" s="67" t="n">
        <f aca="false">L88*5.5017049523</f>
        <v>7896956.82158582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9" t="n">
        <f aca="false">high_v2_m!D77+temporary_pension_bonus_high!B77</f>
        <v>38441731.6267824</v>
      </c>
      <c r="G89" s="159" t="n">
        <f aca="false">high_v2_m!E77+temporary_pension_bonus_high!B77</f>
        <v>36847807.1164713</v>
      </c>
      <c r="H89" s="67" t="n">
        <f aca="false">F89-J89</f>
        <v>33824766.9532894</v>
      </c>
      <c r="I89" s="67" t="n">
        <f aca="false">G89-K89</f>
        <v>32369351.3831831</v>
      </c>
      <c r="J89" s="159" t="n">
        <f aca="false">high_v2_m!J77</f>
        <v>4616964.67349299</v>
      </c>
      <c r="K89" s="159" t="n">
        <f aca="false">high_v2_m!K77</f>
        <v>4478455.7332882</v>
      </c>
      <c r="L89" s="67" t="n">
        <f aca="false">H89-I89</f>
        <v>1455415.57010626</v>
      </c>
      <c r="M89" s="67" t="n">
        <f aca="false">J89-K89</f>
        <v>138508.94020479</v>
      </c>
      <c r="N89" s="159" t="n">
        <f aca="false">SUM(high_v5_m!C77:J77)</f>
        <v>4615191.49241814</v>
      </c>
      <c r="O89" s="7"/>
      <c r="P89" s="7"/>
      <c r="Q89" s="67" t="n">
        <f aca="false">I89*5.5017049523</f>
        <v>178086620.807597</v>
      </c>
      <c r="R89" s="67"/>
      <c r="S89" s="67"/>
      <c r="T89" s="7"/>
      <c r="U89" s="7"/>
      <c r="V89" s="67" t="n">
        <f aca="false">K89*5.5017049523</f>
        <v>24639142.086488</v>
      </c>
      <c r="W89" s="67" t="n">
        <f aca="false">M89*5.5017049523</f>
        <v>762035.322262517</v>
      </c>
      <c r="X89" s="67" t="n">
        <f aca="false">N89*5.1890047538+L89*5.5017049523</f>
        <v>31955517.6435632</v>
      </c>
      <c r="Y89" s="67" t="n">
        <f aca="false">N89*5.1890047538</f>
        <v>23948250.593855</v>
      </c>
      <c r="Z89" s="67" t="n">
        <f aca="false">L89*5.5017049523</f>
        <v>8007267.04970814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5"/>
      <c r="B90" s="5"/>
      <c r="C90" s="155" t="n">
        <f aca="false">C86+1</f>
        <v>2034</v>
      </c>
      <c r="D90" s="155" t="n">
        <f aca="false">D86</f>
        <v>1</v>
      </c>
      <c r="E90" s="155" t="n">
        <v>237</v>
      </c>
      <c r="F90" s="157" t="n">
        <f aca="false">high_v2_m!D78+temporary_pension_bonus_high!B78</f>
        <v>38307455.884449</v>
      </c>
      <c r="G90" s="157" t="n">
        <f aca="false">high_v2_m!E78+temporary_pension_bonus_high!B78</f>
        <v>36720538.5125699</v>
      </c>
      <c r="H90" s="8" t="n">
        <f aca="false">F90-J90</f>
        <v>33667543.2315806</v>
      </c>
      <c r="I90" s="8" t="n">
        <f aca="false">G90-K90</f>
        <v>32219823.2392875</v>
      </c>
      <c r="J90" s="157" t="n">
        <f aca="false">high_v2_m!J78</f>
        <v>4639912.65286841</v>
      </c>
      <c r="K90" s="157" t="n">
        <f aca="false">high_v2_m!K78</f>
        <v>4500715.27328236</v>
      </c>
      <c r="L90" s="8" t="n">
        <f aca="false">H90-I90</f>
        <v>1447719.99229306</v>
      </c>
      <c r="M90" s="8" t="n">
        <f aca="false">J90-K90</f>
        <v>139197.379586053</v>
      </c>
      <c r="N90" s="157" t="n">
        <f aca="false">SUM(high_v5_m!C78:J78)</f>
        <v>5607022.91814341</v>
      </c>
      <c r="O90" s="5"/>
      <c r="P90" s="5"/>
      <c r="Q90" s="8" t="n">
        <f aca="false">I90*5.5017049523</f>
        <v>177263961.077819</v>
      </c>
      <c r="R90" s="8"/>
      <c r="S90" s="8"/>
      <c r="T90" s="5"/>
      <c r="U90" s="5"/>
      <c r="V90" s="8" t="n">
        <f aca="false">K90*5.5017049523</f>
        <v>24761607.5079098</v>
      </c>
      <c r="W90" s="8" t="n">
        <f aca="false">M90*5.5017049523</f>
        <v>765822.912615771</v>
      </c>
      <c r="X90" s="8" t="n">
        <f aca="false">N90*5.1890047538+L90*5.5017049523</f>
        <v>37059796.8280541</v>
      </c>
      <c r="Y90" s="8" t="n">
        <f aca="false">N90*5.1890047538</f>
        <v>29094868.5769117</v>
      </c>
      <c r="Z90" s="8" t="n">
        <f aca="false">L90*5.5017049523</f>
        <v>7964928.25114245</v>
      </c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  <c r="AS90" s="155"/>
      <c r="AT90" s="155"/>
      <c r="AU90" s="155"/>
      <c r="AV90" s="155"/>
      <c r="AW90" s="155"/>
      <c r="AX90" s="155"/>
      <c r="AY90" s="155"/>
      <c r="AZ90" s="155"/>
      <c r="BA90" s="155"/>
      <c r="BB90" s="155"/>
      <c r="BC90" s="155"/>
      <c r="BD90" s="155"/>
      <c r="BE90" s="155"/>
      <c r="BF90" s="155"/>
      <c r="BG90" s="155"/>
      <c r="BH90" s="155"/>
      <c r="BI90" s="155"/>
      <c r="BJ90" s="155"/>
      <c r="BK90" s="155"/>
      <c r="BL90" s="15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9" t="n">
        <f aca="false">high_v2_m!D79+temporary_pension_bonus_high!B79</f>
        <v>39001817.8098235</v>
      </c>
      <c r="G91" s="159" t="n">
        <f aca="false">high_v2_m!E79+temporary_pension_bonus_high!B79</f>
        <v>37386639.4510432</v>
      </c>
      <c r="H91" s="67" t="n">
        <f aca="false">F91-J91</f>
        <v>34185696.9874378</v>
      </c>
      <c r="I91" s="67" t="n">
        <f aca="false">G91-K91</f>
        <v>32715002.2533291</v>
      </c>
      <c r="J91" s="159" t="n">
        <f aca="false">high_v2_m!J79</f>
        <v>4816120.82238565</v>
      </c>
      <c r="K91" s="159" t="n">
        <f aca="false">high_v2_m!K79</f>
        <v>4671637.19771408</v>
      </c>
      <c r="L91" s="67" t="n">
        <f aca="false">H91-I91</f>
        <v>1470694.73410872</v>
      </c>
      <c r="M91" s="67" t="n">
        <f aca="false">J91-K91</f>
        <v>144483.624671568</v>
      </c>
      <c r="N91" s="159" t="n">
        <f aca="false">SUM(high_v5_m!C79:J79)</f>
        <v>4625900.11134335</v>
      </c>
      <c r="O91" s="7"/>
      <c r="P91" s="7"/>
      <c r="Q91" s="67" t="n">
        <f aca="false">I91*5.5017049523</f>
        <v>179988289.911646</v>
      </c>
      <c r="R91" s="67"/>
      <c r="S91" s="67"/>
      <c r="T91" s="7"/>
      <c r="U91" s="7"/>
      <c r="V91" s="67" t="n">
        <f aca="false">K91*5.5017049523</f>
        <v>25701969.5060124</v>
      </c>
      <c r="W91" s="67" t="n">
        <f aca="false">M91*5.5017049523</f>
        <v>794906.273381821</v>
      </c>
      <c r="X91" s="67" t="n">
        <f aca="false">N91*5.1890047538+L91*5.5017049523</f>
        <v>32095146.1703321</v>
      </c>
      <c r="Y91" s="67" t="n">
        <f aca="false">N91*5.1890047538</f>
        <v>24003817.6683646</v>
      </c>
      <c r="Z91" s="67" t="n">
        <f aca="false">L91*5.5017049523</f>
        <v>8091328.5019675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9" t="n">
        <f aca="false">high_v2_m!D80+temporary_pension_bonus_high!B80</f>
        <v>38782698.7934946</v>
      </c>
      <c r="G92" s="159" t="n">
        <f aca="false">high_v2_m!E80+temporary_pension_bonus_high!B80</f>
        <v>37176294.0586452</v>
      </c>
      <c r="H92" s="67" t="n">
        <f aca="false">F92-J92</f>
        <v>33948174.3867087</v>
      </c>
      <c r="I92" s="67" t="n">
        <f aca="false">G92-K92</f>
        <v>32486805.3840629</v>
      </c>
      <c r="J92" s="159" t="n">
        <f aca="false">high_v2_m!J80</f>
        <v>4834524.40678594</v>
      </c>
      <c r="K92" s="159" t="n">
        <f aca="false">high_v2_m!K80</f>
        <v>4689488.67458236</v>
      </c>
      <c r="L92" s="67" t="n">
        <f aca="false">H92-I92</f>
        <v>1461369.00264583</v>
      </c>
      <c r="M92" s="67" t="n">
        <f aca="false">J92-K92</f>
        <v>145035.732203579</v>
      </c>
      <c r="N92" s="159" t="n">
        <f aca="false">SUM(high_v5_m!C80:J80)</f>
        <v>4543931.58922941</v>
      </c>
      <c r="O92" s="7"/>
      <c r="P92" s="7"/>
      <c r="Q92" s="67" t="n">
        <f aca="false">I92*5.5017049523</f>
        <v>178732818.065905</v>
      </c>
      <c r="R92" s="67"/>
      <c r="S92" s="67"/>
      <c r="T92" s="7"/>
      <c r="U92" s="7"/>
      <c r="V92" s="67" t="n">
        <f aca="false">K92*5.5017049523</f>
        <v>25800183.0647045</v>
      </c>
      <c r="W92" s="67" t="n">
        <f aca="false">M92*5.5017049523</f>
        <v>797943.806124885</v>
      </c>
      <c r="X92" s="67" t="n">
        <f aca="false">N92*5.1890047538+L92*5.5017049523</f>
        <v>31618503.6964477</v>
      </c>
      <c r="Y92" s="67" t="n">
        <f aca="false">N92*5.1890047538</f>
        <v>23578482.6174534</v>
      </c>
      <c r="Z92" s="67" t="n">
        <f aca="false">L92*5.5017049523</f>
        <v>8040021.07899428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9" t="n">
        <f aca="false">high_v2_m!D81+temporary_pension_bonus_high!B81</f>
        <v>39436869.4378216</v>
      </c>
      <c r="G93" s="159" t="n">
        <f aca="false">high_v2_m!E81+temporary_pension_bonus_high!B81</f>
        <v>37804034.9651708</v>
      </c>
      <c r="H93" s="67" t="n">
        <f aca="false">F93-J93</f>
        <v>34484888.4746996</v>
      </c>
      <c r="I93" s="67" t="n">
        <f aca="false">G93-K93</f>
        <v>33000613.4309424</v>
      </c>
      <c r="J93" s="159" t="n">
        <f aca="false">high_v2_m!J81</f>
        <v>4951980.96312204</v>
      </c>
      <c r="K93" s="159" t="n">
        <f aca="false">high_v2_m!K81</f>
        <v>4803421.53422838</v>
      </c>
      <c r="L93" s="67" t="n">
        <f aca="false">H93-I93</f>
        <v>1484275.04375717</v>
      </c>
      <c r="M93" s="67" t="n">
        <f aca="false">J93-K93</f>
        <v>148559.42889366</v>
      </c>
      <c r="N93" s="159" t="n">
        <f aca="false">SUM(high_v5_m!C81:J81)</f>
        <v>4578195.40250163</v>
      </c>
      <c r="O93" s="7"/>
      <c r="P93" s="7"/>
      <c r="Q93" s="67" t="n">
        <f aca="false">I93*5.5017049523</f>
        <v>181559638.341954</v>
      </c>
      <c r="R93" s="67"/>
      <c r="S93" s="67"/>
      <c r="T93" s="7"/>
      <c r="U93" s="7"/>
      <c r="V93" s="67" t="n">
        <f aca="false">K93*5.5017049523</f>
        <v>26427008.0428488</v>
      </c>
      <c r="W93" s="67" t="n">
        <f aca="false">M93*5.5017049523</f>
        <v>817330.14565511</v>
      </c>
      <c r="X93" s="67" t="n">
        <f aca="false">N93*5.1890047538+L93*5.5017049523</f>
        <v>31922321.0662204</v>
      </c>
      <c r="Y93" s="67" t="n">
        <f aca="false">N93*5.1890047538</f>
        <v>23756277.7074063</v>
      </c>
      <c r="Z93" s="67" t="n">
        <f aca="false">L93*5.5017049523</f>
        <v>8166043.35881415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5"/>
      <c r="B94" s="5"/>
      <c r="C94" s="155" t="n">
        <f aca="false">C90+1</f>
        <v>2035</v>
      </c>
      <c r="D94" s="155" t="n">
        <f aca="false">D90</f>
        <v>1</v>
      </c>
      <c r="E94" s="155" t="n">
        <v>241</v>
      </c>
      <c r="F94" s="157" t="n">
        <f aca="false">high_v2_m!D82+temporary_pension_bonus_high!B82</f>
        <v>39368163.141385</v>
      </c>
      <c r="G94" s="157" t="n">
        <f aca="false">high_v2_m!E82+temporary_pension_bonus_high!B82</f>
        <v>37737720.8885209</v>
      </c>
      <c r="H94" s="8" t="n">
        <f aca="false">F94-J94</f>
        <v>34355189.555873</v>
      </c>
      <c r="I94" s="8" t="n">
        <f aca="false">G94-K94</f>
        <v>32875136.5105742</v>
      </c>
      <c r="J94" s="157" t="n">
        <f aca="false">high_v2_m!J82</f>
        <v>5012973.58551206</v>
      </c>
      <c r="K94" s="157" t="n">
        <f aca="false">high_v2_m!K82</f>
        <v>4862584.37794669</v>
      </c>
      <c r="L94" s="8" t="n">
        <f aca="false">H94-I94</f>
        <v>1480053.04529871</v>
      </c>
      <c r="M94" s="8" t="n">
        <f aca="false">J94-K94</f>
        <v>150389.207565361</v>
      </c>
      <c r="N94" s="157" t="n">
        <f aca="false">SUM(high_v5_m!C82:J82)</f>
        <v>5402017.93024283</v>
      </c>
      <c r="O94" s="5"/>
      <c r="P94" s="5"/>
      <c r="Q94" s="8" t="n">
        <f aca="false">I94*5.5017049523</f>
        <v>180869301.347765</v>
      </c>
      <c r="R94" s="8"/>
      <c r="S94" s="8"/>
      <c r="T94" s="5"/>
      <c r="U94" s="5"/>
      <c r="V94" s="8" t="n">
        <f aca="false">K94*5.5017049523</f>
        <v>26752504.5531259</v>
      </c>
      <c r="W94" s="8" t="n">
        <f aca="false">M94*5.5017049523</f>
        <v>827397.048034818</v>
      </c>
      <c r="X94" s="8" t="n">
        <f aca="false">N94*5.1890047538+L94*5.5017049523</f>
        <v>36173911.8891295</v>
      </c>
      <c r="Y94" s="8" t="n">
        <f aca="false">N94*5.1890047538</f>
        <v>28031096.7201429</v>
      </c>
      <c r="Z94" s="8" t="n">
        <f aca="false">L94*5.5017049523</f>
        <v>8142815.16898663</v>
      </c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5"/>
      <c r="BC94" s="155"/>
      <c r="BD94" s="155"/>
      <c r="BE94" s="155"/>
      <c r="BF94" s="155"/>
      <c r="BG94" s="155"/>
      <c r="BH94" s="155"/>
      <c r="BI94" s="155"/>
      <c r="BJ94" s="155"/>
      <c r="BK94" s="155"/>
      <c r="BL94" s="15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9" t="n">
        <f aca="false">high_v2_m!D83+temporary_pension_bonus_high!B83</f>
        <v>40004687.1485279</v>
      </c>
      <c r="G95" s="159" t="n">
        <f aca="false">high_v2_m!E83+temporary_pension_bonus_high!B83</f>
        <v>38348019.1308064</v>
      </c>
      <c r="H95" s="67" t="n">
        <f aca="false">F95-J95</f>
        <v>34805603.9740963</v>
      </c>
      <c r="I95" s="67" t="n">
        <f aca="false">G95-K95</f>
        <v>33304908.4516077</v>
      </c>
      <c r="J95" s="159" t="n">
        <f aca="false">high_v2_m!J83</f>
        <v>5199083.17443156</v>
      </c>
      <c r="K95" s="159" t="n">
        <f aca="false">high_v2_m!K83</f>
        <v>5043110.67919862</v>
      </c>
      <c r="L95" s="67" t="n">
        <f aca="false">H95-I95</f>
        <v>1500695.52248854</v>
      </c>
      <c r="M95" s="67" t="n">
        <f aca="false">J95-K95</f>
        <v>155972.495232946</v>
      </c>
      <c r="N95" s="159" t="n">
        <f aca="false">SUM(high_v5_m!C83:J83)</f>
        <v>4599467.27348432</v>
      </c>
      <c r="O95" s="7"/>
      <c r="P95" s="7"/>
      <c r="Q95" s="67" t="n">
        <f aca="false">I95*5.5017049523</f>
        <v>183233779.764108</v>
      </c>
      <c r="R95" s="67"/>
      <c r="S95" s="67"/>
      <c r="T95" s="7"/>
      <c r="U95" s="7"/>
      <c r="V95" s="67" t="n">
        <f aca="false">K95*5.5017049523</f>
        <v>27745706.998744</v>
      </c>
      <c r="W95" s="67" t="n">
        <f aca="false">M95*5.5017049523</f>
        <v>858114.649445689</v>
      </c>
      <c r="X95" s="67" t="n">
        <f aca="false">N95*5.1890047538+L95*5.5017049523</f>
        <v>32123041.5350273</v>
      </c>
      <c r="Y95" s="67" t="n">
        <f aca="false">N95*5.1890047538</f>
        <v>23866657.5470577</v>
      </c>
      <c r="Z95" s="67" t="n">
        <f aca="false">L95*5.5017049523</f>
        <v>8256383.98796965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9" t="n">
        <f aca="false">high_v2_m!D84+temporary_pension_bonus_high!B84</f>
        <v>39746855.0123179</v>
      </c>
      <c r="G96" s="159" t="n">
        <f aca="false">high_v2_m!E84+temporary_pension_bonus_high!B84</f>
        <v>38100379.5169788</v>
      </c>
      <c r="H96" s="67" t="n">
        <f aca="false">F96-J96</f>
        <v>34531233.5581205</v>
      </c>
      <c r="I96" s="67" t="n">
        <f aca="false">G96-K96</f>
        <v>33041226.7064073</v>
      </c>
      <c r="J96" s="159" t="n">
        <f aca="false">high_v2_m!J84</f>
        <v>5215621.45419733</v>
      </c>
      <c r="K96" s="159" t="n">
        <f aca="false">high_v2_m!K84</f>
        <v>5059152.81057141</v>
      </c>
      <c r="L96" s="67" t="n">
        <f aca="false">H96-I96</f>
        <v>1490006.85171319</v>
      </c>
      <c r="M96" s="67" t="n">
        <f aca="false">J96-K96</f>
        <v>156468.643625921</v>
      </c>
      <c r="N96" s="159" t="n">
        <f aca="false">SUM(high_v5_m!C84:J84)</f>
        <v>4457776.88548381</v>
      </c>
      <c r="O96" s="7"/>
      <c r="P96" s="7"/>
      <c r="Q96" s="67" t="n">
        <f aca="false">I96*5.5017049523</f>
        <v>181783080.600708</v>
      </c>
      <c r="R96" s="67"/>
      <c r="S96" s="67"/>
      <c r="T96" s="7"/>
      <c r="U96" s="7"/>
      <c r="V96" s="67" t="n">
        <f aca="false">K96*5.5017049523</f>
        <v>27833966.0723632</v>
      </c>
      <c r="W96" s="67" t="n">
        <f aca="false">M96*5.5017049523</f>
        <v>860844.311516391</v>
      </c>
      <c r="X96" s="67" t="n">
        <f aca="false">N96*5.1890047538+L96*5.5017049523</f>
        <v>31329003.5251866</v>
      </c>
      <c r="Y96" s="67" t="n">
        <f aca="false">N96*5.1890047538</f>
        <v>23131425.4501552</v>
      </c>
      <c r="Z96" s="67" t="n">
        <f aca="false">L96*5.5017049523</f>
        <v>8197578.07503138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9" t="n">
        <f aca="false">high_v2_m!D85+temporary_pension_bonus_high!B85</f>
        <v>40248847.1840684</v>
      </c>
      <c r="G97" s="159" t="n">
        <f aca="false">high_v2_m!E85+temporary_pension_bonus_high!B85</f>
        <v>38583677.5625535</v>
      </c>
      <c r="H97" s="67" t="n">
        <f aca="false">F97-J97</f>
        <v>34875410.5094053</v>
      </c>
      <c r="I97" s="67" t="n">
        <f aca="false">G97-K97</f>
        <v>33371443.9881302</v>
      </c>
      <c r="J97" s="159" t="n">
        <f aca="false">high_v2_m!J85</f>
        <v>5373436.67466318</v>
      </c>
      <c r="K97" s="159" t="n">
        <f aca="false">high_v2_m!K85</f>
        <v>5212233.57442328</v>
      </c>
      <c r="L97" s="67" t="n">
        <f aca="false">H97-I97</f>
        <v>1503966.52127504</v>
      </c>
      <c r="M97" s="67" t="n">
        <f aca="false">J97-K97</f>
        <v>161203.100239895</v>
      </c>
      <c r="N97" s="159" t="n">
        <f aca="false">SUM(high_v5_m!C85:J85)</f>
        <v>4567613.82633243</v>
      </c>
      <c r="O97" s="7"/>
      <c r="P97" s="7"/>
      <c r="Q97" s="67" t="n">
        <f aca="false">I97*5.5017049523</f>
        <v>183599838.654898</v>
      </c>
      <c r="R97" s="67"/>
      <c r="S97" s="67"/>
      <c r="T97" s="7"/>
      <c r="U97" s="7"/>
      <c r="V97" s="67" t="n">
        <f aca="false">K97*5.5017049523</f>
        <v>28676171.2689489</v>
      </c>
      <c r="W97" s="67" t="n">
        <f aca="false">M97*5.5017049523</f>
        <v>886891.894915945</v>
      </c>
      <c r="X97" s="67" t="n">
        <f aca="false">N97*5.1890047538+L97*5.5017049523</f>
        <v>31975749.9165539</v>
      </c>
      <c r="Y97" s="67" t="n">
        <f aca="false">N97*5.1890047538</f>
        <v>23701369.8583616</v>
      </c>
      <c r="Z97" s="67" t="n">
        <f aca="false">L97*5.5017049523</f>
        <v>8274380.05819231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5"/>
      <c r="B98" s="5"/>
      <c r="C98" s="155" t="n">
        <f aca="false">C94+1</f>
        <v>2036</v>
      </c>
      <c r="D98" s="155" t="n">
        <f aca="false">D94</f>
        <v>1</v>
      </c>
      <c r="E98" s="155" t="n">
        <v>245</v>
      </c>
      <c r="F98" s="157" t="n">
        <f aca="false">high_v2_m!D86+temporary_pension_bonus_high!B86</f>
        <v>40022331.9221119</v>
      </c>
      <c r="G98" s="157" t="n">
        <f aca="false">high_v2_m!E86+temporary_pension_bonus_high!B86</f>
        <v>38367522.1674615</v>
      </c>
      <c r="H98" s="8" t="n">
        <f aca="false">F98-J98</f>
        <v>34579878.1341195</v>
      </c>
      <c r="I98" s="8" t="n">
        <f aca="false">G98-K98</f>
        <v>33088341.9931088</v>
      </c>
      <c r="J98" s="157" t="n">
        <f aca="false">high_v2_m!J86</f>
        <v>5442453.78799245</v>
      </c>
      <c r="K98" s="157" t="n">
        <f aca="false">high_v2_m!K86</f>
        <v>5279180.17435268</v>
      </c>
      <c r="L98" s="8" t="n">
        <f aca="false">H98-I98</f>
        <v>1491536.14101065</v>
      </c>
      <c r="M98" s="8" t="n">
        <f aca="false">J98-K98</f>
        <v>163273.613639773</v>
      </c>
      <c r="N98" s="157" t="n">
        <f aca="false">SUM(high_v5_m!C86:J86)</f>
        <v>5561000.77003231</v>
      </c>
      <c r="O98" s="5"/>
      <c r="P98" s="5"/>
      <c r="Q98" s="8" t="n">
        <f aca="false">I98*5.5017049523</f>
        <v>182042295.006883</v>
      </c>
      <c r="R98" s="8"/>
      <c r="S98" s="8"/>
      <c r="T98" s="5"/>
      <c r="U98" s="5"/>
      <c r="V98" s="8" t="n">
        <f aca="false">K98*5.5017049523</f>
        <v>29044491.7093201</v>
      </c>
      <c r="W98" s="8" t="n">
        <f aca="false">M98*5.5017049523</f>
        <v>898283.248741855</v>
      </c>
      <c r="X98" s="8" t="n">
        <f aca="false">N98*5.1890047538+L98*5.5017049523</f>
        <v>37062051.2051158</v>
      </c>
      <c r="Y98" s="8" t="n">
        <f aca="false">N98*5.1890047538</f>
        <v>28856059.4315831</v>
      </c>
      <c r="Z98" s="8" t="n">
        <f aca="false">L98*5.5017049523</f>
        <v>8205991.77353272</v>
      </c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9" t="n">
        <f aca="false">high_v2_m!D87+temporary_pension_bonus_high!B87</f>
        <v>40607044.67164</v>
      </c>
      <c r="G99" s="159" t="n">
        <f aca="false">high_v2_m!E87+temporary_pension_bonus_high!B87</f>
        <v>38928927.3054702</v>
      </c>
      <c r="H99" s="67" t="n">
        <f aca="false">F99-J99</f>
        <v>34960206.0012287</v>
      </c>
      <c r="I99" s="67" t="n">
        <f aca="false">G99-K99</f>
        <v>33451493.7951713</v>
      </c>
      <c r="J99" s="159" t="n">
        <f aca="false">high_v2_m!J87</f>
        <v>5646838.67041129</v>
      </c>
      <c r="K99" s="159" t="n">
        <f aca="false">high_v2_m!K87</f>
        <v>5477433.51029895</v>
      </c>
      <c r="L99" s="67" t="n">
        <f aca="false">H99-I99</f>
        <v>1508712.20605739</v>
      </c>
      <c r="M99" s="67" t="n">
        <f aca="false">J99-K99</f>
        <v>169405.160112338</v>
      </c>
      <c r="N99" s="159" t="n">
        <f aca="false">SUM(high_v5_m!C87:J87)</f>
        <v>4699363.118955</v>
      </c>
      <c r="O99" s="7"/>
      <c r="P99" s="7"/>
      <c r="Q99" s="67" t="n">
        <f aca="false">I99*5.5017049523</f>
        <v>184040249.074727</v>
      </c>
      <c r="R99" s="67"/>
      <c r="S99" s="67"/>
      <c r="T99" s="7"/>
      <c r="U99" s="7"/>
      <c r="V99" s="67" t="n">
        <f aca="false">K99*5.5017049523</f>
        <v>30135223.0695057</v>
      </c>
      <c r="W99" s="67" t="n">
        <f aca="false">M99*5.5017049523</f>
        <v>932017.208335225</v>
      </c>
      <c r="X99" s="67" t="n">
        <f aca="false">N99*5.1890047538+L99*5.5017049523</f>
        <v>32685506.9797513</v>
      </c>
      <c r="Y99" s="67" t="n">
        <f aca="false">N99*5.1890047538</f>
        <v>24385017.5640899</v>
      </c>
      <c r="Z99" s="67" t="n">
        <f aca="false">L99*5.5017049523</f>
        <v>8300489.41566141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9" t="n">
        <f aca="false">high_v2_m!D88+temporary_pension_bonus_high!B88</f>
        <v>40457277.2574338</v>
      </c>
      <c r="G100" s="159" t="n">
        <f aca="false">high_v2_m!E88+temporary_pension_bonus_high!B88</f>
        <v>38786689.0749782</v>
      </c>
      <c r="H100" s="67" t="n">
        <f aca="false">F100-J100</f>
        <v>34776393.5143313</v>
      </c>
      <c r="I100" s="67" t="n">
        <f aca="false">G100-K100</f>
        <v>33276231.8441688</v>
      </c>
      <c r="J100" s="159" t="n">
        <f aca="false">high_v2_m!J88</f>
        <v>5680883.74310243</v>
      </c>
      <c r="K100" s="159" t="n">
        <f aca="false">high_v2_m!K88</f>
        <v>5510457.23080936</v>
      </c>
      <c r="L100" s="67" t="n">
        <f aca="false">H100-I100</f>
        <v>1500161.67016248</v>
      </c>
      <c r="M100" s="67" t="n">
        <f aca="false">J100-K100</f>
        <v>170426.512293074</v>
      </c>
      <c r="N100" s="159" t="n">
        <f aca="false">SUM(high_v5_m!C88:J88)</f>
        <v>4663033.72385763</v>
      </c>
      <c r="O100" s="7"/>
      <c r="P100" s="7"/>
      <c r="Q100" s="67" t="n">
        <f aca="false">I100*5.5017049523</f>
        <v>183076009.530947</v>
      </c>
      <c r="R100" s="67"/>
      <c r="S100" s="67"/>
      <c r="T100" s="7"/>
      <c r="U100" s="7"/>
      <c r="V100" s="67" t="n">
        <f aca="false">K100*5.5017049523</f>
        <v>30316909.8361812</v>
      </c>
      <c r="W100" s="67" t="n">
        <f aca="false">M100*5.5017049523</f>
        <v>937636.386686024</v>
      </c>
      <c r="X100" s="67" t="n">
        <f aca="false">N100*5.1890047538+L100*5.5017049523</f>
        <v>32449951.0502106</v>
      </c>
      <c r="Y100" s="67" t="n">
        <f aca="false">N100*5.1890047538</f>
        <v>24196504.160227</v>
      </c>
      <c r="Z100" s="67" t="n">
        <f aca="false">L100*5.5017049523</f>
        <v>8253446.88998358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9" t="n">
        <f aca="false">high_v2_m!D89+temporary_pension_bonus_high!B89</f>
        <v>41104454.0038213</v>
      </c>
      <c r="G101" s="159" t="n">
        <f aca="false">high_v2_m!E89+temporary_pension_bonus_high!B89</f>
        <v>39407178.795388</v>
      </c>
      <c r="H101" s="67" t="n">
        <f aca="false">F101-J101</f>
        <v>35234404.8502726</v>
      </c>
      <c r="I101" s="67" t="n">
        <f aca="false">G101-K101</f>
        <v>33713231.1164458</v>
      </c>
      <c r="J101" s="159" t="n">
        <f aca="false">high_v2_m!J89</f>
        <v>5870049.1535487</v>
      </c>
      <c r="K101" s="159" t="n">
        <f aca="false">high_v2_m!K89</f>
        <v>5693947.67894224</v>
      </c>
      <c r="L101" s="67" t="n">
        <f aca="false">H101-I101</f>
        <v>1521173.73382679</v>
      </c>
      <c r="M101" s="67" t="n">
        <f aca="false">J101-K101</f>
        <v>176101.474606461</v>
      </c>
      <c r="N101" s="159" t="n">
        <f aca="false">SUM(high_v5_m!C89:J89)</f>
        <v>4801177.99814186</v>
      </c>
      <c r="O101" s="7"/>
      <c r="P101" s="7"/>
      <c r="Q101" s="67" t="n">
        <f aca="false">I101*5.5017049523</f>
        <v>185480250.591384</v>
      </c>
      <c r="R101" s="67"/>
      <c r="S101" s="67"/>
      <c r="T101" s="7"/>
      <c r="U101" s="7"/>
      <c r="V101" s="67" t="n">
        <f aca="false">K101*5.5017049523</f>
        <v>31326420.1433736</v>
      </c>
      <c r="W101" s="67" t="n">
        <f aca="false">M101*5.5017049523</f>
        <v>968858.354949699</v>
      </c>
      <c r="X101" s="67" t="n">
        <f aca="false">N101*5.1890047538+L101*5.5017049523</f>
        <v>33282384.5209016</v>
      </c>
      <c r="Y101" s="67" t="n">
        <f aca="false">N101*5.1890047538</f>
        <v>24913335.4561981</v>
      </c>
      <c r="Z101" s="67" t="n">
        <f aca="false">L101*5.5017049523</f>
        <v>8369049.06470355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5"/>
      <c r="B102" s="5"/>
      <c r="C102" s="155" t="n">
        <f aca="false">C98+1</f>
        <v>2037</v>
      </c>
      <c r="D102" s="155" t="n">
        <f aca="false">D98</f>
        <v>1</v>
      </c>
      <c r="E102" s="155" t="n">
        <v>249</v>
      </c>
      <c r="F102" s="157" t="n">
        <f aca="false">high_v2_m!D90+temporary_pension_bonus_high!B90</f>
        <v>40850581.9215053</v>
      </c>
      <c r="G102" s="157" t="n">
        <f aca="false">high_v2_m!E90+temporary_pension_bonus_high!B90</f>
        <v>39163919.3871802</v>
      </c>
      <c r="H102" s="8" t="n">
        <f aca="false">F102-J102</f>
        <v>34981044.1447035</v>
      </c>
      <c r="I102" s="8" t="n">
        <f aca="false">G102-K102</f>
        <v>33470467.7436825</v>
      </c>
      <c r="J102" s="157" t="n">
        <f aca="false">high_v2_m!J90</f>
        <v>5869537.77680182</v>
      </c>
      <c r="K102" s="157" t="n">
        <f aca="false">high_v2_m!K90</f>
        <v>5693451.64349776</v>
      </c>
      <c r="L102" s="8" t="n">
        <f aca="false">H102-I102</f>
        <v>1510576.40102106</v>
      </c>
      <c r="M102" s="8" t="n">
        <f aca="false">J102-K102</f>
        <v>176086.133304056</v>
      </c>
      <c r="N102" s="157" t="n">
        <f aca="false">SUM(high_v5_m!C90:J90)</f>
        <v>5692026.75460687</v>
      </c>
      <c r="O102" s="5"/>
      <c r="P102" s="5"/>
      <c r="Q102" s="8" t="n">
        <f aca="false">I102*5.5017049523</f>
        <v>184144638.141215</v>
      </c>
      <c r="R102" s="8"/>
      <c r="S102" s="8"/>
      <c r="T102" s="5"/>
      <c r="U102" s="5"/>
      <c r="V102" s="8" t="n">
        <f aca="false">K102*5.5017049523</f>
        <v>31323691.1027122</v>
      </c>
      <c r="W102" s="8" t="n">
        <f aca="false">M102*5.5017049523</f>
        <v>968773.951630282</v>
      </c>
      <c r="X102" s="8" t="n">
        <f aca="false">N102*5.1890047538+L102*5.5017049523</f>
        <v>37846699.5547369</v>
      </c>
      <c r="Y102" s="8" t="n">
        <f aca="false">N102*5.1890047538</f>
        <v>29535953.8884118</v>
      </c>
      <c r="Z102" s="8" t="n">
        <f aca="false">L102*5.5017049523</f>
        <v>8310745.6663251</v>
      </c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  <c r="BH102" s="155"/>
      <c r="BI102" s="155"/>
      <c r="BJ102" s="155"/>
      <c r="BK102" s="155"/>
      <c r="BL102" s="15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9" t="n">
        <f aca="false">high_v2_m!D91+temporary_pension_bonus_high!B91</f>
        <v>41653574.3274925</v>
      </c>
      <c r="G103" s="159" t="n">
        <f aca="false">high_v2_m!E91+temporary_pension_bonus_high!B91</f>
        <v>39933719.4846127</v>
      </c>
      <c r="H103" s="67" t="n">
        <f aca="false">F103-J103</f>
        <v>35571128.8776386</v>
      </c>
      <c r="I103" s="67" t="n">
        <f aca="false">G103-K103</f>
        <v>34033747.3982545</v>
      </c>
      <c r="J103" s="159" t="n">
        <f aca="false">high_v2_m!J91</f>
        <v>6082445.44985383</v>
      </c>
      <c r="K103" s="159" t="n">
        <f aca="false">high_v2_m!K91</f>
        <v>5899972.08635822</v>
      </c>
      <c r="L103" s="67" t="n">
        <f aca="false">H103-I103</f>
        <v>1537381.47938415</v>
      </c>
      <c r="M103" s="67" t="n">
        <f aca="false">J103-K103</f>
        <v>182473.363495614</v>
      </c>
      <c r="N103" s="159" t="n">
        <f aca="false">SUM(high_v5_m!C91:J91)</f>
        <v>4730418.26891978</v>
      </c>
      <c r="O103" s="7"/>
      <c r="P103" s="7"/>
      <c r="Q103" s="67" t="n">
        <f aca="false">I103*5.5017049523</f>
        <v>187243636.606304</v>
      </c>
      <c r="R103" s="67"/>
      <c r="S103" s="67"/>
      <c r="T103" s="7"/>
      <c r="U103" s="7"/>
      <c r="V103" s="67" t="n">
        <f aca="false">K103*5.5017049523</f>
        <v>32459905.6459488</v>
      </c>
      <c r="W103" s="67" t="n">
        <f aca="false">M103*5.5017049523</f>
        <v>1003914.60760666</v>
      </c>
      <c r="X103" s="67" t="n">
        <f aca="false">N103*5.1890047538+L103*5.5017049523</f>
        <v>33004382.1835892</v>
      </c>
      <c r="Y103" s="67" t="n">
        <f aca="false">N103*5.1890047538</f>
        <v>24546162.8848871</v>
      </c>
      <c r="Z103" s="67" t="n">
        <f aca="false">L103*5.5017049523</f>
        <v>8458219.2987021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9" t="n">
        <f aca="false">high_v2_m!D92+temporary_pension_bonus_high!B92</f>
        <v>41467270.073298</v>
      </c>
      <c r="G104" s="159" t="n">
        <f aca="false">high_v2_m!E92+temporary_pension_bonus_high!B92</f>
        <v>39754605.6986447</v>
      </c>
      <c r="H104" s="67" t="n">
        <f aca="false">F104-J104</f>
        <v>35324121.1418551</v>
      </c>
      <c r="I104" s="67" t="n">
        <f aca="false">G104-K104</f>
        <v>33795751.235145</v>
      </c>
      <c r="J104" s="159" t="n">
        <f aca="false">high_v2_m!J92</f>
        <v>6143148.93144291</v>
      </c>
      <c r="K104" s="159" t="n">
        <f aca="false">high_v2_m!K92</f>
        <v>5958854.46349962</v>
      </c>
      <c r="L104" s="67" t="n">
        <f aca="false">H104-I104</f>
        <v>1528369.90671009</v>
      </c>
      <c r="M104" s="67" t="n">
        <f aca="false">J104-K104</f>
        <v>184294.467943287</v>
      </c>
      <c r="N104" s="159" t="n">
        <f aca="false">SUM(high_v5_m!C92:J92)</f>
        <v>4657449.29373763</v>
      </c>
      <c r="O104" s="7"/>
      <c r="P104" s="7"/>
      <c r="Q104" s="67" t="n">
        <f aca="false">I104*5.5017049523</f>
        <v>185934251.937096</v>
      </c>
      <c r="R104" s="67"/>
      <c r="S104" s="67"/>
      <c r="T104" s="7"/>
      <c r="U104" s="7"/>
      <c r="V104" s="67" t="n">
        <f aca="false">K104*5.5017049523</f>
        <v>32783859.1118708</v>
      </c>
      <c r="W104" s="67" t="n">
        <f aca="false">M104*5.5017049523</f>
        <v>1013933.78696507</v>
      </c>
      <c r="X104" s="67" t="n">
        <f aca="false">N104*5.1890047538+L104*5.5017049523</f>
        <v>32576166.8104802</v>
      </c>
      <c r="Y104" s="67" t="n">
        <f aca="false">N104*5.1890047538</f>
        <v>24167526.525787</v>
      </c>
      <c r="Z104" s="67" t="n">
        <f aca="false">L104*5.5017049523</f>
        <v>8408640.28469318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9" t="n">
        <f aca="false">high_v2_m!D93+temporary_pension_bonus_high!B93</f>
        <v>42332990.6872045</v>
      </c>
      <c r="G105" s="159" t="n">
        <f aca="false">high_v2_m!E93+temporary_pension_bonus_high!B93</f>
        <v>40585335.4063836</v>
      </c>
      <c r="H105" s="67" t="n">
        <f aca="false">F105-J105</f>
        <v>35979133.351872</v>
      </c>
      <c r="I105" s="67" t="n">
        <f aca="false">G105-K105</f>
        <v>34422093.7911111</v>
      </c>
      <c r="J105" s="159" t="n">
        <f aca="false">high_v2_m!J93</f>
        <v>6353857.33533249</v>
      </c>
      <c r="K105" s="159" t="n">
        <f aca="false">high_v2_m!K93</f>
        <v>6163241.61527251</v>
      </c>
      <c r="L105" s="67" t="n">
        <f aca="false">H105-I105</f>
        <v>1557039.56076086</v>
      </c>
      <c r="M105" s="67" t="n">
        <f aca="false">J105-K105</f>
        <v>190615.720059975</v>
      </c>
      <c r="N105" s="159" t="n">
        <f aca="false">SUM(high_v5_m!C93:J93)</f>
        <v>4696729.70718891</v>
      </c>
      <c r="O105" s="7"/>
      <c r="P105" s="7"/>
      <c r="Q105" s="67" t="n">
        <f aca="false">I105*5.5017049523</f>
        <v>189380203.879091</v>
      </c>
      <c r="R105" s="67"/>
      <c r="S105" s="67"/>
      <c r="T105" s="7"/>
      <c r="U105" s="7"/>
      <c r="V105" s="67" t="n">
        <f aca="false">K105*5.5017049523</f>
        <v>33908336.9169662</v>
      </c>
      <c r="W105" s="67" t="n">
        <f aca="false">M105*5.5017049523</f>
        <v>1048711.4510402</v>
      </c>
      <c r="X105" s="67" t="n">
        <f aca="false">N105*5.1890047538+L105*5.5017049523</f>
        <v>32937725.040282</v>
      </c>
      <c r="Y105" s="67" t="n">
        <f aca="false">N105*5.1890047538</f>
        <v>24371352.7779169</v>
      </c>
      <c r="Z105" s="67" t="n">
        <f aca="false">L105*5.5017049523</f>
        <v>8566372.26236502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5"/>
      <c r="B106" s="5"/>
      <c r="C106" s="155" t="n">
        <f aca="false">C102+1</f>
        <v>2038</v>
      </c>
      <c r="D106" s="155" t="n">
        <f aca="false">D102</f>
        <v>1</v>
      </c>
      <c r="E106" s="155" t="n">
        <v>253</v>
      </c>
      <c r="F106" s="157" t="n">
        <f aca="false">high_v2_m!D94+temporary_pension_bonus_high!B94</f>
        <v>42036288.2463655</v>
      </c>
      <c r="G106" s="157" t="n">
        <f aca="false">high_v2_m!E94+temporary_pension_bonus_high!B94</f>
        <v>40301285.0537884</v>
      </c>
      <c r="H106" s="8" t="n">
        <f aca="false">F106-J106</f>
        <v>35646736.1341399</v>
      </c>
      <c r="I106" s="8" t="n">
        <f aca="false">G106-K106</f>
        <v>34103419.5049295</v>
      </c>
      <c r="J106" s="157" t="n">
        <f aca="false">high_v2_m!J94</f>
        <v>6389552.11222568</v>
      </c>
      <c r="K106" s="157" t="n">
        <f aca="false">high_v2_m!K94</f>
        <v>6197865.54885891</v>
      </c>
      <c r="L106" s="8" t="n">
        <f aca="false">H106-I106</f>
        <v>1543316.62921035</v>
      </c>
      <c r="M106" s="8" t="n">
        <f aca="false">J106-K106</f>
        <v>191686.56336677</v>
      </c>
      <c r="N106" s="157" t="n">
        <f aca="false">SUM(high_v5_m!C94:J94)</f>
        <v>5623834.36205953</v>
      </c>
      <c r="O106" s="5"/>
      <c r="P106" s="5"/>
      <c r="Q106" s="8" t="n">
        <f aca="false">I106*5.5017049523</f>
        <v>187626951.980635</v>
      </c>
      <c r="R106" s="8"/>
      <c r="S106" s="8"/>
      <c r="T106" s="5"/>
      <c r="U106" s="5"/>
      <c r="V106" s="8" t="n">
        <f aca="false">K106*5.5017049523</f>
        <v>34098827.5838466</v>
      </c>
      <c r="W106" s="8" t="n">
        <f aca="false">M106*5.5017049523</f>
        <v>1054602.91496433</v>
      </c>
      <c r="X106" s="8" t="n">
        <f aca="false">N106*5.1890047538+L106*5.5017049523</f>
        <v>37672975.9812042</v>
      </c>
      <c r="Y106" s="8" t="n">
        <f aca="false">N106*5.1890047538</f>
        <v>29182103.2393107</v>
      </c>
      <c r="Z106" s="8" t="n">
        <f aca="false">L106*5.5017049523</f>
        <v>8490872.7418935</v>
      </c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  <c r="AS106" s="155"/>
      <c r="AT106" s="155"/>
      <c r="AU106" s="155"/>
      <c r="AV106" s="155"/>
      <c r="AW106" s="155"/>
      <c r="AX106" s="155"/>
      <c r="AY106" s="155"/>
      <c r="AZ106" s="155"/>
      <c r="BA106" s="155"/>
      <c r="BB106" s="155"/>
      <c r="BC106" s="155"/>
      <c r="BD106" s="155"/>
      <c r="BE106" s="155"/>
      <c r="BF106" s="155"/>
      <c r="BG106" s="155"/>
      <c r="BH106" s="155"/>
      <c r="BI106" s="155"/>
      <c r="BJ106" s="155"/>
      <c r="BK106" s="155"/>
      <c r="BL106" s="15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9" t="n">
        <f aca="false">high_v2_m!D95+temporary_pension_bonus_high!B95</f>
        <v>42614841.6780199</v>
      </c>
      <c r="G107" s="159" t="n">
        <f aca="false">high_v2_m!E95+temporary_pension_bonus_high!B95</f>
        <v>40857252.6715719</v>
      </c>
      <c r="H107" s="67" t="n">
        <f aca="false">F107-J107</f>
        <v>36090211.8975442</v>
      </c>
      <c r="I107" s="67" t="n">
        <f aca="false">G107-K107</f>
        <v>34528361.7845105</v>
      </c>
      <c r="J107" s="159" t="n">
        <f aca="false">high_v2_m!J95</f>
        <v>6524629.78047568</v>
      </c>
      <c r="K107" s="159" t="n">
        <f aca="false">high_v2_m!K95</f>
        <v>6328890.88706141</v>
      </c>
      <c r="L107" s="67" t="n">
        <f aca="false">H107-I107</f>
        <v>1561850.1130337</v>
      </c>
      <c r="M107" s="67" t="n">
        <f aca="false">J107-K107</f>
        <v>195738.893414271</v>
      </c>
      <c r="N107" s="159" t="n">
        <f aca="false">SUM(high_v5_m!C95:J95)</f>
        <v>4708686.02592002</v>
      </c>
      <c r="O107" s="7"/>
      <c r="P107" s="7"/>
      <c r="Q107" s="67" t="n">
        <f aca="false">I107*5.5017049523</f>
        <v>189964859.024647</v>
      </c>
      <c r="R107" s="67"/>
      <c r="S107" s="67"/>
      <c r="T107" s="7"/>
      <c r="U107" s="7"/>
      <c r="V107" s="67" t="n">
        <f aca="false">K107*5.5017049523</f>
        <v>34819690.3359121</v>
      </c>
      <c r="W107" s="67" t="n">
        <f aca="false">M107*5.5017049523</f>
        <v>1076897.63925502</v>
      </c>
      <c r="X107" s="67" t="n">
        <f aca="false">N107*5.1890047538+L107*5.5017049523</f>
        <v>33026232.6742785</v>
      </c>
      <c r="Y107" s="67" t="n">
        <f aca="false">N107*5.1890047538</f>
        <v>24433394.1726506</v>
      </c>
      <c r="Z107" s="67" t="n">
        <f aca="false">L107*5.5017049523</f>
        <v>8592838.50162785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9" t="n">
        <f aca="false">high_v2_m!D96+temporary_pension_bonus_high!B96</f>
        <v>42399012.2588469</v>
      </c>
      <c r="G108" s="159" t="n">
        <f aca="false">high_v2_m!E96+temporary_pension_bonus_high!B96</f>
        <v>40650559.8724027</v>
      </c>
      <c r="H108" s="67" t="n">
        <f aca="false">F108-J108</f>
        <v>35762512.2566199</v>
      </c>
      <c r="I108" s="67" t="n">
        <f aca="false">G108-K108</f>
        <v>34213154.8702425</v>
      </c>
      <c r="J108" s="159" t="n">
        <f aca="false">high_v2_m!J96</f>
        <v>6636500.00222696</v>
      </c>
      <c r="K108" s="159" t="n">
        <f aca="false">high_v2_m!K96</f>
        <v>6437405.00216015</v>
      </c>
      <c r="L108" s="67" t="n">
        <f aca="false">H108-I108</f>
        <v>1549357.38637744</v>
      </c>
      <c r="M108" s="67" t="n">
        <f aca="false">J108-K108</f>
        <v>199095.00006681</v>
      </c>
      <c r="N108" s="159" t="n">
        <f aca="false">SUM(high_v5_m!C96:J96)</f>
        <v>4686041.92249866</v>
      </c>
      <c r="O108" s="7"/>
      <c r="P108" s="7"/>
      <c r="Q108" s="67" t="n">
        <f aca="false">I108*5.5017049523</f>
        <v>188230683.58342</v>
      </c>
      <c r="R108" s="67"/>
      <c r="S108" s="67"/>
      <c r="T108" s="7"/>
      <c r="U108" s="7"/>
      <c r="V108" s="67" t="n">
        <f aca="false">K108*5.5017049523</f>
        <v>35416702.9803453</v>
      </c>
      <c r="W108" s="67" t="n">
        <f aca="false">M108*5.5017049523</f>
        <v>1095361.94784574</v>
      </c>
      <c r="X108" s="67" t="n">
        <f aca="false">N108*5.1890047538+L108*5.5017049523</f>
        <v>32840001.017867</v>
      </c>
      <c r="Y108" s="67" t="n">
        <f aca="false">N108*5.1890047538</f>
        <v>24315893.8123517</v>
      </c>
      <c r="Z108" s="67" t="n">
        <f aca="false">L108*5.5017049523</f>
        <v>8524107.20551534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9" t="n">
        <f aca="false">high_v2_m!D97+temporary_pension_bonus_high!B97</f>
        <v>42880906.3353331</v>
      </c>
      <c r="G109" s="159" t="n">
        <f aca="false">high_v2_m!E97+temporary_pension_bonus_high!B97</f>
        <v>41113927.043773</v>
      </c>
      <c r="H109" s="67" t="n">
        <f aca="false">F109-J109</f>
        <v>36111918.2022138</v>
      </c>
      <c r="I109" s="67" t="n">
        <f aca="false">G109-K109</f>
        <v>34548008.5546473</v>
      </c>
      <c r="J109" s="159" t="n">
        <f aca="false">high_v2_m!J97</f>
        <v>6768988.13311928</v>
      </c>
      <c r="K109" s="159" t="n">
        <f aca="false">high_v2_m!K97</f>
        <v>6565918.4891257</v>
      </c>
      <c r="L109" s="67" t="n">
        <f aca="false">H109-I109</f>
        <v>1563909.64756648</v>
      </c>
      <c r="M109" s="67" t="n">
        <f aca="false">J109-K109</f>
        <v>203069.643993578</v>
      </c>
      <c r="N109" s="159" t="n">
        <f aca="false">SUM(high_v5_m!C97:J97)</f>
        <v>4759988.13884034</v>
      </c>
      <c r="O109" s="7"/>
      <c r="P109" s="7"/>
      <c r="Q109" s="67" t="n">
        <f aca="false">I109*5.5017049523</f>
        <v>190072949.757206</v>
      </c>
      <c r="R109" s="67"/>
      <c r="S109" s="67"/>
      <c r="T109" s="7"/>
      <c r="U109" s="7"/>
      <c r="V109" s="67" t="n">
        <f aca="false">K109*5.5017049523</f>
        <v>36123746.268021</v>
      </c>
      <c r="W109" s="67" t="n">
        <f aca="false">M109*5.5017049523</f>
        <v>1117229.26602127</v>
      </c>
      <c r="X109" s="67" t="n">
        <f aca="false">N109*5.1890047538+L109*5.5017049523</f>
        <v>33303770.5334404</v>
      </c>
      <c r="Y109" s="67" t="n">
        <f aca="false">N109*5.1890047538</f>
        <v>24699601.0804741</v>
      </c>
      <c r="Z109" s="67" t="n">
        <f aca="false">L109*5.5017049523</f>
        <v>8604169.45296626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5"/>
      <c r="B110" s="5"/>
      <c r="C110" s="155" t="n">
        <f aca="false">C106+1</f>
        <v>2039</v>
      </c>
      <c r="D110" s="155" t="n">
        <f aca="false">D106</f>
        <v>1</v>
      </c>
      <c r="E110" s="155" t="n">
        <v>257</v>
      </c>
      <c r="F110" s="157" t="n">
        <f aca="false">high_v2_m!D98+temporary_pension_bonus_high!B98</f>
        <v>42874517.2327646</v>
      </c>
      <c r="G110" s="157" t="n">
        <f aca="false">high_v2_m!E98+temporary_pension_bonus_high!B98</f>
        <v>41108669.7237633</v>
      </c>
      <c r="H110" s="8" t="n">
        <f aca="false">F110-J110</f>
        <v>35951982.7907604</v>
      </c>
      <c r="I110" s="8" t="n">
        <f aca="false">G110-K110</f>
        <v>34393811.3150192</v>
      </c>
      <c r="J110" s="157" t="n">
        <f aca="false">high_v2_m!J98</f>
        <v>6922534.44200424</v>
      </c>
      <c r="K110" s="157" t="n">
        <f aca="false">high_v2_m!K98</f>
        <v>6714858.40874411</v>
      </c>
      <c r="L110" s="8" t="n">
        <f aca="false">H110-I110</f>
        <v>1558171.47574121</v>
      </c>
      <c r="M110" s="8" t="n">
        <f aca="false">J110-K110</f>
        <v>207676.033260129</v>
      </c>
      <c r="N110" s="157" t="n">
        <f aca="false">SUM(high_v5_m!C98:J98)</f>
        <v>5744237.82900451</v>
      </c>
      <c r="O110" s="5"/>
      <c r="P110" s="5"/>
      <c r="Q110" s="8" t="n">
        <f aca="false">I110*5.5017049523</f>
        <v>189224602.040313</v>
      </c>
      <c r="R110" s="8"/>
      <c r="S110" s="8"/>
      <c r="T110" s="5"/>
      <c r="U110" s="5"/>
      <c r="V110" s="8" t="n">
        <f aca="false">K110*5.5017049523</f>
        <v>36943169.7613808</v>
      </c>
      <c r="W110" s="8" t="n">
        <f aca="false">M110*5.5017049523</f>
        <v>1142572.26066127</v>
      </c>
      <c r="X110" s="8" t="n">
        <f aca="false">N110*5.1890047538+L110*5.5017049523</f>
        <v>38379477.1262802</v>
      </c>
      <c r="Y110" s="8" t="n">
        <f aca="false">N110*5.1890047538</f>
        <v>29806877.4016622</v>
      </c>
      <c r="Z110" s="8" t="n">
        <f aca="false">L110*5.5017049523</f>
        <v>8572599.724618</v>
      </c>
      <c r="AA110" s="155"/>
      <c r="AB110" s="155"/>
      <c r="AC110" s="155"/>
      <c r="AD110" s="155"/>
      <c r="AE110" s="155"/>
      <c r="AF110" s="155"/>
      <c r="AG110" s="155"/>
      <c r="AH110" s="155"/>
      <c r="AI110" s="155"/>
      <c r="AJ110" s="155"/>
      <c r="AK110" s="155"/>
      <c r="AL110" s="155"/>
      <c r="AM110" s="155"/>
      <c r="AN110" s="155"/>
      <c r="AO110" s="155"/>
      <c r="AP110" s="155"/>
      <c r="AQ110" s="155"/>
      <c r="AR110" s="155"/>
      <c r="AS110" s="155"/>
      <c r="AT110" s="155"/>
      <c r="AU110" s="155"/>
      <c r="AV110" s="155"/>
      <c r="AW110" s="155"/>
      <c r="AX110" s="155"/>
      <c r="AY110" s="155"/>
      <c r="AZ110" s="155"/>
      <c r="BA110" s="155"/>
      <c r="BB110" s="155"/>
      <c r="BC110" s="155"/>
      <c r="BD110" s="155"/>
      <c r="BE110" s="155"/>
      <c r="BF110" s="155"/>
      <c r="BG110" s="155"/>
      <c r="BH110" s="155"/>
      <c r="BI110" s="155"/>
      <c r="BJ110" s="155"/>
      <c r="BK110" s="155"/>
      <c r="BL110" s="15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9" t="n">
        <f aca="false">high_v2_m!D99+temporary_pension_bonus_high!B99</f>
        <v>43688462.7664798</v>
      </c>
      <c r="G111" s="159" t="n">
        <f aca="false">high_v2_m!E99+temporary_pension_bonus_high!B99</f>
        <v>41891203.1736998</v>
      </c>
      <c r="H111" s="67" t="n">
        <f aca="false">F111-J111</f>
        <v>36558445.3759804</v>
      </c>
      <c r="I111" s="67" t="n">
        <f aca="false">G111-K111</f>
        <v>34975086.3049153</v>
      </c>
      <c r="J111" s="159" t="n">
        <f aca="false">high_v2_m!J99</f>
        <v>7130017.39049948</v>
      </c>
      <c r="K111" s="159" t="n">
        <f aca="false">high_v2_m!K99</f>
        <v>6916116.8687845</v>
      </c>
      <c r="L111" s="67" t="n">
        <f aca="false">H111-I111</f>
        <v>1583359.0710651</v>
      </c>
      <c r="M111" s="67" t="n">
        <f aca="false">J111-K111</f>
        <v>213900.521714983</v>
      </c>
      <c r="N111" s="159" t="n">
        <f aca="false">SUM(high_v5_m!C99:J99)</f>
        <v>4694565.52155071</v>
      </c>
      <c r="O111" s="7"/>
      <c r="P111" s="7"/>
      <c r="Q111" s="67" t="n">
        <f aca="false">I111*5.5017049523</f>
        <v>192422605.530872</v>
      </c>
      <c r="R111" s="67"/>
      <c r="S111" s="67"/>
      <c r="T111" s="7"/>
      <c r="U111" s="7"/>
      <c r="V111" s="67" t="n">
        <f aca="false">K111*5.5017049523</f>
        <v>38050434.4276772</v>
      </c>
      <c r="W111" s="67" t="n">
        <f aca="false">M111*5.5017049523</f>
        <v>1176817.55961888</v>
      </c>
      <c r="X111" s="67" t="n">
        <f aca="false">N111*5.1890047538+L111*5.5017049523</f>
        <v>33071297.2509002</v>
      </c>
      <c r="Y111" s="67" t="n">
        <f aca="false">N111*5.1890047538</f>
        <v>24360122.8083522</v>
      </c>
      <c r="Z111" s="67" t="n">
        <f aca="false">L111*5.5017049523</f>
        <v>8711174.44254798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9" t="n">
        <f aca="false">high_v2_m!D100+temporary_pension_bonus_high!B100</f>
        <v>43520257.309109</v>
      </c>
      <c r="G112" s="159" t="n">
        <f aca="false">high_v2_m!E100+temporary_pension_bonus_high!B100</f>
        <v>41730282.9926099</v>
      </c>
      <c r="H112" s="67" t="n">
        <f aca="false">F112-J112</f>
        <v>36367839.2966879</v>
      </c>
      <c r="I112" s="67" t="n">
        <f aca="false">G112-K112</f>
        <v>34792437.5205615</v>
      </c>
      <c r="J112" s="159" t="n">
        <f aca="false">high_v2_m!J100</f>
        <v>7152418.01242102</v>
      </c>
      <c r="K112" s="159" t="n">
        <f aca="false">high_v2_m!K100</f>
        <v>6937845.47204839</v>
      </c>
      <c r="L112" s="67" t="n">
        <f aca="false">H112-I112</f>
        <v>1575401.77612646</v>
      </c>
      <c r="M112" s="67" t="n">
        <f aca="false">J112-K112</f>
        <v>214572.540372631</v>
      </c>
      <c r="N112" s="159" t="n">
        <f aca="false">SUM(high_v5_m!C100:J100)</f>
        <v>4639940.01358584</v>
      </c>
      <c r="O112" s="7"/>
      <c r="P112" s="7"/>
      <c r="Q112" s="67" t="n">
        <f aca="false">I112*5.5017049523</f>
        <v>191417725.809461</v>
      </c>
      <c r="R112" s="67"/>
      <c r="S112" s="67"/>
      <c r="T112" s="7"/>
      <c r="U112" s="7"/>
      <c r="V112" s="67" t="n">
        <f aca="false">K112*5.5017049523</f>
        <v>38169978.7918607</v>
      </c>
      <c r="W112" s="67" t="n">
        <f aca="false">M112*5.5017049523</f>
        <v>1180514.80799569</v>
      </c>
      <c r="X112" s="67" t="n">
        <f aca="false">N112*5.1890047538+L112*5.5017049523</f>
        <v>32744066.5414209</v>
      </c>
      <c r="Y112" s="67" t="n">
        <f aca="false">N112*5.1890047538</f>
        <v>24076670.7878437</v>
      </c>
      <c r="Z112" s="67" t="n">
        <f aca="false">L112*5.5017049523</f>
        <v>8667395.75357716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9" t="n">
        <f aca="false">high_v2_m!D101+temporary_pension_bonus_high!B101</f>
        <v>44195037.4146787</v>
      </c>
      <c r="G113" s="159" t="n">
        <f aca="false">high_v2_m!E101+temporary_pension_bonus_high!B101</f>
        <v>42378113.0766921</v>
      </c>
      <c r="H113" s="67" t="n">
        <f aca="false">F113-J113</f>
        <v>36860871.8155301</v>
      </c>
      <c r="I113" s="67" t="n">
        <f aca="false">G113-K113</f>
        <v>35263972.445518</v>
      </c>
      <c r="J113" s="159" t="n">
        <f aca="false">high_v2_m!J101</f>
        <v>7334165.59914861</v>
      </c>
      <c r="K113" s="159" t="n">
        <f aca="false">high_v2_m!K101</f>
        <v>7114140.63117415</v>
      </c>
      <c r="L113" s="67" t="n">
        <f aca="false">H113-I113</f>
        <v>1596899.37001213</v>
      </c>
      <c r="M113" s="67" t="n">
        <f aca="false">J113-K113</f>
        <v>220024.967974458</v>
      </c>
      <c r="N113" s="159" t="n">
        <f aca="false">SUM(high_v5_m!C101:J101)</f>
        <v>4770926.72725089</v>
      </c>
      <c r="O113" s="7"/>
      <c r="P113" s="7"/>
      <c r="Q113" s="67" t="n">
        <f aca="false">I113*5.5017049523</f>
        <v>194011971.841277</v>
      </c>
      <c r="R113" s="67"/>
      <c r="S113" s="67"/>
      <c r="T113" s="7"/>
      <c r="U113" s="7"/>
      <c r="V113" s="67" t="n">
        <f aca="false">K113*5.5017049523</f>
        <v>39139902.7418895</v>
      </c>
      <c r="W113" s="67" t="n">
        <f aca="false">M113*5.5017049523</f>
        <v>1210512.45593472</v>
      </c>
      <c r="X113" s="67" t="n">
        <f aca="false">N113*5.1890047538+L113*5.5017049523</f>
        <v>33542030.6400568</v>
      </c>
      <c r="Y113" s="67" t="n">
        <f aca="false">N113*5.1890047538</f>
        <v>24756361.4677364</v>
      </c>
      <c r="Z113" s="67" t="n">
        <f aca="false">L113*5.5017049523</f>
        <v>8785669.17232047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5"/>
      <c r="B114" s="5"/>
      <c r="C114" s="155" t="n">
        <f aca="false">C110+1</f>
        <v>2040</v>
      </c>
      <c r="D114" s="155" t="n">
        <f aca="false">D110</f>
        <v>1</v>
      </c>
      <c r="E114" s="155" t="n">
        <v>261</v>
      </c>
      <c r="F114" s="157" t="n">
        <f aca="false">high_v2_m!D102+temporary_pension_bonus_high!B102</f>
        <v>43941922.0164875</v>
      </c>
      <c r="G114" s="157" t="n">
        <f aca="false">high_v2_m!E102+temporary_pension_bonus_high!B102</f>
        <v>42136278.1673318</v>
      </c>
      <c r="H114" s="8" t="n">
        <f aca="false">F114-J114</f>
        <v>36544032.0902019</v>
      </c>
      <c r="I114" s="8" t="n">
        <f aca="false">G114-K114</f>
        <v>34960324.9388348</v>
      </c>
      <c r="J114" s="157" t="n">
        <f aca="false">high_v2_m!J102</f>
        <v>7397889.92628561</v>
      </c>
      <c r="K114" s="157" t="n">
        <f aca="false">high_v2_m!K102</f>
        <v>7175953.22849704</v>
      </c>
      <c r="L114" s="8" t="n">
        <f aca="false">H114-I114</f>
        <v>1583707.15136715</v>
      </c>
      <c r="M114" s="8" t="n">
        <f aca="false">J114-K114</f>
        <v>221936.697788569</v>
      </c>
      <c r="N114" s="157" t="n">
        <f aca="false">SUM(high_v5_m!C102:J102)</f>
        <v>5754430.07945326</v>
      </c>
      <c r="O114" s="5"/>
      <c r="P114" s="5"/>
      <c r="Q114" s="8" t="n">
        <f aca="false">I114*5.5017049523</f>
        <v>192341392.850004</v>
      </c>
      <c r="R114" s="8"/>
      <c r="S114" s="8"/>
      <c r="T114" s="5"/>
      <c r="U114" s="5"/>
      <c r="V114" s="8" t="n">
        <f aca="false">K114*5.5017049523</f>
        <v>39479977.4146953</v>
      </c>
      <c r="W114" s="8" t="n">
        <f aca="false">M114*5.5017049523</f>
        <v>1221030.22932048</v>
      </c>
      <c r="X114" s="8" t="n">
        <f aca="false">N114*5.1890047538+L114*5.5017049523</f>
        <v>38572854.5153623</v>
      </c>
      <c r="Y114" s="8" t="n">
        <f aca="false">N114*5.1890047538</f>
        <v>29859765.0376927</v>
      </c>
      <c r="Z114" s="8" t="n">
        <f aca="false">L114*5.5017049523</f>
        <v>8713089.47766958</v>
      </c>
      <c r="AA114" s="155"/>
      <c r="AB114" s="155"/>
      <c r="AC114" s="155"/>
      <c r="AD114" s="155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/>
      <c r="AS114" s="155"/>
      <c r="AT114" s="155"/>
      <c r="AU114" s="155"/>
      <c r="AV114" s="155"/>
      <c r="AW114" s="155"/>
      <c r="AX114" s="155"/>
      <c r="AY114" s="155"/>
      <c r="AZ114" s="155"/>
      <c r="BA114" s="155"/>
      <c r="BB114" s="155"/>
      <c r="BC114" s="155"/>
      <c r="BD114" s="155"/>
      <c r="BE114" s="155"/>
      <c r="BF114" s="155"/>
      <c r="BG114" s="155"/>
      <c r="BH114" s="155"/>
      <c r="BI114" s="155"/>
      <c r="BJ114" s="155"/>
      <c r="BK114" s="155"/>
      <c r="BL114" s="15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9" t="n">
        <f aca="false">high_v2_m!D103+temporary_pension_bonus_high!B103</f>
        <v>44516888.1734677</v>
      </c>
      <c r="G115" s="159" t="n">
        <f aca="false">high_v2_m!E103+temporary_pension_bonus_high!B103</f>
        <v>42689764.4455293</v>
      </c>
      <c r="H115" s="67" t="n">
        <f aca="false">F115-J115</f>
        <v>37013551.7755985</v>
      </c>
      <c r="I115" s="67" t="n">
        <f aca="false">G115-K115</f>
        <v>35411528.1395962</v>
      </c>
      <c r="J115" s="159" t="n">
        <f aca="false">high_v2_m!J103</f>
        <v>7503336.39786917</v>
      </c>
      <c r="K115" s="159" t="n">
        <f aca="false">high_v2_m!K103</f>
        <v>7278236.30593309</v>
      </c>
      <c r="L115" s="67" t="n">
        <f aca="false">H115-I115</f>
        <v>1602023.63600226</v>
      </c>
      <c r="M115" s="67" t="n">
        <f aca="false">J115-K115</f>
        <v>225100.091936076</v>
      </c>
      <c r="N115" s="159" t="n">
        <f aca="false">SUM(high_v5_m!C103:J103)</f>
        <v>4779026.69942136</v>
      </c>
      <c r="O115" s="7"/>
      <c r="P115" s="7"/>
      <c r="Q115" s="67" t="n">
        <f aca="false">I115*5.5017049523</f>
        <v>194823779.734127</v>
      </c>
      <c r="R115" s="67"/>
      <c r="S115" s="67"/>
      <c r="T115" s="7"/>
      <c r="U115" s="7"/>
      <c r="V115" s="67" t="n">
        <f aca="false">K115*5.5017049523</f>
        <v>40042708.7283618</v>
      </c>
      <c r="W115" s="67" t="n">
        <f aca="false">M115*5.5017049523</f>
        <v>1238434.29056789</v>
      </c>
      <c r="X115" s="67" t="n">
        <f aca="false">N115*5.1890047538+L115*5.5017049523</f>
        <v>33612253.6337299</v>
      </c>
      <c r="Y115" s="67" t="n">
        <f aca="false">N115*5.1890047538</f>
        <v>24798392.2618346</v>
      </c>
      <c r="Z115" s="67" t="n">
        <f aca="false">L115*5.5017049523</f>
        <v>8813861.37189531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9" t="n">
        <f aca="false">high_v2_m!D104+temporary_pension_bonus_high!B104</f>
        <v>44316820.3520023</v>
      </c>
      <c r="G116" s="159" t="n">
        <f aca="false">high_v2_m!E104+temporary_pension_bonus_high!B104</f>
        <v>42500500.8838242</v>
      </c>
      <c r="H116" s="67" t="n">
        <f aca="false">F116-J116</f>
        <v>36724866.357639</v>
      </c>
      <c r="I116" s="67" t="n">
        <f aca="false">G116-K116</f>
        <v>35136305.5092917</v>
      </c>
      <c r="J116" s="159" t="n">
        <f aca="false">high_v2_m!J104</f>
        <v>7591953.99436334</v>
      </c>
      <c r="K116" s="159" t="n">
        <f aca="false">high_v2_m!K104</f>
        <v>7364195.37453244</v>
      </c>
      <c r="L116" s="67" t="n">
        <f aca="false">H116-I116</f>
        <v>1588560.84834726</v>
      </c>
      <c r="M116" s="67" t="n">
        <f aca="false">J116-K116</f>
        <v>227758.6198309</v>
      </c>
      <c r="N116" s="159" t="n">
        <f aca="false">SUM(high_v5_m!C104:J104)</f>
        <v>4691029.32853849</v>
      </c>
      <c r="O116" s="7"/>
      <c r="P116" s="7"/>
      <c r="Q116" s="67" t="n">
        <f aca="false">I116*5.5017049523</f>
        <v>193309586.025996</v>
      </c>
      <c r="R116" s="67"/>
      <c r="S116" s="67"/>
      <c r="T116" s="7"/>
      <c r="U116" s="7"/>
      <c r="V116" s="67" t="n">
        <f aca="false">K116*5.5017049523</f>
        <v>40515630.1617699</v>
      </c>
      <c r="W116" s="67" t="n">
        <f aca="false">M116*5.5017049523</f>
        <v>1253060.72665267</v>
      </c>
      <c r="X116" s="67" t="n">
        <f aca="false">N116*5.1890047538+L116*5.5017049523</f>
        <v>33081566.5723834</v>
      </c>
      <c r="Y116" s="67" t="n">
        <f aca="false">N116*5.1890047538</f>
        <v>24341773.4860014</v>
      </c>
      <c r="Z116" s="67" t="n">
        <f aca="false">L116*5.5017049523</f>
        <v>8739793.08638202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9" t="n">
        <f aca="false">high_v2_m!D105+temporary_pension_bonus_high!B105</f>
        <v>45198970.3071779</v>
      </c>
      <c r="G117" s="159" t="n">
        <f aca="false">high_v2_m!E105+temporary_pension_bonus_high!B105</f>
        <v>43346322.803886</v>
      </c>
      <c r="H117" s="67" t="n">
        <f aca="false">F117-J117</f>
        <v>37441998.5835753</v>
      </c>
      <c r="I117" s="67" t="n">
        <f aca="false">G117-K117</f>
        <v>35822060.2319915</v>
      </c>
      <c r="J117" s="159" t="n">
        <f aca="false">high_v2_m!J105</f>
        <v>7756971.72360256</v>
      </c>
      <c r="K117" s="159" t="n">
        <f aca="false">high_v2_m!K105</f>
        <v>7524262.57189448</v>
      </c>
      <c r="L117" s="67" t="n">
        <f aca="false">H117-I117</f>
        <v>1619938.35158382</v>
      </c>
      <c r="M117" s="67" t="n">
        <f aca="false">J117-K117</f>
        <v>232709.151708078</v>
      </c>
      <c r="N117" s="159" t="n">
        <f aca="false">SUM(high_v5_m!C105:J105)</f>
        <v>4702795.41368199</v>
      </c>
      <c r="O117" s="7"/>
      <c r="P117" s="7"/>
      <c r="Q117" s="67" t="n">
        <f aca="false">I117*5.5017049523</f>
        <v>197082406.179936</v>
      </c>
      <c r="R117" s="67"/>
      <c r="S117" s="67"/>
      <c r="T117" s="7"/>
      <c r="U117" s="7"/>
      <c r="V117" s="67" t="n">
        <f aca="false">K117*5.5017049523</f>
        <v>41396272.6541974</v>
      </c>
      <c r="W117" s="67" t="n">
        <f aca="false">M117*5.5017049523</f>
        <v>1280297.09239786</v>
      </c>
      <c r="X117" s="67" t="n">
        <f aca="false">N117*5.1890047538+L117*5.5017049523</f>
        <v>33315250.6090741</v>
      </c>
      <c r="Y117" s="67" t="n">
        <f aca="false">N117*5.1890047538</f>
        <v>24402827.7577447</v>
      </c>
      <c r="Z117" s="67" t="n">
        <f aca="false">L117*5.5017049523</f>
        <v>8912422.85132938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F1" colorId="64" zoomScale="65" zoomScaleNormal="65" zoomScalePageLayoutView="100" workbookViewId="0">
      <selection pane="topLeft" activeCell="N14" activeCellId="0" sqref="N14"/>
    </sheetView>
  </sheetViews>
  <sheetFormatPr defaultColWidth="9.171875" defaultRowHeight="12.8" zeroHeight="false" outlineLevelRow="0" outlineLevelCol="0"/>
  <cols>
    <col collapsed="false" customWidth="true" hidden="false" outlineLevel="0" max="9" min="6" style="0" width="16.01"/>
  </cols>
  <sheetData>
    <row r="1" customFormat="false" ht="12.8" hidden="false" customHeight="true" outlineLevel="0" collapsed="false">
      <c r="A1" s="137"/>
      <c r="B1" s="138"/>
      <c r="C1" s="137"/>
      <c r="D1" s="137"/>
      <c r="E1" s="137"/>
      <c r="F1" s="139" t="s">
        <v>170</v>
      </c>
      <c r="G1" s="139" t="s">
        <v>171</v>
      </c>
      <c r="H1" s="137"/>
      <c r="I1" s="137"/>
      <c r="J1" s="140" t="s">
        <v>172</v>
      </c>
      <c r="K1" s="140" t="s">
        <v>173</v>
      </c>
      <c r="L1" s="137"/>
      <c r="M1" s="141"/>
      <c r="N1" s="142" t="s">
        <v>174</v>
      </c>
      <c r="O1" s="137"/>
      <c r="P1" s="138"/>
      <c r="Q1" s="137"/>
      <c r="R1" s="137"/>
      <c r="S1" s="137"/>
      <c r="T1" s="137"/>
      <c r="U1" s="138"/>
      <c r="V1" s="137"/>
      <c r="W1" s="137"/>
      <c r="X1" s="137"/>
      <c r="Y1" s="137"/>
      <c r="Z1" s="137"/>
      <c r="AA1" s="137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  <c r="BA1" s="148"/>
      <c r="BB1" s="148"/>
      <c r="BC1" s="148"/>
      <c r="BD1" s="148"/>
      <c r="BE1" s="148"/>
      <c r="BF1" s="148"/>
      <c r="BG1" s="148"/>
      <c r="BH1" s="148"/>
      <c r="BI1" s="148"/>
      <c r="BJ1" s="148"/>
      <c r="BK1" s="148"/>
      <c r="BL1" s="148"/>
    </row>
    <row r="2" customFormat="false" ht="12.8" hidden="false" customHeight="true" outlineLevel="0" collapsed="false">
      <c r="A2" s="137"/>
      <c r="B2" s="138"/>
      <c r="C2" s="137"/>
      <c r="D2" s="137"/>
      <c r="E2" s="137"/>
      <c r="F2" s="140" t="s">
        <v>175</v>
      </c>
      <c r="G2" s="140" t="s">
        <v>176</v>
      </c>
      <c r="H2" s="137"/>
      <c r="I2" s="137"/>
      <c r="J2" s="142"/>
      <c r="K2" s="142"/>
      <c r="L2" s="137"/>
      <c r="M2" s="141"/>
      <c r="N2" s="142" t="s">
        <v>177</v>
      </c>
      <c r="O2" s="137"/>
      <c r="P2" s="138"/>
      <c r="Q2" s="137"/>
      <c r="R2" s="137"/>
      <c r="S2" s="137"/>
      <c r="T2" s="137"/>
      <c r="U2" s="138"/>
      <c r="V2" s="137"/>
      <c r="W2" s="137"/>
      <c r="X2" s="137"/>
      <c r="Y2" s="137"/>
      <c r="Z2" s="137"/>
      <c r="AA2" s="137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</row>
    <row r="3" customFormat="false" ht="71.75" hidden="false" customHeight="true" outlineLevel="0" collapsed="false">
      <c r="A3" s="144" t="s">
        <v>178</v>
      </c>
      <c r="B3" s="145"/>
      <c r="C3" s="144" t="s">
        <v>179</v>
      </c>
      <c r="D3" s="144" t="s">
        <v>180</v>
      </c>
      <c r="E3" s="144" t="s">
        <v>181</v>
      </c>
      <c r="F3" s="146" t="s">
        <v>182</v>
      </c>
      <c r="G3" s="146" t="s">
        <v>183</v>
      </c>
      <c r="H3" s="144" t="s">
        <v>184</v>
      </c>
      <c r="I3" s="144" t="s">
        <v>185</v>
      </c>
      <c r="J3" s="146" t="s">
        <v>186</v>
      </c>
      <c r="K3" s="146" t="s">
        <v>187</v>
      </c>
      <c r="L3" s="144" t="s">
        <v>188</v>
      </c>
      <c r="M3" s="147" t="s">
        <v>189</v>
      </c>
      <c r="N3" s="146" t="s">
        <v>190</v>
      </c>
      <c r="O3" s="144" t="s">
        <v>191</v>
      </c>
      <c r="P3" s="145" t="s">
        <v>192</v>
      </c>
      <c r="Q3" s="144" t="s">
        <v>193</v>
      </c>
      <c r="R3" s="144" t="s">
        <v>194</v>
      </c>
      <c r="S3" s="144" t="s">
        <v>195</v>
      </c>
      <c r="T3" s="144" t="s">
        <v>196</v>
      </c>
      <c r="U3" s="145" t="s">
        <v>197</v>
      </c>
      <c r="V3" s="144" t="s">
        <v>198</v>
      </c>
      <c r="W3" s="144" t="s">
        <v>199</v>
      </c>
      <c r="X3" s="144" t="s">
        <v>200</v>
      </c>
      <c r="Y3" s="144" t="s">
        <v>201</v>
      </c>
      <c r="Z3" s="144" t="s">
        <v>202</v>
      </c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A4" s="149" t="s">
        <v>203</v>
      </c>
      <c r="B4" s="150"/>
      <c r="C4" s="149" t="n">
        <v>2014</v>
      </c>
      <c r="D4" s="149" t="n">
        <v>1</v>
      </c>
      <c r="E4" s="149" t="n">
        <v>1005</v>
      </c>
      <c r="F4" s="151" t="n">
        <v>13919743</v>
      </c>
      <c r="G4" s="151" t="n">
        <v>13367098</v>
      </c>
      <c r="H4" s="152" t="n">
        <f aca="false">F4-J4</f>
        <v>13919743</v>
      </c>
      <c r="I4" s="152" t="n">
        <f aca="false">G4-K4</f>
        <v>13367098</v>
      </c>
      <c r="J4" s="153"/>
      <c r="K4" s="153"/>
      <c r="L4" s="152" t="n">
        <f aca="false">H4-I4</f>
        <v>552645</v>
      </c>
      <c r="M4" s="152" t="n">
        <f aca="false">J4-K4</f>
        <v>0</v>
      </c>
      <c r="N4" s="151" t="n">
        <v>2431521</v>
      </c>
      <c r="O4" s="154" t="n">
        <v>68064666.1181856</v>
      </c>
      <c r="P4" s="149" t="n">
        <f aca="false">O4/I4</f>
        <v>5.09195534574412</v>
      </c>
      <c r="Q4" s="152" t="n">
        <f aca="false">I4*5.5017049523</f>
        <v>73541829.2644794</v>
      </c>
      <c r="R4" s="152" t="n">
        <v>11018747.8054275</v>
      </c>
      <c r="S4" s="152" t="n">
        <v>2463940.91347832</v>
      </c>
      <c r="T4" s="154" t="n">
        <v>13733232.3112091</v>
      </c>
      <c r="U4" s="149" t="n">
        <f aca="false">R4/N4</f>
        <v>4.53162765422445</v>
      </c>
      <c r="V4" s="150"/>
      <c r="W4" s="150"/>
      <c r="X4" s="152" t="n">
        <f aca="false">N4*U12+L4*P13</f>
        <v>15657663.7612308</v>
      </c>
      <c r="Y4" s="152" t="n">
        <f aca="false">N4*5.1890047538</f>
        <v>12617174.0279645</v>
      </c>
      <c r="Z4" s="152" t="n">
        <f aca="false">L4*5.5017049523</f>
        <v>3040489.73336383</v>
      </c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</row>
    <row r="5" customFormat="false" ht="12.8" hidden="false" customHeight="false" outlineLevel="0" collapsed="false">
      <c r="B5" s="150"/>
      <c r="C5" s="149" t="n">
        <v>2014</v>
      </c>
      <c r="D5" s="149" t="n">
        <v>2</v>
      </c>
      <c r="E5" s="149" t="n">
        <v>1004</v>
      </c>
      <c r="F5" s="151" t="n">
        <v>14482790</v>
      </c>
      <c r="G5" s="151" t="n">
        <v>13911325</v>
      </c>
      <c r="H5" s="152" t="n">
        <f aca="false">F5-J5</f>
        <v>14482790</v>
      </c>
      <c r="I5" s="152" t="n">
        <f aca="false">G5-K5</f>
        <v>13911325</v>
      </c>
      <c r="J5" s="153"/>
      <c r="K5" s="153"/>
      <c r="L5" s="152" t="n">
        <f aca="false">H5-I5</f>
        <v>571465</v>
      </c>
      <c r="M5" s="152" t="n">
        <f aca="false">J5-K5</f>
        <v>0</v>
      </c>
      <c r="N5" s="151" t="n">
        <v>2156056</v>
      </c>
      <c r="O5" s="154" t="n">
        <v>80470827.8892677</v>
      </c>
      <c r="P5" s="149" t="n">
        <f aca="false">O5/I5</f>
        <v>5.78455523749662</v>
      </c>
      <c r="Q5" s="152" t="n">
        <f aca="false">I5*5.5017049523</f>
        <v>76536005.6455548</v>
      </c>
      <c r="R5" s="152" t="n">
        <v>13090128.797517</v>
      </c>
      <c r="S5" s="152" t="n">
        <v>2913043.96959149</v>
      </c>
      <c r="T5" s="154" t="n">
        <v>16270046.9661959</v>
      </c>
      <c r="U5" s="149" t="n">
        <f aca="false">R5/N5</f>
        <v>6.07133061363759</v>
      </c>
      <c r="V5" s="150"/>
      <c r="W5" s="150"/>
      <c r="X5" s="152" t="n">
        <f aca="false">N5*5.1890047538+L5*5.5017049523</f>
        <v>14331816.6540251</v>
      </c>
      <c r="Y5" s="152" t="n">
        <f aca="false">N5*5.1890047538</f>
        <v>11187784.833459</v>
      </c>
      <c r="Z5" s="152" t="n">
        <f aca="false">L5*5.5017049523</f>
        <v>3144031.82056612</v>
      </c>
    </row>
    <row r="6" customFormat="false" ht="12.8" hidden="false" customHeight="false" outlineLevel="0" collapsed="false">
      <c r="B6" s="150"/>
      <c r="C6" s="149" t="n">
        <v>2014</v>
      </c>
      <c r="D6" s="149" t="n">
        <v>3</v>
      </c>
      <c r="E6" s="149" t="n">
        <v>1003</v>
      </c>
      <c r="F6" s="151" t="n">
        <v>15149966</v>
      </c>
      <c r="G6" s="151" t="n">
        <v>14531608</v>
      </c>
      <c r="H6" s="152" t="n">
        <f aca="false">F6-J6</f>
        <v>15149966</v>
      </c>
      <c r="I6" s="152" t="n">
        <f aca="false">G6-K6</f>
        <v>14531608</v>
      </c>
      <c r="J6" s="153"/>
      <c r="K6" s="153"/>
      <c r="L6" s="152" t="n">
        <f aca="false">H6-I6</f>
        <v>618358</v>
      </c>
      <c r="M6" s="152" t="n">
        <f aca="false">J6-K6</f>
        <v>0</v>
      </c>
      <c r="N6" s="151" t="n">
        <v>2697106</v>
      </c>
      <c r="O6" s="154" t="n">
        <v>71025009.1540406</v>
      </c>
      <c r="P6" s="149" t="n">
        <f aca="false">O6/I6</f>
        <v>4.88762215124717</v>
      </c>
      <c r="Q6" s="152" t="n">
        <f aca="false">I6*5.5017049523</f>
        <v>79948619.6984823</v>
      </c>
      <c r="R6" s="152" t="n">
        <v>13303482.9648562</v>
      </c>
      <c r="S6" s="152" t="n">
        <v>2571105.33137627</v>
      </c>
      <c r="T6" s="154" t="n">
        <v>17670963.688597</v>
      </c>
      <c r="U6" s="149" t="n">
        <f aca="false">R6/N6</f>
        <v>4.93250282519716</v>
      </c>
      <c r="V6" s="150"/>
      <c r="W6" s="150"/>
      <c r="X6" s="152" t="n">
        <f aca="false">N6*5.1890047538+L6*5.5017049523</f>
        <v>17397319.1263968</v>
      </c>
      <c r="Y6" s="152" t="n">
        <f aca="false">N6*5.1890047538</f>
        <v>13995295.8555025</v>
      </c>
      <c r="Z6" s="152" t="n">
        <f aca="false">L6*5.5017049523</f>
        <v>3402023.27089432</v>
      </c>
    </row>
    <row r="7" customFormat="false" ht="12.8" hidden="false" customHeight="false" outlineLevel="0" collapsed="false">
      <c r="B7" s="150"/>
      <c r="C7" s="149" t="n">
        <v>2014</v>
      </c>
      <c r="D7" s="149" t="n">
        <v>4</v>
      </c>
      <c r="E7" s="149" t="n">
        <v>160</v>
      </c>
      <c r="F7" s="151" t="n">
        <v>15745971</v>
      </c>
      <c r="G7" s="151" t="n">
        <v>15148486</v>
      </c>
      <c r="H7" s="152" t="n">
        <f aca="false">F7-J7</f>
        <v>15745971</v>
      </c>
      <c r="I7" s="152" t="n">
        <f aca="false">G7-K7</f>
        <v>15148486</v>
      </c>
      <c r="J7" s="153"/>
      <c r="K7" s="153"/>
      <c r="L7" s="152" t="n">
        <f aca="false">H7-I7</f>
        <v>597485</v>
      </c>
      <c r="M7" s="152" t="n">
        <f aca="false">J7-K7</f>
        <v>0</v>
      </c>
      <c r="N7" s="151" t="n">
        <v>2598761</v>
      </c>
      <c r="O7" s="154" t="n">
        <v>90838150.786</v>
      </c>
      <c r="P7" s="149" t="n">
        <f aca="false">O7/I7</f>
        <v>5.99651679950062</v>
      </c>
      <c r="Q7" s="152" t="n">
        <f aca="false">I7*5.5017049523</f>
        <v>83342500.4460472</v>
      </c>
      <c r="R7" s="152" t="n">
        <v>12713686.068</v>
      </c>
      <c r="S7" s="152" t="n">
        <v>3288341.0584532</v>
      </c>
      <c r="T7" s="154" t="n">
        <v>17161490.7544532</v>
      </c>
      <c r="U7" s="149" t="n">
        <f aca="false">R7/N7</f>
        <v>4.89221058342803</v>
      </c>
      <c r="V7" s="150"/>
      <c r="W7" s="150"/>
      <c r="X7" s="152" t="n">
        <f aca="false">N7*5.1890047538+L7*5.5017049523</f>
        <v>16772169.366415</v>
      </c>
      <c r="Y7" s="152" t="n">
        <f aca="false">N7*5.1890047538</f>
        <v>13484983.18299</v>
      </c>
      <c r="Z7" s="152" t="n">
        <f aca="false">L7*5.5017049523</f>
        <v>3287186.18342497</v>
      </c>
    </row>
    <row r="8" customFormat="false" ht="12.8" hidden="false" customHeight="false" outlineLevel="0" collapsed="false">
      <c r="B8" s="150"/>
      <c r="C8" s="149" t="n">
        <f aca="false">C4+1</f>
        <v>2015</v>
      </c>
      <c r="D8" s="149" t="n">
        <f aca="false">D4</f>
        <v>1</v>
      </c>
      <c r="E8" s="149" t="n">
        <v>1001</v>
      </c>
      <c r="F8" s="151" t="n">
        <v>16507879</v>
      </c>
      <c r="G8" s="151" t="n">
        <v>15853349</v>
      </c>
      <c r="H8" s="152" t="n">
        <f aca="false">F8-J8</f>
        <v>16507879</v>
      </c>
      <c r="I8" s="152" t="n">
        <f aca="false">G8-K8</f>
        <v>15853349</v>
      </c>
      <c r="J8" s="153"/>
      <c r="K8" s="153"/>
      <c r="L8" s="152" t="n">
        <f aca="false">H8-I8</f>
        <v>654530</v>
      </c>
      <c r="M8" s="152" t="n">
        <f aca="false">J8-K8</f>
        <v>0</v>
      </c>
      <c r="N8" s="151" t="n">
        <v>3002195</v>
      </c>
      <c r="O8" s="154" t="n">
        <v>81897043.9675653</v>
      </c>
      <c r="P8" s="149" t="n">
        <f aca="false">O8/I8</f>
        <v>5.16591440506137</v>
      </c>
      <c r="Q8" s="152" t="n">
        <f aca="false">I8*5.5017049523</f>
        <v>87220448.7038403</v>
      </c>
      <c r="R8" s="152" t="n">
        <v>13986686.083894</v>
      </c>
      <c r="S8" s="152" t="n">
        <v>2964672.99162586</v>
      </c>
      <c r="T8" s="154" t="n">
        <v>18231627.4986104</v>
      </c>
      <c r="U8" s="149" t="n">
        <f aca="false">R8/N8</f>
        <v>4.65881999133767</v>
      </c>
      <c r="V8" s="150"/>
      <c r="W8" s="150"/>
      <c r="X8" s="152" t="n">
        <f aca="false">N8*5.1890047538+L8*5.5017049523</f>
        <v>19179435.0692635</v>
      </c>
      <c r="Y8" s="152" t="n">
        <f aca="false">N8*5.1890047538</f>
        <v>15578404.1268346</v>
      </c>
      <c r="Z8" s="152" t="n">
        <f aca="false">L8*5.5017049523</f>
        <v>3601030.94242892</v>
      </c>
    </row>
    <row r="9" customFormat="false" ht="12.8" hidden="false" customHeight="false" outlineLevel="0" collapsed="false">
      <c r="B9" s="150"/>
      <c r="C9" s="149" t="n">
        <f aca="false">C5+1</f>
        <v>2015</v>
      </c>
      <c r="D9" s="149" t="n">
        <f aca="false">D5</f>
        <v>2</v>
      </c>
      <c r="E9" s="149" t="n">
        <v>1000</v>
      </c>
      <c r="F9" s="151" t="n">
        <v>17877475</v>
      </c>
      <c r="G9" s="151" t="n">
        <v>17180984</v>
      </c>
      <c r="H9" s="152" t="n">
        <f aca="false">F9-J9</f>
        <v>17877475</v>
      </c>
      <c r="I9" s="152" t="n">
        <f aca="false">G9-K9</f>
        <v>17180984</v>
      </c>
      <c r="J9" s="153"/>
      <c r="K9" s="153"/>
      <c r="L9" s="152" t="n">
        <f aca="false">H9-I9</f>
        <v>696491</v>
      </c>
      <c r="M9" s="152" t="n">
        <f aca="false">J9-K9</f>
        <v>0</v>
      </c>
      <c r="N9" s="151" t="n">
        <v>2371185</v>
      </c>
      <c r="O9" s="154" t="n">
        <v>104523364.336654</v>
      </c>
      <c r="P9" s="149" t="n">
        <f aca="false">O9/I9</f>
        <v>6.08366577471081</v>
      </c>
      <c r="Q9" s="152" t="n">
        <f aca="false">I9*5.5017049523</f>
        <v>94524704.7581871</v>
      </c>
      <c r="R9" s="152" t="n">
        <v>14339828.6769147</v>
      </c>
      <c r="S9" s="152" t="n">
        <v>3783745.78898687</v>
      </c>
      <c r="T9" s="154" t="n">
        <v>19687951.5296409</v>
      </c>
      <c r="U9" s="149" t="n">
        <f aca="false">R9/N9</f>
        <v>6.04753685474339</v>
      </c>
      <c r="V9" s="150"/>
      <c r="W9" s="150"/>
      <c r="X9" s="152" t="n">
        <f aca="false">N9*5.1890047538+L9*5.5017049523</f>
        <v>16135978.2210716</v>
      </c>
      <c r="Y9" s="152" t="n">
        <f aca="false">N9*5.1890047538</f>
        <v>12304090.2371393</v>
      </c>
      <c r="Z9" s="152" t="n">
        <f aca="false">L9*5.5017049523</f>
        <v>3831887.98393238</v>
      </c>
    </row>
    <row r="10" customFormat="false" ht="12.8" hidden="false" customHeight="false" outlineLevel="0" collapsed="false">
      <c r="B10" s="150"/>
      <c r="C10" s="149" t="n">
        <v>2016</v>
      </c>
      <c r="D10" s="149" t="n">
        <v>2</v>
      </c>
      <c r="E10" s="149" t="n">
        <v>996</v>
      </c>
      <c r="F10" s="151" t="n">
        <v>18529945</v>
      </c>
      <c r="G10" s="151" t="n">
        <v>17797215</v>
      </c>
      <c r="H10" s="152" t="n">
        <f aca="false">F10-J10</f>
        <v>18529945</v>
      </c>
      <c r="I10" s="152" t="n">
        <f aca="false">G10-K10</f>
        <v>17797215</v>
      </c>
      <c r="J10" s="153"/>
      <c r="K10" s="153"/>
      <c r="L10" s="152" t="n">
        <f aca="false">H10-I10</f>
        <v>732730</v>
      </c>
      <c r="M10" s="152" t="n">
        <f aca="false">J10-K10</f>
        <v>0</v>
      </c>
      <c r="N10" s="153"/>
      <c r="O10" s="150"/>
      <c r="P10" s="150"/>
      <c r="Q10" s="152" t="n">
        <f aca="false">I10*5.5017049523</f>
        <v>97915025.9026478</v>
      </c>
      <c r="R10" s="152"/>
      <c r="S10" s="152"/>
      <c r="T10" s="150"/>
      <c r="U10" s="150"/>
      <c r="V10" s="150"/>
      <c r="W10" s="150"/>
      <c r="X10" s="152"/>
      <c r="Y10" s="152"/>
      <c r="Z10" s="152"/>
    </row>
    <row r="11" customFormat="false" ht="12.8" hidden="false" customHeight="false" outlineLevel="0" collapsed="false">
      <c r="B11" s="150"/>
      <c r="C11" s="149" t="n">
        <v>2016</v>
      </c>
      <c r="D11" s="149" t="n">
        <v>3</v>
      </c>
      <c r="E11" s="149" t="n">
        <v>995</v>
      </c>
      <c r="F11" s="151" t="n">
        <v>19118239</v>
      </c>
      <c r="G11" s="151" t="n">
        <v>18342944</v>
      </c>
      <c r="H11" s="152" t="n">
        <f aca="false">F11-J11</f>
        <v>19118239</v>
      </c>
      <c r="I11" s="152" t="n">
        <f aca="false">G11-K11</f>
        <v>18342944</v>
      </c>
      <c r="J11" s="153"/>
      <c r="K11" s="153"/>
      <c r="L11" s="152" t="n">
        <f aca="false">H11-I11</f>
        <v>775295</v>
      </c>
      <c r="M11" s="152" t="n">
        <f aca="false">J11-K11</f>
        <v>0</v>
      </c>
      <c r="N11" s="153"/>
      <c r="O11" s="150"/>
      <c r="P11" s="150"/>
      <c r="Q11" s="152" t="n">
        <f aca="false">I11*5.5017049523</f>
        <v>100917465.844562</v>
      </c>
      <c r="R11" s="152"/>
      <c r="S11" s="152"/>
      <c r="T11" s="150"/>
      <c r="U11" s="150"/>
      <c r="V11" s="150"/>
      <c r="W11" s="150"/>
      <c r="X11" s="152"/>
      <c r="Y11" s="152"/>
      <c r="Z11" s="152"/>
    </row>
    <row r="12" customFormat="false" ht="12.8" hidden="false" customHeight="false" outlineLevel="0" collapsed="false">
      <c r="B12" s="150"/>
      <c r="C12" s="149" t="n">
        <v>2016</v>
      </c>
      <c r="D12" s="149" t="n">
        <v>4</v>
      </c>
      <c r="E12" s="149" t="n">
        <v>994</v>
      </c>
      <c r="F12" s="151" t="n">
        <v>20592277</v>
      </c>
      <c r="G12" s="151" t="n">
        <v>19759371</v>
      </c>
      <c r="H12" s="152" t="n">
        <f aca="false">F12-J12</f>
        <v>20592277</v>
      </c>
      <c r="I12" s="152" t="n">
        <f aca="false">G12-K12</f>
        <v>19759371</v>
      </c>
      <c r="J12" s="153"/>
      <c r="K12" s="153"/>
      <c r="L12" s="152" t="n">
        <f aca="false">H12-I12</f>
        <v>832906</v>
      </c>
      <c r="M12" s="152" t="n">
        <f aca="false">J12-K12</f>
        <v>0</v>
      </c>
      <c r="N12" s="153"/>
      <c r="O12" s="150"/>
      <c r="P12" s="150" t="s">
        <v>204</v>
      </c>
      <c r="Q12" s="152" t="n">
        <f aca="false">I12*5.5017049523</f>
        <v>108710229.285033</v>
      </c>
      <c r="R12" s="152"/>
      <c r="S12" s="152"/>
      <c r="T12" s="150"/>
      <c r="U12" s="149" t="n">
        <f aca="false">AVERAGE(U4:U9)</f>
        <v>5.18900475376138</v>
      </c>
      <c r="V12" s="150"/>
      <c r="W12" s="150"/>
      <c r="X12" s="152"/>
      <c r="Y12" s="152"/>
      <c r="Z12" s="152"/>
    </row>
    <row r="13" customFormat="false" ht="12.8" hidden="false" customHeight="false" outlineLevel="0" collapsed="false">
      <c r="B13" s="150"/>
      <c r="C13" s="149" t="n">
        <v>2017</v>
      </c>
      <c r="D13" s="149" t="n">
        <v>1</v>
      </c>
      <c r="E13" s="149" t="n">
        <v>993</v>
      </c>
      <c r="F13" s="151" t="n">
        <v>20242858</v>
      </c>
      <c r="G13" s="151" t="n">
        <v>19409870</v>
      </c>
      <c r="H13" s="152" t="n">
        <f aca="false">F13-J13</f>
        <v>20242858</v>
      </c>
      <c r="I13" s="152" t="n">
        <f aca="false">G13-K13</f>
        <v>19409870</v>
      </c>
      <c r="J13" s="153"/>
      <c r="K13" s="153"/>
      <c r="L13" s="152" t="n">
        <f aca="false">H13-I13</f>
        <v>832988</v>
      </c>
      <c r="M13" s="152" t="n">
        <f aca="false">J13-K13</f>
        <v>0</v>
      </c>
      <c r="N13" s="153"/>
      <c r="O13" s="150"/>
      <c r="P13" s="149" t="n">
        <f aca="false">AVERAGE(P4:P9)</f>
        <v>5.50170495229345</v>
      </c>
      <c r="Q13" s="152" t="n">
        <f aca="false">I13*5.5017049523</f>
        <v>106787377.902499</v>
      </c>
      <c r="R13" s="152"/>
      <c r="S13" s="152"/>
      <c r="T13" s="150"/>
      <c r="U13" s="150"/>
      <c r="V13" s="150"/>
      <c r="W13" s="150"/>
      <c r="X13" s="152"/>
      <c r="Y13" s="152"/>
      <c r="Z13" s="152"/>
    </row>
    <row r="14" customFormat="false" ht="12.8" hidden="false" customHeight="false" outlineLevel="0" collapsed="false">
      <c r="A14" s="155" t="s">
        <v>205</v>
      </c>
      <c r="B14" s="5"/>
      <c r="C14" s="155" t="n">
        <v>2015</v>
      </c>
      <c r="D14" s="155" t="n">
        <v>1</v>
      </c>
      <c r="E14" s="155" t="n">
        <v>161</v>
      </c>
      <c r="F14" s="156" t="n">
        <f aca="false">low_v2_m!B2+temporary_pension_bonus_low!B2</f>
        <v>17715091.2971215</v>
      </c>
      <c r="G14" s="156" t="n">
        <f aca="false">low_v2_m!C2+temporary_pension_bonus_low!B2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7" t="n">
        <f aca="false">low_v2_m!J2</f>
        <v>0</v>
      </c>
      <c r="K14" s="157" t="n">
        <f aca="false">low_v2_m!K2</f>
        <v>0</v>
      </c>
      <c r="L14" s="8" t="n">
        <f aca="false">H14-I14</f>
        <v>691939.443819586</v>
      </c>
      <c r="M14" s="8" t="n">
        <f aca="false">J14-K14</f>
        <v>0</v>
      </c>
      <c r="N14" s="157" t="n">
        <f aca="false">SUM(low_v5_m!C2:J2)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8" t="n">
        <f aca="false">low_v2_m!B3+temporary_pension_bonus_low!B3</f>
        <v>20422747.1350974</v>
      </c>
      <c r="G15" s="158" t="n">
        <f aca="false">low_v2_m!C3+temporary_pension_bonus_low!B3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9" t="n">
        <f aca="false">low_v2_m!J3</f>
        <v>0</v>
      </c>
      <c r="K15" s="159" t="n">
        <f aca="false">low_v2_m!K3</f>
        <v>0</v>
      </c>
      <c r="L15" s="67" t="n">
        <f aca="false">H15-I15</f>
        <v>799976.431236576</v>
      </c>
      <c r="M15" s="67" t="n">
        <f aca="false">J15-K15</f>
        <v>0</v>
      </c>
      <c r="N15" s="159" t="n">
        <f aca="false">SUM(low_v5_m!C3:J3)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58" t="n">
        <f aca="false">low_v2_m!B4+temporary_pension_bonus_low!B4</f>
        <v>19803746.8364793</v>
      </c>
      <c r="G16" s="158" t="n">
        <f aca="false">low_v2_m!C4+temporary_pension_bonus_low!B4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9" t="n">
        <f aca="false">low_v2_m!J4</f>
        <v>0</v>
      </c>
      <c r="K16" s="159" t="n">
        <f aca="false">low_v2_m!K4</f>
        <v>0</v>
      </c>
      <c r="L16" s="67" t="n">
        <f aca="false">H16-I16</f>
        <v>777485.531692125</v>
      </c>
      <c r="M16" s="67" t="n">
        <f aca="false">J16-K16</f>
        <v>0</v>
      </c>
      <c r="N16" s="159" t="n">
        <f aca="false">SUM(low_v5_m!C4:J4)</f>
        <v>2919136.76234831</v>
      </c>
      <c r="O16" s="160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0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58" t="n">
        <f aca="false">low_v2_m!B5+temporary_pension_bonus_low!B5</f>
        <v>21428421.3166265</v>
      </c>
      <c r="G17" s="158" t="n">
        <f aca="false">low_v2_m!C5+temporary_pension_bonus_low!B5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9" t="n">
        <f aca="false">low_v2_m!J5</f>
        <v>0</v>
      </c>
      <c r="K17" s="159" t="n">
        <f aca="false">low_v2_m!K5</f>
        <v>0</v>
      </c>
      <c r="L17" s="67" t="n">
        <f aca="false">H17-I17</f>
        <v>842483.122443445</v>
      </c>
      <c r="M17" s="67" t="n">
        <f aca="false">J17-K17</f>
        <v>0</v>
      </c>
      <c r="N17" s="159" t="n">
        <f aca="false">SUM(low_v5_m!C5:J5)</f>
        <v>2757062.56989139</v>
      </c>
      <c r="O17" s="160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0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</row>
    <row r="18" customFormat="false" ht="12.8" hidden="false" customHeight="false" outlineLevel="0" collapsed="false">
      <c r="A18" s="155"/>
      <c r="B18" s="5"/>
      <c r="C18" s="155" t="n">
        <f aca="false">C14+1</f>
        <v>2016</v>
      </c>
      <c r="D18" s="155" t="n">
        <f aca="false">D14</f>
        <v>1</v>
      </c>
      <c r="E18" s="155" t="n">
        <v>165</v>
      </c>
      <c r="F18" s="156" t="n">
        <f aca="false">low_v2_m!B6+temporary_pension_bonus_low!B6</f>
        <v>18797781.9121755</v>
      </c>
      <c r="G18" s="156" t="n">
        <f aca="false">low_v2_m!C6+temporary_pension_bonus_low!B6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7" t="n">
        <f aca="false">low_v2_m!J6</f>
        <v>0</v>
      </c>
      <c r="K18" s="157" t="n">
        <f aca="false">low_v2_m!K6</f>
        <v>0</v>
      </c>
      <c r="L18" s="8" t="n">
        <f aca="false">H18-I18</f>
        <v>737462.751726605</v>
      </c>
      <c r="M18" s="8" t="n">
        <f aca="false">J18-K18</f>
        <v>0</v>
      </c>
      <c r="N18" s="157" t="n">
        <f aca="false">SUM(low_v5_m!C6:J6)</f>
        <v>2795658.97722293</v>
      </c>
      <c r="O18" s="161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1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8" t="n">
        <f aca="false">low_v2_m!B7+temporary_pension_bonus_low!B7</f>
        <v>19382726.6633888</v>
      </c>
      <c r="G19" s="158" t="n">
        <f aca="false">low_v2_m!C7+temporary_pension_bonus_low!B7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9" t="n">
        <f aca="false">low_v2_m!J7</f>
        <v>0</v>
      </c>
      <c r="K19" s="159" t="n">
        <f aca="false">low_v2_m!K7</f>
        <v>0</v>
      </c>
      <c r="L19" s="67" t="n">
        <f aca="false">H19-I19</f>
        <v>762331.112871721</v>
      </c>
      <c r="M19" s="67" t="n">
        <f aca="false">J19-K19</f>
        <v>0</v>
      </c>
      <c r="N19" s="159" t="n">
        <f aca="false">SUM(low_v5_m!C7:J7)</f>
        <v>2828183.68633319</v>
      </c>
      <c r="O19" s="160" t="n">
        <v>104116643.411142</v>
      </c>
      <c r="P19" s="7"/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0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9" t="n">
        <f aca="false">low_v2_m!D8+temporary_pension_bonus_low!B8</f>
        <v>18504303.1925063</v>
      </c>
      <c r="G20" s="159" t="n">
        <f aca="false">low_v2_m!E8+temporary_pension_bonus_low!B8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9" t="n">
        <f aca="false">low_v2_m!J8</f>
        <v>0</v>
      </c>
      <c r="K20" s="159" t="n">
        <f aca="false">low_v2_m!K8</f>
        <v>0</v>
      </c>
      <c r="L20" s="67" t="n">
        <f aca="false">H20-I20</f>
        <v>730280.338931318</v>
      </c>
      <c r="M20" s="67" t="n">
        <f aca="false">J20-K20</f>
        <v>0</v>
      </c>
      <c r="N20" s="159" t="n">
        <f aca="false">SUM(low_v5_m!C8:J8)</f>
        <v>2477813.00409058</v>
      </c>
      <c r="O20" s="160" t="n">
        <v>90764685.8571572</v>
      </c>
      <c r="P20" s="7"/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0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9" t="n">
        <f aca="false">low_v2_m!D9+temporary_pension_bonus_low!B9</f>
        <v>20255770.5244998</v>
      </c>
      <c r="G21" s="159" t="n">
        <f aca="false">low_v2_m!E9+temporary_pension_bonus_low!B9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9" t="n">
        <f aca="false">low_v2_m!J9</f>
        <v>37448.2927964077</v>
      </c>
      <c r="K21" s="159" t="n">
        <f aca="false">low_v2_m!K9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9" t="n">
        <f aca="false">SUM(low_v5_m!C9:J9)</f>
        <v>3910348.4398605</v>
      </c>
      <c r="O21" s="160" t="n">
        <v>112083822.294624</v>
      </c>
      <c r="P21" s="7"/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0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5"/>
      <c r="B22" s="5"/>
      <c r="C22" s="155" t="n">
        <f aca="false">C18+1</f>
        <v>2017</v>
      </c>
      <c r="D22" s="155" t="n">
        <f aca="false">D18</f>
        <v>1</v>
      </c>
      <c r="E22" s="155" t="n">
        <v>169</v>
      </c>
      <c r="F22" s="157" t="n">
        <f aca="false">low_v2_m!D10+temporary_pension_bonus_low!B10</f>
        <v>19378703.2560285</v>
      </c>
      <c r="G22" s="157" t="n">
        <f aca="false">low_v2_m!E10+temporary_pension_bonus_low!B10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7" t="n">
        <f aca="false">low_v2_m!J10</f>
        <v>68744.4841315014</v>
      </c>
      <c r="K22" s="157" t="n">
        <f aca="false">low_v2_m!K10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7" t="n">
        <f aca="false">SUM(low_v5_m!C10:J10)</f>
        <v>4299591.36744104</v>
      </c>
      <c r="O22" s="161" t="n">
        <v>99073334.5554007</v>
      </c>
      <c r="P22" s="5"/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1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9" t="n">
        <f aca="false">low_v2_m!D11+temporary_pension_bonus_low!B11</f>
        <v>20711369.2321363</v>
      </c>
      <c r="G23" s="159" t="n">
        <f aca="false">low_v2_m!E11+temporary_pension_bonus_low!B11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9" t="n">
        <f aca="false">low_v2_m!J11</f>
        <v>105406.410376622</v>
      </c>
      <c r="K23" s="159" t="n">
        <f aca="false">low_v2_m!K11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9" t="n">
        <f aca="false">SUM(low_v5_m!C11:J11)</f>
        <v>3939404.98436416</v>
      </c>
      <c r="O23" s="160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0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9" t="n">
        <f aca="false">low_v2_m!D12+temporary_pension_bonus_low!B12</f>
        <v>19898364.4949312</v>
      </c>
      <c r="G24" s="159" t="n">
        <f aca="false">low_v2_m!E12+temporary_pension_bonus_low!B12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9" t="n">
        <f aca="false">low_v2_m!J12</f>
        <v>153068.271140567</v>
      </c>
      <c r="K24" s="159" t="n">
        <f aca="false">low_v2_m!K12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9" t="n">
        <f aca="false">SUM(low_v5_m!C12:J12)</f>
        <v>3599614.55233288</v>
      </c>
      <c r="O24" s="160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0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9" t="n">
        <f aca="false">low_v2_m!D13+temporary_pension_bonus_low!B13</f>
        <v>21659293.0983671</v>
      </c>
      <c r="G25" s="159" t="n">
        <f aca="false">low_v2_m!E13+temporary_pension_bonus_low!B13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9" t="n">
        <f aca="false">low_v2_m!J13</f>
        <v>195716.984291222</v>
      </c>
      <c r="K25" s="159" t="n">
        <f aca="false">low_v2_m!K13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9" t="n">
        <f aca="false">SUM(low_v5_m!C13:J13)</f>
        <v>4012507.36812272</v>
      </c>
      <c r="O25" s="162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2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</row>
    <row r="26" customFormat="false" ht="12.8" hidden="false" customHeight="false" outlineLevel="0" collapsed="false">
      <c r="A26" s="155"/>
      <c r="B26" s="5"/>
      <c r="C26" s="155" t="n">
        <f aca="false">C22+1</f>
        <v>2018</v>
      </c>
      <c r="D26" s="155" t="n">
        <f aca="false">D22</f>
        <v>1</v>
      </c>
      <c r="E26" s="155" t="n">
        <v>173</v>
      </c>
      <c r="F26" s="157" t="n">
        <f aca="false">low_v2_m!D14+temporary_pension_bonus_low!B14</f>
        <v>20174391.2627902</v>
      </c>
      <c r="G26" s="157" t="n">
        <f aca="false">low_v2_m!E14+temporary_pension_bonus_low!B14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7" t="n">
        <f aca="false">low_v2_m!J14</f>
        <v>199621.10106806</v>
      </c>
      <c r="K26" s="157" t="n">
        <f aca="false">low_v2_m!K14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7" t="n">
        <f aca="false">SUM(low_v5_m!C14:J14)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9" t="n">
        <f aca="false">low_v2_m!D15+temporary_pension_bonus_low!B15</f>
        <v>20313980.7774135</v>
      </c>
      <c r="G27" s="159" t="n">
        <f aca="false">low_v2_m!E15+temporary_pension_bonus_low!B15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9" t="n">
        <f aca="false">low_v2_m!J15</f>
        <v>217761.898580891</v>
      </c>
      <c r="K27" s="159" t="n">
        <f aca="false">low_v2_m!K15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9" t="n">
        <f aca="false">SUM(low_v5_m!C15:J15)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9" t="n">
        <f aca="false">low_v2_m!D16+temporary_pension_bonus_low!B16</f>
        <v>19050994.9160723</v>
      </c>
      <c r="G28" s="159" t="n">
        <f aca="false">low_v2_m!E16+temporary_pension_bonus_low!B16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9" t="n">
        <f aca="false">low_v2_m!J16</f>
        <v>235047.123224172</v>
      </c>
      <c r="K28" s="159" t="n">
        <f aca="false">low_v2_m!K16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9" t="n">
        <f aca="false">SUM(low_v5_m!C16:J16)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9" t="n">
        <f aca="false">low_v2_m!D17+temporary_pension_bonus_low!B17</f>
        <v>17490439.3900688</v>
      </c>
      <c r="G29" s="159" t="n">
        <f aca="false">low_v2_m!E17+temporary_pension_bonus_low!B17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9" t="n">
        <f aca="false">low_v2_m!J17</f>
        <v>240391.322037069</v>
      </c>
      <c r="K29" s="159" t="n">
        <f aca="false">low_v2_m!K17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9" t="n">
        <f aca="false">SUM(low_v5_m!C17:J17)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5"/>
      <c r="B30" s="5"/>
      <c r="C30" s="155" t="n">
        <f aca="false">C26+1</f>
        <v>2019</v>
      </c>
      <c r="D30" s="155" t="n">
        <f aca="false">D26</f>
        <v>1</v>
      </c>
      <c r="E30" s="155" t="n">
        <v>177</v>
      </c>
      <c r="F30" s="157" t="n">
        <f aca="false">low_v2_m!D18+temporary_pension_bonus_low!B18</f>
        <v>17349305.2240575</v>
      </c>
      <c r="G30" s="157" t="n">
        <f aca="false">low_v2_m!E18+temporary_pension_bonus_low!B18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7" t="n">
        <f aca="false">low_v2_m!J18</f>
        <v>195752.530770185</v>
      </c>
      <c r="K30" s="157" t="n">
        <f aca="false">low_v2_m!K18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7" t="n">
        <f aca="false">SUM(low_v5_m!C18:J18)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9" t="n">
        <f aca="false">low_v2_m!D19+temporary_pension_bonus_low!B19</f>
        <v>17520986.5839201</v>
      </c>
      <c r="G31" s="159" t="n">
        <f aca="false">low_v2_m!E19+temporary_pension_bonus_low!B19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9" t="n">
        <f aca="false">low_v2_m!J19</f>
        <v>200857.994505559</v>
      </c>
      <c r="K31" s="159" t="n">
        <f aca="false">low_v2_m!K19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9" t="n">
        <f aca="false">SUM(low_v5_m!C19:J19)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9" t="n">
        <f aca="false">low_v2_m!D20+temporary_pension_bonus_low!B20</f>
        <v>17904199.2173535</v>
      </c>
      <c r="G32" s="159" t="n">
        <f aca="false">low_v2_m!E20+temporary_pension_bonus_low!B20</f>
        <v>17190244.5738522</v>
      </c>
      <c r="H32" s="67" t="n">
        <f aca="false">F32-J32</f>
        <v>17712342.2226185</v>
      </c>
      <c r="I32" s="67" t="n">
        <f aca="false">G32-K32</f>
        <v>17004143.2889593</v>
      </c>
      <c r="J32" s="159" t="n">
        <f aca="false">low_v2_m!J20</f>
        <v>191856.994735014</v>
      </c>
      <c r="K32" s="159" t="n">
        <f aca="false">low_v2_m!K20</f>
        <v>186101.284892964</v>
      </c>
      <c r="L32" s="67" t="n">
        <f aca="false">H32-I32</f>
        <v>708198.933659263</v>
      </c>
      <c r="M32" s="67" t="n">
        <f aca="false">J32-K32</f>
        <v>5755.70984205039</v>
      </c>
      <c r="N32" s="159" t="n">
        <f aca="false">SUM(low_v5_m!C20:J20)</f>
        <v>3177620.63583764</v>
      </c>
      <c r="O32" s="7"/>
      <c r="P32" s="7"/>
      <c r="Q32" s="67" t="n">
        <f aca="false">I32*5.5017049523</f>
        <v>93551779.3424859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20384990.1656612</v>
      </c>
      <c r="Y32" s="67" t="n">
        <f aca="false">N32*5.1890047538</f>
        <v>16488688.5851345</v>
      </c>
      <c r="Z32" s="67" t="n">
        <f aca="false">L32*5.5017049523</f>
        <v>3896301.58052675</v>
      </c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9" t="n">
        <f aca="false">low_v2_m!D21+temporary_pension_bonus_low!B21</f>
        <v>17688054.0045183</v>
      </c>
      <c r="G33" s="159" t="n">
        <f aca="false">low_v2_m!E21+temporary_pension_bonus_low!B21</f>
        <v>16981862.036297</v>
      </c>
      <c r="H33" s="67" t="n">
        <f aca="false">F33-J33</f>
        <v>17481389.1823668</v>
      </c>
      <c r="I33" s="67" t="n">
        <f aca="false">G33-K33</f>
        <v>16781397.15881</v>
      </c>
      <c r="J33" s="159" t="n">
        <f aca="false">low_v2_m!J21</f>
        <v>206664.82215155</v>
      </c>
      <c r="K33" s="159" t="n">
        <f aca="false">low_v2_m!K21</f>
        <v>200464.877487003</v>
      </c>
      <c r="L33" s="67" t="n">
        <f aca="false">H33-I33</f>
        <v>699992.023556802</v>
      </c>
      <c r="M33" s="67" t="n">
        <f aca="false">J33-K33</f>
        <v>6199.94466454655</v>
      </c>
      <c r="N33" s="159" t="n">
        <f aca="false">SUM(low_v5_m!C21:J21)</f>
        <v>3280777.27976349</v>
      </c>
      <c r="O33" s="7"/>
      <c r="P33" s="7"/>
      <c r="Q33" s="67" t="n">
        <f aca="false">I33*5.5017049523</f>
        <v>92326295.8551381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20875118.4834248</v>
      </c>
      <c r="Y33" s="67" t="n">
        <f aca="false">N33*5.1890047538</f>
        <v>17023968.9008518</v>
      </c>
      <c r="Z33" s="67" t="n">
        <f aca="false">L33*5.5017049523</f>
        <v>3851149.58257296</v>
      </c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5"/>
      <c r="B34" s="5"/>
      <c r="C34" s="155" t="n">
        <f aca="false">C30+1</f>
        <v>2020</v>
      </c>
      <c r="D34" s="155" t="n">
        <f aca="false">D30</f>
        <v>1</v>
      </c>
      <c r="E34" s="155" t="n">
        <v>181</v>
      </c>
      <c r="F34" s="157" t="n">
        <f aca="false">low_v2_m!D22+temporary_pension_bonus_low!B22</f>
        <v>20193956.1378387</v>
      </c>
      <c r="G34" s="157" t="n">
        <f aca="false">low_v2_m!E22+temporary_pension_bonus_low!B22</f>
        <v>19470169.2187801</v>
      </c>
      <c r="H34" s="8" t="n">
        <f aca="false">F34-J34</f>
        <v>19953611.834073</v>
      </c>
      <c r="I34" s="8" t="n">
        <f aca="false">G34-K34</f>
        <v>19237035.2441274</v>
      </c>
      <c r="J34" s="157" t="n">
        <f aca="false">low_v2_m!J22</f>
        <v>240344.303765718</v>
      </c>
      <c r="K34" s="157" t="n">
        <f aca="false">low_v2_m!K22</f>
        <v>233133.974652747</v>
      </c>
      <c r="L34" s="8" t="n">
        <f aca="false">H34-I34</f>
        <v>716576.589945611</v>
      </c>
      <c r="M34" s="8" t="n">
        <f aca="false">J34-K34</f>
        <v>7210.32911297155</v>
      </c>
      <c r="N34" s="157" t="n">
        <f aca="false">SUM(low_v5_m!C22:J22)</f>
        <v>3813388.74692218</v>
      </c>
      <c r="O34" s="5"/>
      <c r="P34" s="5"/>
      <c r="Q34" s="8" t="n">
        <f aca="false">I34*5.5017049523</f>
        <v>105836492.070185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23730085.3094726</v>
      </c>
      <c r="Y34" s="8" t="n">
        <f aca="false">N34*5.1890047538</f>
        <v>19787692.3358666</v>
      </c>
      <c r="Z34" s="8" t="n">
        <f aca="false">L34*5.5017049523</f>
        <v>3942392.97360601</v>
      </c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9" t="n">
        <f aca="false">low_v2_m!D23+temporary_pension_bonus_low!B23</f>
        <v>18737832.526178</v>
      </c>
      <c r="G35" s="159" t="n">
        <f aca="false">low_v2_m!E23+temporary_pension_bonus_low!B23</f>
        <v>17998142.9341503</v>
      </c>
      <c r="H35" s="67" t="n">
        <f aca="false">F35-J35</f>
        <v>18464311.273739</v>
      </c>
      <c r="I35" s="67" t="n">
        <f aca="false">G35-K35</f>
        <v>17732827.3192844</v>
      </c>
      <c r="J35" s="159" t="n">
        <f aca="false">low_v2_m!J23</f>
        <v>273521.252438997</v>
      </c>
      <c r="K35" s="159" t="n">
        <f aca="false">low_v2_m!K23</f>
        <v>265315.614865827</v>
      </c>
      <c r="L35" s="67" t="n">
        <f aca="false">H35-I35</f>
        <v>731483.954454541</v>
      </c>
      <c r="M35" s="67" t="n">
        <f aca="false">J35-K35</f>
        <v>8205.63757316989</v>
      </c>
      <c r="N35" s="159" t="n">
        <f aca="false">SUM(low_v5_m!C23:J23)</f>
        <v>3228169.97748019</v>
      </c>
      <c r="O35" s="7"/>
      <c r="P35" s="7"/>
      <c r="Q35" s="67" t="n">
        <f aca="false">I35*5.5017049523</f>
        <v>97560783.880788</v>
      </c>
      <c r="R35" s="67"/>
      <c r="S35" s="67"/>
      <c r="T35" s="7"/>
      <c r="U35" s="7"/>
      <c r="V35" s="67" t="n">
        <f aca="false">K35*5.5017049523</f>
        <v>1459688.23222984</v>
      </c>
      <c r="W35" s="67" t="n">
        <f aca="false">M35*5.5017049523</f>
        <v>45144.9968730878</v>
      </c>
      <c r="X35" s="67" t="n">
        <f aca="false">N35*5.1890047538+L35*5.5017049523</f>
        <v>20775398.2539697</v>
      </c>
      <c r="Y35" s="67" t="n">
        <f aca="false">N35*5.1890047538</f>
        <v>16750989.3592191</v>
      </c>
      <c r="Z35" s="67" t="n">
        <f aca="false">L35*5.5017049523</f>
        <v>4024408.89475054</v>
      </c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9" t="n">
        <f aca="false">low_v2_m!D24+temporary_pension_bonus_low!B24</f>
        <v>18259137.7644434</v>
      </c>
      <c r="G36" s="159" t="n">
        <f aca="false">low_v2_m!E24+temporary_pension_bonus_low!B24</f>
        <v>17536043.5171762</v>
      </c>
      <c r="H36" s="67" t="n">
        <f aca="false">F36-J36</f>
        <v>17973105.4698896</v>
      </c>
      <c r="I36" s="67" t="n">
        <f aca="false">G36-K36</f>
        <v>17258592.1914591</v>
      </c>
      <c r="J36" s="159" t="n">
        <f aca="false">low_v2_m!J24</f>
        <v>286032.294553776</v>
      </c>
      <c r="K36" s="159" t="n">
        <f aca="false">low_v2_m!K24</f>
        <v>277451.325717162</v>
      </c>
      <c r="L36" s="67" t="n">
        <f aca="false">H36-I36</f>
        <v>714513.278430507</v>
      </c>
      <c r="M36" s="67" t="n">
        <f aca="false">J36-K36</f>
        <v>8580.96883661329</v>
      </c>
      <c r="N36" s="159" t="n">
        <f aca="false">SUM(low_v5_m!C24:J24)</f>
        <v>3015321.78826379</v>
      </c>
      <c r="O36" s="7"/>
      <c r="P36" s="7"/>
      <c r="Q36" s="67" t="n">
        <f aca="false">I36*5.5017049523</f>
        <v>94951682.1294765</v>
      </c>
      <c r="R36" s="67"/>
      <c r="S36" s="67"/>
      <c r="T36" s="7"/>
      <c r="U36" s="7"/>
      <c r="V36" s="67" t="n">
        <f aca="false">K36*5.5017049523</f>
        <v>1526455.33272031</v>
      </c>
      <c r="W36" s="67" t="n">
        <f aca="false">M36*5.5017049523</f>
        <v>47209.9587439273</v>
      </c>
      <c r="X36" s="67" t="n">
        <f aca="false">N36*5.1890047538+L36*5.5017049523</f>
        <v>19577560.3359628</v>
      </c>
      <c r="Y36" s="67" t="n">
        <f aca="false">N36*5.1890047538</f>
        <v>15646519.0935375</v>
      </c>
      <c r="Z36" s="67" t="n">
        <f aca="false">L36*5.5017049523</f>
        <v>3931041.24242523</v>
      </c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9" t="n">
        <f aca="false">low_v2_m!D25+temporary_pension_bonus_low!B25</f>
        <v>18058831.1979671</v>
      </c>
      <c r="G37" s="159" t="n">
        <f aca="false">low_v2_m!E25+temporary_pension_bonus_low!B25</f>
        <v>17341400.7027752</v>
      </c>
      <c r="H37" s="67" t="n">
        <f aca="false">F37-J37</f>
        <v>17759248.952167</v>
      </c>
      <c r="I37" s="67" t="n">
        <f aca="false">G37-K37</f>
        <v>17050805.924349</v>
      </c>
      <c r="J37" s="159" t="n">
        <f aca="false">low_v2_m!J25</f>
        <v>299582.245800135</v>
      </c>
      <c r="K37" s="159" t="n">
        <f aca="false">low_v2_m!K25</f>
        <v>290594.778426131</v>
      </c>
      <c r="L37" s="67" t="n">
        <f aca="false">H37-I37</f>
        <v>708443.027817938</v>
      </c>
      <c r="M37" s="67" t="n">
        <f aca="false">J37-K37</f>
        <v>8987.46737400407</v>
      </c>
      <c r="N37" s="159" t="n">
        <f aca="false">SUM(low_v5_m!C25:J25)</f>
        <v>2923952.73868747</v>
      </c>
      <c r="O37" s="7"/>
      <c r="P37" s="7"/>
      <c r="Q37" s="67" t="n">
        <f aca="false">I37*5.5017049523</f>
        <v>93808503.3946972</v>
      </c>
      <c r="R37" s="67"/>
      <c r="S37" s="67"/>
      <c r="T37" s="7"/>
      <c r="U37" s="7"/>
      <c r="V37" s="67" t="n">
        <f aca="false">K37*5.5017049523</f>
        <v>1598766.73157957</v>
      </c>
      <c r="W37" s="67" t="n">
        <f aca="false">M37*5.5017049523</f>
        <v>49446.3937601929</v>
      </c>
      <c r="X37" s="67" t="n">
        <f aca="false">N37*5.1890047538+L37*5.5017049523</f>
        <v>19070049.1755042</v>
      </c>
      <c r="Y37" s="67" t="n">
        <f aca="false">N37*5.1890047538</f>
        <v>15172404.6609358</v>
      </c>
      <c r="Z37" s="67" t="n">
        <f aca="false">L37*5.5017049523</f>
        <v>3897644.51456836</v>
      </c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5"/>
      <c r="B38" s="5"/>
      <c r="C38" s="155" t="n">
        <f aca="false">C34+1</f>
        <v>2021</v>
      </c>
      <c r="D38" s="155" t="n">
        <f aca="false">D34</f>
        <v>1</v>
      </c>
      <c r="E38" s="155" t="n">
        <v>185</v>
      </c>
      <c r="F38" s="157" t="n">
        <f aca="false">low_v2_m!D26+temporary_pension_bonus_low!B26</f>
        <v>16925753.6360198</v>
      </c>
      <c r="G38" s="157" t="n">
        <f aca="false">low_v2_m!E26+temporary_pension_bonus_low!B26</f>
        <v>16250328.0971246</v>
      </c>
      <c r="H38" s="8" t="n">
        <f aca="false">F38-J38</f>
        <v>16620243.9087798</v>
      </c>
      <c r="I38" s="8" t="n">
        <f aca="false">G38-K38</f>
        <v>15953983.6617019</v>
      </c>
      <c r="J38" s="157" t="n">
        <f aca="false">low_v2_m!J26</f>
        <v>305509.727239978</v>
      </c>
      <c r="K38" s="157" t="n">
        <f aca="false">low_v2_m!K26</f>
        <v>296344.435422778</v>
      </c>
      <c r="L38" s="8" t="n">
        <f aca="false">H38-I38</f>
        <v>666260.247077961</v>
      </c>
      <c r="M38" s="8" t="n">
        <f aca="false">J38-K38</f>
        <v>9165.29181719932</v>
      </c>
      <c r="N38" s="157" t="n">
        <f aca="false">SUM(low_v5_m!C26:J26)</f>
        <v>3120288.48138039</v>
      </c>
      <c r="O38" s="5"/>
      <c r="P38" s="5"/>
      <c r="Q38" s="8" t="n">
        <f aca="false">I38*5.5017049523</f>
        <v>87774110.9204984</v>
      </c>
      <c r="R38" s="8"/>
      <c r="S38" s="8"/>
      <c r="T38" s="5"/>
      <c r="U38" s="5"/>
      <c r="V38" s="8" t="n">
        <f aca="false">K38*5.5017049523</f>
        <v>1630399.64795205</v>
      </c>
      <c r="W38" s="8" t="n">
        <f aca="false">M38*5.5017049523</f>
        <v>50424.7313799602</v>
      </c>
      <c r="X38" s="8" t="n">
        <f aca="false">N38*5.1890047538+L38*5.5017049523</f>
        <v>19856759.0639797</v>
      </c>
      <c r="Y38" s="8" t="n">
        <f aca="false">N38*5.1890047538</f>
        <v>16191191.7631102</v>
      </c>
      <c r="Z38" s="8" t="n">
        <f aca="false">L38*5.5017049523</f>
        <v>3665567.30086944</v>
      </c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9" t="n">
        <f aca="false">low_v2_m!D27+temporary_pension_bonus_low!B27</f>
        <v>19346498.1825054</v>
      </c>
      <c r="G39" s="159" t="n">
        <f aca="false">low_v2_m!E27+temporary_pension_bonus_low!B27</f>
        <v>18573286.3562089</v>
      </c>
      <c r="H39" s="67" t="n">
        <f aca="false">F39-J39</f>
        <v>18979173.3425729</v>
      </c>
      <c r="I39" s="67" t="n">
        <f aca="false">G39-K39</f>
        <v>18216981.2614744</v>
      </c>
      <c r="J39" s="159" t="n">
        <f aca="false">low_v2_m!J27</f>
        <v>367324.839932528</v>
      </c>
      <c r="K39" s="159" t="n">
        <f aca="false">low_v2_m!K27</f>
        <v>356305.094734552</v>
      </c>
      <c r="L39" s="67" t="n">
        <f aca="false">H39-I39</f>
        <v>762192.081098527</v>
      </c>
      <c r="M39" s="67" t="n">
        <f aca="false">J39-K39</f>
        <v>11019.7451979758</v>
      </c>
      <c r="N39" s="159" t="n">
        <f aca="false">SUM(low_v5_m!C27:J27)</f>
        <v>3092178.18155418</v>
      </c>
      <c r="O39" s="7"/>
      <c r="P39" s="7"/>
      <c r="Q39" s="67" t="n">
        <f aca="false">I39*5.5017049523</f>
        <v>100224456.02221</v>
      </c>
      <c r="R39" s="67"/>
      <c r="S39" s="67"/>
      <c r="T39" s="7"/>
      <c r="U39" s="7"/>
      <c r="V39" s="67" t="n">
        <f aca="false">K39*5.5017049523</f>
        <v>1960285.50423081</v>
      </c>
      <c r="W39" s="67" t="n">
        <f aca="false">M39*5.5017049523</f>
        <v>60627.3867287875</v>
      </c>
      <c r="X39" s="67" t="n">
        <f aca="false">N39*5.1890047538+L39*5.5017049523</f>
        <v>20238683.2308649</v>
      </c>
      <c r="Y39" s="67" t="n">
        <f aca="false">N39*5.1890047538</f>
        <v>16045327.2836813</v>
      </c>
      <c r="Z39" s="67" t="n">
        <f aca="false">L39*5.5017049523</f>
        <v>4193355.94718361</v>
      </c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9" t="n">
        <f aca="false">low_v2_m!D28+temporary_pension_bonus_low!B28</f>
        <v>18251629.7348128</v>
      </c>
      <c r="G40" s="159" t="n">
        <f aca="false">low_v2_m!E28+temporary_pension_bonus_low!B28</f>
        <v>17519952.5961957</v>
      </c>
      <c r="H40" s="67" t="n">
        <f aca="false">F40-J40</f>
        <v>17884136.1175916</v>
      </c>
      <c r="I40" s="67" t="n">
        <f aca="false">G40-K40</f>
        <v>17163483.7874912</v>
      </c>
      <c r="J40" s="159" t="n">
        <f aca="false">low_v2_m!J28</f>
        <v>367493.617221184</v>
      </c>
      <c r="K40" s="159" t="n">
        <f aca="false">low_v2_m!K28</f>
        <v>356468.808704548</v>
      </c>
      <c r="L40" s="67" t="n">
        <f aca="false">H40-I40</f>
        <v>720652.330100477</v>
      </c>
      <c r="M40" s="67" t="n">
        <f aca="false">J40-K40</f>
        <v>11024.8085166356</v>
      </c>
      <c r="N40" s="159" t="n">
        <f aca="false">SUM(low_v5_m!C28:J28)</f>
        <v>2806097.79994321</v>
      </c>
      <c r="O40" s="7"/>
      <c r="P40" s="7"/>
      <c r="Q40" s="67" t="n">
        <f aca="false">I40*5.5017049523</f>
        <v>94428423.7523609</v>
      </c>
      <c r="R40" s="67"/>
      <c r="S40" s="67"/>
      <c r="T40" s="7"/>
      <c r="U40" s="7"/>
      <c r="V40" s="67" t="n">
        <f aca="false">K40*5.5017049523</f>
        <v>1961186.2101903</v>
      </c>
      <c r="W40" s="67" t="n">
        <f aca="false">M40*5.5017049523</f>
        <v>60655.2436141334</v>
      </c>
      <c r="X40" s="67" t="n">
        <f aca="false">N40*5.1890047538+L40*5.5017049523</f>
        <v>18525671.3169334</v>
      </c>
      <c r="Y40" s="67" t="n">
        <f aca="false">N40*5.1890047538</f>
        <v>14560854.823533</v>
      </c>
      <c r="Z40" s="67" t="n">
        <f aca="false">L40*5.5017049523</f>
        <v>3964816.49340033</v>
      </c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9" t="n">
        <f aca="false">low_v2_m!D29+temporary_pension_bonus_low!B29</f>
        <v>20886922.8254533</v>
      </c>
      <c r="G41" s="159" t="n">
        <f aca="false">low_v2_m!E29+temporary_pension_bonus_low!B29</f>
        <v>20047465.1145553</v>
      </c>
      <c r="H41" s="67" t="n">
        <f aca="false">F41-J41</f>
        <v>20432660.2988092</v>
      </c>
      <c r="I41" s="67" t="n">
        <f aca="false">G41-K41</f>
        <v>19606830.4637106</v>
      </c>
      <c r="J41" s="159" t="n">
        <f aca="false">low_v2_m!J29</f>
        <v>454262.52664406</v>
      </c>
      <c r="K41" s="159" t="n">
        <f aca="false">low_v2_m!K29</f>
        <v>440634.650844738</v>
      </c>
      <c r="L41" s="67" t="n">
        <f aca="false">H41-I41</f>
        <v>825829.835098662</v>
      </c>
      <c r="M41" s="67" t="n">
        <f aca="false">J41-K41</f>
        <v>13627.8757993218</v>
      </c>
      <c r="N41" s="159" t="n">
        <f aca="false">SUM(low_v5_m!C29:J29)</f>
        <v>3395183.40847717</v>
      </c>
      <c r="O41" s="7"/>
      <c r="P41" s="7"/>
      <c r="Q41" s="67" t="n">
        <f aca="false">I41*5.5017049523</f>
        <v>107870996.261103</v>
      </c>
      <c r="R41" s="67"/>
      <c r="S41" s="67"/>
      <c r="T41" s="7"/>
      <c r="U41" s="7"/>
      <c r="V41" s="67" t="n">
        <f aca="false">K41*5.5017049523</f>
        <v>2424241.84070747</v>
      </c>
      <c r="W41" s="67" t="n">
        <f aca="false">M41*5.5017049523</f>
        <v>74976.5517744581</v>
      </c>
      <c r="X41" s="67" t="n">
        <f aca="false">N41*5.1890047538+L41*5.5017049523</f>
        <v>22161094.9401303</v>
      </c>
      <c r="Y41" s="67" t="n">
        <f aca="false">N41*5.1890047538</f>
        <v>17617622.8466109</v>
      </c>
      <c r="Z41" s="67" t="n">
        <f aca="false">L41*5.5017049523</f>
        <v>4543472.0935194</v>
      </c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5"/>
      <c r="B42" s="5"/>
      <c r="C42" s="155" t="n">
        <f aca="false">C38+1</f>
        <v>2022</v>
      </c>
      <c r="D42" s="155" t="n">
        <f aca="false">D38</f>
        <v>1</v>
      </c>
      <c r="E42" s="155" t="n">
        <v>189</v>
      </c>
      <c r="F42" s="157" t="n">
        <f aca="false">low_v2_m!D30+temporary_pension_bonus_low!B30</f>
        <v>19749080.0546965</v>
      </c>
      <c r="G42" s="157" t="n">
        <f aca="false">low_v2_m!E30+temporary_pension_bonus_low!B30</f>
        <v>18953085.4747371</v>
      </c>
      <c r="H42" s="8" t="n">
        <f aca="false">F42-J42</f>
        <v>19319753.2002719</v>
      </c>
      <c r="I42" s="8" t="n">
        <f aca="false">G42-K42</f>
        <v>18536638.4259453</v>
      </c>
      <c r="J42" s="157" t="n">
        <f aca="false">low_v2_m!J30</f>
        <v>429326.854424566</v>
      </c>
      <c r="K42" s="157" t="n">
        <f aca="false">low_v2_m!K30</f>
        <v>416447.048791829</v>
      </c>
      <c r="L42" s="8" t="n">
        <f aca="false">H42-I42</f>
        <v>783114.774326608</v>
      </c>
      <c r="M42" s="8" t="n">
        <f aca="false">J42-K42</f>
        <v>12879.805632737</v>
      </c>
      <c r="N42" s="157" t="n">
        <f aca="false">SUM(low_v5_m!C30:J30)</f>
        <v>3763221.80666602</v>
      </c>
      <c r="O42" s="5"/>
      <c r="P42" s="5"/>
      <c r="Q42" s="8" t="n">
        <f aca="false">I42*5.5017049523</f>
        <v>101983115.427018</v>
      </c>
      <c r="R42" s="8"/>
      <c r="S42" s="8"/>
      <c r="T42" s="5"/>
      <c r="U42" s="5"/>
      <c r="V42" s="8" t="n">
        <f aca="false">K42*5.5017049523</f>
        <v>2291168.79070873</v>
      </c>
      <c r="W42" s="8" t="n">
        <f aca="false">M42*5.5017049523</f>
        <v>70860.8904342906</v>
      </c>
      <c r="X42" s="8" t="n">
        <f aca="false">N42*5.1890047538+L42*5.5017049523</f>
        <v>23835842.2765258</v>
      </c>
      <c r="Y42" s="8" t="n">
        <f aca="false">N42*5.1890047538</f>
        <v>19527375.8443938</v>
      </c>
      <c r="Z42" s="8" t="n">
        <f aca="false">L42*5.5017049523</f>
        <v>4308466.43213199</v>
      </c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9" t="n">
        <f aca="false">low_v2_m!D31+temporary_pension_bonus_low!B31</f>
        <v>21502249.5351904</v>
      </c>
      <c r="G43" s="159" t="n">
        <f aca="false">low_v2_m!E31+temporary_pension_bonus_low!B31</f>
        <v>20635686.9404032</v>
      </c>
      <c r="H43" s="67" t="n">
        <f aca="false">F43-J43</f>
        <v>20999633.0811936</v>
      </c>
      <c r="I43" s="67" t="n">
        <f aca="false">G43-K43</f>
        <v>20148148.9800263</v>
      </c>
      <c r="J43" s="159" t="n">
        <f aca="false">low_v2_m!J31</f>
        <v>502616.45399682</v>
      </c>
      <c r="K43" s="159" t="n">
        <f aca="false">low_v2_m!K31</f>
        <v>487537.960376916</v>
      </c>
      <c r="L43" s="67" t="n">
        <f aca="false">H43-I43</f>
        <v>851484.101167329</v>
      </c>
      <c r="M43" s="67" t="n">
        <f aca="false">J43-K43</f>
        <v>15078.4936199046</v>
      </c>
      <c r="N43" s="159" t="n">
        <f aca="false">SUM(low_v5_m!C31:J31)</f>
        <v>3509498.54068153</v>
      </c>
      <c r="O43" s="7"/>
      <c r="P43" s="7"/>
      <c r="Q43" s="67" t="n">
        <f aca="false">I43*5.5017049523</f>
        <v>110849171.023089</v>
      </c>
      <c r="R43" s="67"/>
      <c r="S43" s="67"/>
      <c r="T43" s="7"/>
      <c r="U43" s="7"/>
      <c r="V43" s="67" t="n">
        <f aca="false">K43*5.5017049523</f>
        <v>2682290.01103992</v>
      </c>
      <c r="W43" s="67" t="n">
        <f aca="false">M43*5.5017049523</f>
        <v>82957.4230218532</v>
      </c>
      <c r="X43" s="67" t="n">
        <f aca="false">N43*5.1890047538+L43*5.5017049523</f>
        <v>22895418.9072476</v>
      </c>
      <c r="Y43" s="67" t="n">
        <f aca="false">N43*5.1890047538</f>
        <v>18210804.6110506</v>
      </c>
      <c r="Z43" s="67" t="n">
        <f aca="false">L43*5.5017049523</f>
        <v>4684614.29619701</v>
      </c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9" t="n">
        <f aca="false">low_v2_m!D32+temporary_pension_bonus_low!B32</f>
        <v>20446380.4460807</v>
      </c>
      <c r="G44" s="159" t="n">
        <f aca="false">low_v2_m!E32+temporary_pension_bonus_low!B32</f>
        <v>19620891.0253353</v>
      </c>
      <c r="H44" s="67" t="n">
        <f aca="false">F44-J44</f>
        <v>19950209.369916</v>
      </c>
      <c r="I44" s="67" t="n">
        <f aca="false">G44-K44</f>
        <v>19139605.0814555</v>
      </c>
      <c r="J44" s="159" t="n">
        <f aca="false">low_v2_m!J32</f>
        <v>496171.076164699</v>
      </c>
      <c r="K44" s="159" t="n">
        <f aca="false">low_v2_m!K32</f>
        <v>481285.943879758</v>
      </c>
      <c r="L44" s="67" t="n">
        <f aca="false">H44-I44</f>
        <v>810604.288460523</v>
      </c>
      <c r="M44" s="67" t="n">
        <f aca="false">J44-K44</f>
        <v>14885.132284941</v>
      </c>
      <c r="N44" s="159" t="n">
        <f aca="false">SUM(low_v5_m!C32:J32)</f>
        <v>3161919.9264088</v>
      </c>
      <c r="O44" s="7"/>
      <c r="P44" s="7"/>
      <c r="Q44" s="67" t="n">
        <f aca="false">I44*5.5017049523</f>
        <v>105300460.06171</v>
      </c>
      <c r="R44" s="67"/>
      <c r="S44" s="67"/>
      <c r="T44" s="7"/>
      <c r="U44" s="7"/>
      <c r="V44" s="67" t="n">
        <f aca="false">K44*5.5017049523</f>
        <v>2647893.26091565</v>
      </c>
      <c r="W44" s="67" t="n">
        <f aca="false">M44*5.5017049523</f>
        <v>81893.6060077007</v>
      </c>
      <c r="X44" s="67" t="n">
        <f aca="false">N44*5.1890047538+L44*5.5017049523</f>
        <v>20866923.1574491</v>
      </c>
      <c r="Y44" s="67" t="n">
        <f aca="false">N44*5.1890047538</f>
        <v>16407217.5292702</v>
      </c>
      <c r="Z44" s="67" t="n">
        <f aca="false">L44*5.5017049523</f>
        <v>4459705.62817888</v>
      </c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9" t="n">
        <f aca="false">low_v2_m!D33+temporary_pension_bonus_low!B33</f>
        <v>22335269.3385863</v>
      </c>
      <c r="G45" s="159" t="n">
        <f aca="false">low_v2_m!E33+temporary_pension_bonus_low!B33</f>
        <v>21433187.8206146</v>
      </c>
      <c r="H45" s="67" t="n">
        <f aca="false">F45-J45</f>
        <v>21761674.4499937</v>
      </c>
      <c r="I45" s="67" t="n">
        <f aca="false">G45-K45</f>
        <v>20876800.7786797</v>
      </c>
      <c r="J45" s="159" t="n">
        <f aca="false">low_v2_m!J33</f>
        <v>573594.888592629</v>
      </c>
      <c r="K45" s="159" t="n">
        <f aca="false">low_v2_m!K33</f>
        <v>556387.041934851</v>
      </c>
      <c r="L45" s="67" t="n">
        <f aca="false">H45-I45</f>
        <v>884873.671313927</v>
      </c>
      <c r="M45" s="67" t="n">
        <f aca="false">J45-K45</f>
        <v>17207.846657779</v>
      </c>
      <c r="N45" s="159" t="n">
        <f aca="false">SUM(low_v5_m!C33:J33)</f>
        <v>3636338.53189318</v>
      </c>
      <c r="O45" s="7"/>
      <c r="P45" s="7"/>
      <c r="Q45" s="67" t="n">
        <f aca="false">I45*5.5017049523</f>
        <v>114857998.232243</v>
      </c>
      <c r="R45" s="67"/>
      <c r="S45" s="67"/>
      <c r="T45" s="7"/>
      <c r="U45" s="7"/>
      <c r="V45" s="67" t="n">
        <f aca="false">K45*5.5017049523</f>
        <v>3061077.34400851</v>
      </c>
      <c r="W45" s="67" t="n">
        <f aca="false">M45*5.5017049523</f>
        <v>94672.4951755215</v>
      </c>
      <c r="X45" s="67" t="n">
        <f aca="false">N45*5.1890047538+L45*5.5017049523</f>
        <v>23737291.7880475</v>
      </c>
      <c r="Y45" s="67" t="n">
        <f aca="false">N45*5.1890047538</f>
        <v>18868977.9284198</v>
      </c>
      <c r="Z45" s="67" t="n">
        <f aca="false">L45*5.5017049523</f>
        <v>4868313.85962771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5"/>
      <c r="B46" s="5"/>
      <c r="C46" s="155" t="n">
        <f aca="false">C42+1</f>
        <v>2023</v>
      </c>
      <c r="D46" s="155" t="n">
        <f aca="false">D42</f>
        <v>1</v>
      </c>
      <c r="E46" s="155" t="n">
        <v>193</v>
      </c>
      <c r="F46" s="157" t="n">
        <f aca="false">low_v2_m!D34+temporary_pension_bonus_low!B34</f>
        <v>21341544.0846648</v>
      </c>
      <c r="G46" s="157" t="n">
        <f aca="false">low_v2_m!E34+temporary_pension_bonus_low!B34</f>
        <v>20477694.8007066</v>
      </c>
      <c r="H46" s="8" t="n">
        <f aca="false">F46-J46</f>
        <v>20803867.0760552</v>
      </c>
      <c r="I46" s="8" t="n">
        <f aca="false">G46-K46</f>
        <v>19956148.1023552</v>
      </c>
      <c r="J46" s="157" t="n">
        <f aca="false">low_v2_m!J34</f>
        <v>537677.008609661</v>
      </c>
      <c r="K46" s="157" t="n">
        <f aca="false">low_v2_m!K34</f>
        <v>521546.698351371</v>
      </c>
      <c r="L46" s="8" t="n">
        <f aca="false">H46-I46</f>
        <v>847718.973699976</v>
      </c>
      <c r="M46" s="8" t="n">
        <f aca="false">J46-K46</f>
        <v>16130.3102582899</v>
      </c>
      <c r="N46" s="157" t="n">
        <f aca="false">SUM(low_v5_m!C34:J34)</f>
        <v>4033703.03976335</v>
      </c>
      <c r="O46" s="5"/>
      <c r="P46" s="5"/>
      <c r="Q46" s="8" t="n">
        <f aca="false">I46*5.5017049523</f>
        <v>109792838.84356</v>
      </c>
      <c r="R46" s="8"/>
      <c r="S46" s="8"/>
      <c r="T46" s="5"/>
      <c r="U46" s="5"/>
      <c r="V46" s="8" t="n">
        <f aca="false">K46*5.5017049523</f>
        <v>2869396.05317545</v>
      </c>
      <c r="W46" s="8" t="n">
        <f aca="false">M46*5.5017049523</f>
        <v>88744.2078301688</v>
      </c>
      <c r="X46" s="8" t="n">
        <f aca="false">N46*5.1890047538+L46*5.5017049523</f>
        <v>25594803.9245133</v>
      </c>
      <c r="Y46" s="8" t="n">
        <f aca="false">N46*5.1890047538</f>
        <v>20930904.2487495</v>
      </c>
      <c r="Z46" s="8" t="n">
        <f aca="false">L46*5.5017049523</f>
        <v>4663899.67576383</v>
      </c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9" t="n">
        <f aca="false">low_v2_m!D35+temporary_pension_bonus_low!B35</f>
        <v>23510319.7778318</v>
      </c>
      <c r="G47" s="159" t="n">
        <f aca="false">low_v2_m!E35+temporary_pension_bonus_low!B35</f>
        <v>22557127.4989134</v>
      </c>
      <c r="H47" s="67" t="n">
        <f aca="false">F47-J47</f>
        <v>22906017.2032791</v>
      </c>
      <c r="I47" s="67" t="n">
        <f aca="false">G47-K47</f>
        <v>21970954.0015974</v>
      </c>
      <c r="J47" s="159" t="n">
        <f aca="false">low_v2_m!J35</f>
        <v>604302.574552647</v>
      </c>
      <c r="K47" s="159" t="n">
        <f aca="false">low_v2_m!K35</f>
        <v>586173.497316067</v>
      </c>
      <c r="L47" s="67" t="n">
        <f aca="false">H47-I47</f>
        <v>935063.201681763</v>
      </c>
      <c r="M47" s="67" t="n">
        <f aca="false">J47-K47</f>
        <v>18129.0772365795</v>
      </c>
      <c r="N47" s="159" t="n">
        <f aca="false">SUM(low_v5_m!C35:J35)</f>
        <v>3859581.26733399</v>
      </c>
      <c r="O47" s="7"/>
      <c r="P47" s="7"/>
      <c r="Q47" s="67" t="n">
        <f aca="false">I47*5.5017049523</f>
        <v>120877706.437344</v>
      </c>
      <c r="R47" s="67"/>
      <c r="S47" s="67"/>
      <c r="T47" s="7"/>
      <c r="U47" s="7"/>
      <c r="V47" s="67" t="n">
        <f aca="false">K47*5.5017049523</f>
        <v>3224953.63309082</v>
      </c>
      <c r="W47" s="67" t="n">
        <f aca="false">M47*5.5017049523</f>
        <v>99740.8340131186</v>
      </c>
      <c r="X47" s="67" t="n">
        <f aca="false">N47*5.1890047538+L47*5.5017049523</f>
        <v>25171827.3912796</v>
      </c>
      <c r="Y47" s="67" t="n">
        <f aca="false">N47*5.1890047538</f>
        <v>20027385.5438735</v>
      </c>
      <c r="Z47" s="67" t="n">
        <f aca="false">L47*5.5017049523</f>
        <v>5144441.84740605</v>
      </c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9" t="n">
        <f aca="false">low_v2_m!D36+temporary_pension_bonus_low!B36</f>
        <v>22551907.4438154</v>
      </c>
      <c r="G48" s="159" t="n">
        <f aca="false">low_v2_m!E36+temporary_pension_bonus_low!B36</f>
        <v>21635756.7224159</v>
      </c>
      <c r="H48" s="67" t="n">
        <f aca="false">F48-J48</f>
        <v>21939267.2688299</v>
      </c>
      <c r="I48" s="67" t="n">
        <f aca="false">G48-K48</f>
        <v>21041495.7526799</v>
      </c>
      <c r="J48" s="159" t="n">
        <f aca="false">low_v2_m!J36</f>
        <v>612640.174985499</v>
      </c>
      <c r="K48" s="159" t="n">
        <f aca="false">low_v2_m!K36</f>
        <v>594260.969735934</v>
      </c>
      <c r="L48" s="67" t="n">
        <f aca="false">H48-I48</f>
        <v>897771.516149987</v>
      </c>
      <c r="M48" s="67" t="n">
        <f aca="false">J48-K48</f>
        <v>18379.2052495651</v>
      </c>
      <c r="N48" s="159" t="n">
        <f aca="false">SUM(low_v5_m!C36:J36)</f>
        <v>3568131.92705072</v>
      </c>
      <c r="O48" s="7"/>
      <c r="P48" s="7"/>
      <c r="Q48" s="67" t="n">
        <f aca="false">I48*5.5017049523</f>
        <v>115764101.386319</v>
      </c>
      <c r="R48" s="67"/>
      <c r="S48" s="67"/>
      <c r="T48" s="7"/>
      <c r="U48" s="7"/>
      <c r="V48" s="67" t="n">
        <f aca="false">K48*5.5017049523</f>
        <v>3269448.52015479</v>
      </c>
      <c r="W48" s="67" t="n">
        <f aca="false">M48*5.5017049523</f>
        <v>101116.96454087</v>
      </c>
      <c r="X48" s="67" t="n">
        <f aca="false">N48*5.1890047538+L48*5.5017049523</f>
        <v>23454327.528088</v>
      </c>
      <c r="Y48" s="67" t="n">
        <f aca="false">N48*5.1890047538</f>
        <v>18515053.5316517</v>
      </c>
      <c r="Z48" s="67" t="n">
        <f aca="false">L48*5.5017049523</f>
        <v>4939273.99643626</v>
      </c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9" t="n">
        <f aca="false">low_v2_m!D37+temporary_pension_bonus_low!B37</f>
        <v>24297459.1973594</v>
      </c>
      <c r="G49" s="159" t="n">
        <f aca="false">low_v2_m!E37+temporary_pension_bonus_low!B37</f>
        <v>23307871.1853945</v>
      </c>
      <c r="H49" s="67" t="n">
        <f aca="false">F49-J49</f>
        <v>23605961.1353885</v>
      </c>
      <c r="I49" s="67" t="n">
        <f aca="false">G49-K49</f>
        <v>22637118.0652826</v>
      </c>
      <c r="J49" s="159" t="n">
        <f aca="false">low_v2_m!J37</f>
        <v>691498.061970962</v>
      </c>
      <c r="K49" s="159" t="n">
        <f aca="false">low_v2_m!K37</f>
        <v>670753.120111834</v>
      </c>
      <c r="L49" s="67" t="n">
        <f aca="false">H49-I49</f>
        <v>968843.070105828</v>
      </c>
      <c r="M49" s="67" t="n">
        <f aca="false">J49-K49</f>
        <v>20744.9418591288</v>
      </c>
      <c r="N49" s="159" t="n">
        <f aca="false">SUM(low_v5_m!C37:J37)</f>
        <v>3878739.73025393</v>
      </c>
      <c r="O49" s="7"/>
      <c r="P49" s="7"/>
      <c r="Q49" s="67" t="n">
        <f aca="false">I49*5.5017049523</f>
        <v>124542744.565565</v>
      </c>
      <c r="R49" s="67"/>
      <c r="S49" s="67"/>
      <c r="T49" s="7"/>
      <c r="U49" s="7"/>
      <c r="V49" s="67" t="n">
        <f aca="false">K49*5.5017049523</f>
        <v>3690285.76268995</v>
      </c>
      <c r="W49" s="67" t="n">
        <f aca="false">M49*5.5017049523</f>
        <v>114132.549361544</v>
      </c>
      <c r="X49" s="67" t="n">
        <f aca="false">N49*5.1890047538+L49*5.5017049523</f>
        <v>25457087.6158433</v>
      </c>
      <c r="Y49" s="67" t="n">
        <f aca="false">N49*5.1890047538</f>
        <v>20126798.8990406</v>
      </c>
      <c r="Z49" s="67" t="n">
        <f aca="false">L49*5.5017049523</f>
        <v>5330288.71680277</v>
      </c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5"/>
      <c r="B50" s="5"/>
      <c r="C50" s="155" t="n">
        <f aca="false">C46+1</f>
        <v>2024</v>
      </c>
      <c r="D50" s="155" t="n">
        <f aca="false">D46</f>
        <v>1</v>
      </c>
      <c r="E50" s="155" t="n">
        <v>197</v>
      </c>
      <c r="F50" s="157" t="n">
        <f aca="false">low_v2_m!D38+temporary_pension_bonus_low!B38</f>
        <v>23437271.9351424</v>
      </c>
      <c r="G50" s="157" t="n">
        <f aca="false">low_v2_m!E38+temporary_pension_bonus_low!B38</f>
        <v>22481799.0933127</v>
      </c>
      <c r="H50" s="8" t="n">
        <f aca="false">F50-J50</f>
        <v>22749033.9187179</v>
      </c>
      <c r="I50" s="8" t="n">
        <f aca="false">G50-K50</f>
        <v>21814208.2173809</v>
      </c>
      <c r="J50" s="157" t="n">
        <f aca="false">low_v2_m!J38</f>
        <v>688238.016424508</v>
      </c>
      <c r="K50" s="157" t="n">
        <f aca="false">low_v2_m!K38</f>
        <v>667590.875931773</v>
      </c>
      <c r="L50" s="8" t="n">
        <f aca="false">H50-I50</f>
        <v>934825.701336939</v>
      </c>
      <c r="M50" s="8" t="n">
        <f aca="false">J50-K50</f>
        <v>20647.1404927352</v>
      </c>
      <c r="N50" s="157" t="n">
        <f aca="false">SUM(low_v5_m!C38:J38)</f>
        <v>4387429.30225269</v>
      </c>
      <c r="O50" s="5"/>
      <c r="P50" s="5"/>
      <c r="Q50" s="8" t="n">
        <f aca="false">I50*5.5017049523</f>
        <v>120015337.380068</v>
      </c>
      <c r="R50" s="8"/>
      <c r="S50" s="8"/>
      <c r="T50" s="5"/>
      <c r="U50" s="5"/>
      <c r="V50" s="8" t="n">
        <f aca="false">K50*5.5017049523</f>
        <v>3672888.02822413</v>
      </c>
      <c r="W50" s="8" t="n">
        <f aca="false">M50*5.5017049523</f>
        <v>113594.475099715</v>
      </c>
      <c r="X50" s="8" t="n">
        <f aca="false">N50*5.1890047538+L50*5.5017049523</f>
        <v>27909526.6969334</v>
      </c>
      <c r="Y50" s="8" t="n">
        <f aca="false">N50*5.1890047538</f>
        <v>22766391.5063506</v>
      </c>
      <c r="Z50" s="8" t="n">
        <f aca="false">L50*5.5017049523</f>
        <v>5143135.19058276</v>
      </c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9" t="n">
        <f aca="false">low_v2_m!D39+temporary_pension_bonus_low!B39</f>
        <v>25058530.640633</v>
      </c>
      <c r="G51" s="159" t="n">
        <f aca="false">low_v2_m!E39+temporary_pension_bonus_low!B39</f>
        <v>24034518.225646</v>
      </c>
      <c r="H51" s="67" t="n">
        <f aca="false">F51-J51</f>
        <v>24300125.2097178</v>
      </c>
      <c r="I51" s="67" t="n">
        <f aca="false">G51-K51</f>
        <v>23298864.9576583</v>
      </c>
      <c r="J51" s="159" t="n">
        <f aca="false">low_v2_m!J39</f>
        <v>758405.430915141</v>
      </c>
      <c r="K51" s="159" t="n">
        <f aca="false">low_v2_m!K39</f>
        <v>735653.267987686</v>
      </c>
      <c r="L51" s="67" t="n">
        <f aca="false">H51-I51</f>
        <v>1001260.25205953</v>
      </c>
      <c r="M51" s="67" t="n">
        <f aca="false">J51-K51</f>
        <v>22752.1629274543</v>
      </c>
      <c r="N51" s="159" t="n">
        <f aca="false">SUM(low_v5_m!C39:J39)</f>
        <v>3995296.911434</v>
      </c>
      <c r="O51" s="7"/>
      <c r="P51" s="7"/>
      <c r="Q51" s="67" t="n">
        <f aca="false">I51*5.5017049523</f>
        <v>128183480.720518</v>
      </c>
      <c r="R51" s="67"/>
      <c r="S51" s="67"/>
      <c r="T51" s="7"/>
      <c r="U51" s="7"/>
      <c r="V51" s="67" t="n">
        <f aca="false">K51*5.5017049523</f>
        <v>4047347.22766353</v>
      </c>
      <c r="W51" s="67" t="n">
        <f aca="false">M51*5.5017049523</f>
        <v>125175.687453512</v>
      </c>
      <c r="X51" s="67" t="n">
        <f aca="false">N51*5.1890047538+L51*5.5017049523</f>
        <v>26240253.1535705</v>
      </c>
      <c r="Y51" s="67" t="n">
        <f aca="false">N51*5.1890047538</f>
        <v>20731614.6662735</v>
      </c>
      <c r="Z51" s="67" t="n">
        <f aca="false">L51*5.5017049523</f>
        <v>5508638.48729709</v>
      </c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9" t="n">
        <f aca="false">low_v2_m!D40+temporary_pension_bonus_low!B40</f>
        <v>24227543.9770217</v>
      </c>
      <c r="G52" s="159" t="n">
        <f aca="false">low_v2_m!E40+temporary_pension_bonus_low!B40</f>
        <v>23235589.9771138</v>
      </c>
      <c r="H52" s="67" t="n">
        <f aca="false">F52-J52</f>
        <v>23455571.6662894</v>
      </c>
      <c r="I52" s="67" t="n">
        <f aca="false">G52-K52</f>
        <v>22486776.8357035</v>
      </c>
      <c r="J52" s="159" t="n">
        <f aca="false">low_v2_m!J40</f>
        <v>771972.310732329</v>
      </c>
      <c r="K52" s="159" t="n">
        <f aca="false">low_v2_m!K40</f>
        <v>748813.14141036</v>
      </c>
      <c r="L52" s="67" t="n">
        <f aca="false">H52-I52</f>
        <v>968794.830585897</v>
      </c>
      <c r="M52" s="67" t="n">
        <f aca="false">J52-K52</f>
        <v>23159.1693219697</v>
      </c>
      <c r="N52" s="159" t="n">
        <f aca="false">SUM(low_v5_m!C40:J40)</f>
        <v>3752095.8020794</v>
      </c>
      <c r="O52" s="7"/>
      <c r="P52" s="7"/>
      <c r="Q52" s="67" t="n">
        <f aca="false">I52*5.5017049523</f>
        <v>123715611.478255</v>
      </c>
      <c r="R52" s="67"/>
      <c r="S52" s="67"/>
      <c r="T52" s="7"/>
      <c r="U52" s="7"/>
      <c r="V52" s="67" t="n">
        <f aca="false">K52*5.5017049523</f>
        <v>4119748.9684447</v>
      </c>
      <c r="W52" s="67" t="n">
        <f aca="false">M52*5.5017049523</f>
        <v>127414.916549835</v>
      </c>
      <c r="X52" s="67" t="n">
        <f aca="false">N52*5.1890047538+L52*5.5017049523</f>
        <v>24799666.2709001</v>
      </c>
      <c r="Y52" s="67" t="n">
        <f aca="false">N52*5.1890047538</f>
        <v>19469642.953703</v>
      </c>
      <c r="Z52" s="67" t="n">
        <f aca="false">L52*5.5017049523</f>
        <v>5330023.31719707</v>
      </c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9" t="n">
        <f aca="false">low_v2_m!D41+temporary_pension_bonus_low!B41</f>
        <v>25736977.7025355</v>
      </c>
      <c r="G53" s="159" t="n">
        <f aca="false">low_v2_m!E41+temporary_pension_bonus_low!B41</f>
        <v>24681252.0740672</v>
      </c>
      <c r="H53" s="67" t="n">
        <f aca="false">F53-J53</f>
        <v>24846379.7598377</v>
      </c>
      <c r="I53" s="67" t="n">
        <f aca="false">G53-K53</f>
        <v>23817372.0696504</v>
      </c>
      <c r="J53" s="159" t="n">
        <f aca="false">low_v2_m!J41</f>
        <v>890597.942697785</v>
      </c>
      <c r="K53" s="159" t="n">
        <f aca="false">low_v2_m!K41</f>
        <v>863880.004416852</v>
      </c>
      <c r="L53" s="67" t="n">
        <f aca="false">H53-I53</f>
        <v>1029007.69018733</v>
      </c>
      <c r="M53" s="67" t="n">
        <f aca="false">J53-K53</f>
        <v>26717.9382809334</v>
      </c>
      <c r="N53" s="159" t="n">
        <f aca="false">SUM(low_v5_m!C41:J41)</f>
        <v>4085886.74801607</v>
      </c>
      <c r="O53" s="7"/>
      <c r="P53" s="7"/>
      <c r="Q53" s="67" t="n">
        <f aca="false">I53*5.5017049523</f>
        <v>131036153.866367</v>
      </c>
      <c r="R53" s="67"/>
      <c r="S53" s="67"/>
      <c r="T53" s="7"/>
      <c r="U53" s="7"/>
      <c r="V53" s="67" t="n">
        <f aca="false">K53*5.5017049523</f>
        <v>4752812.89849314</v>
      </c>
      <c r="W53" s="67" t="n">
        <f aca="false">M53*5.5017049523</f>
        <v>146994.213355457</v>
      </c>
      <c r="X53" s="67" t="n">
        <f aca="false">N53*5.1890047538+L53*5.5017049523</f>
        <v>26862982.4640022</v>
      </c>
      <c r="Y53" s="67" t="n">
        <f aca="false">N53*5.1890047538</f>
        <v>21201685.7589438</v>
      </c>
      <c r="Z53" s="67" t="n">
        <f aca="false">L53*5.5017049523</f>
        <v>5661296.7050584</v>
      </c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5"/>
      <c r="B54" s="5"/>
      <c r="C54" s="155" t="n">
        <f aca="false">C50+1</f>
        <v>2025</v>
      </c>
      <c r="D54" s="155" t="n">
        <f aca="false">D50</f>
        <v>1</v>
      </c>
      <c r="E54" s="155" t="n">
        <v>201</v>
      </c>
      <c r="F54" s="157" t="n">
        <f aca="false">low_v2_m!D42+temporary_pension_bonus_low!B42</f>
        <v>25083090.8889594</v>
      </c>
      <c r="G54" s="157" t="n">
        <f aca="false">low_v2_m!E42+temporary_pension_bonus_low!B42</f>
        <v>24052082.5291158</v>
      </c>
      <c r="H54" s="8" t="n">
        <f aca="false">F54-J54</f>
        <v>24150516.817303</v>
      </c>
      <c r="I54" s="8" t="n">
        <f aca="false">G54-K54</f>
        <v>23147485.6796091</v>
      </c>
      <c r="J54" s="157" t="n">
        <f aca="false">low_v2_m!J42</f>
        <v>932574.071656418</v>
      </c>
      <c r="K54" s="157" t="n">
        <f aca="false">low_v2_m!K42</f>
        <v>904596.849506725</v>
      </c>
      <c r="L54" s="8" t="n">
        <f aca="false">H54-I54</f>
        <v>1003031.13769388</v>
      </c>
      <c r="M54" s="8" t="n">
        <f aca="false">J54-K54</f>
        <v>27977.2221496925</v>
      </c>
      <c r="N54" s="157" t="n">
        <f aca="false">SUM(low_v5_m!C42:J42)</f>
        <v>4660835.33738278</v>
      </c>
      <c r="O54" s="5"/>
      <c r="P54" s="5"/>
      <c r="Q54" s="8" t="n">
        <f aca="false">I54*5.5017049523</f>
        <v>127350636.596799</v>
      </c>
      <c r="R54" s="8"/>
      <c r="S54" s="8"/>
      <c r="T54" s="5"/>
      <c r="U54" s="5"/>
      <c r="V54" s="8" t="n">
        <f aca="false">K54*5.5017049523</f>
        <v>4976824.96676613</v>
      </c>
      <c r="W54" s="8" t="n">
        <f aca="false">M54*5.5017049523</f>
        <v>153922.42165256</v>
      </c>
      <c r="X54" s="8" t="n">
        <f aca="false">N54*5.1890047538+L54*5.5017049523</f>
        <v>29703478.0999198</v>
      </c>
      <c r="Y54" s="8" t="n">
        <f aca="false">N54*5.1890047538</f>
        <v>24185096.7223583</v>
      </c>
      <c r="Z54" s="8" t="n">
        <f aca="false">L54*5.5017049523</f>
        <v>5518381.37756151</v>
      </c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9" t="n">
        <f aca="false">low_v2_m!D43+temporary_pension_bonus_low!B43</f>
        <v>26495981.7751479</v>
      </c>
      <c r="G55" s="159" t="n">
        <f aca="false">low_v2_m!E43+temporary_pension_bonus_low!B43</f>
        <v>25405385.7004499</v>
      </c>
      <c r="H55" s="67" t="n">
        <f aca="false">F55-J55</f>
        <v>25407711.4914953</v>
      </c>
      <c r="I55" s="67" t="n">
        <f aca="false">G55-K55</f>
        <v>24349763.5253068</v>
      </c>
      <c r="J55" s="159" t="n">
        <f aca="false">low_v2_m!J43</f>
        <v>1088270.28365264</v>
      </c>
      <c r="K55" s="159" t="n">
        <f aca="false">low_v2_m!K43</f>
        <v>1055622.17514306</v>
      </c>
      <c r="L55" s="67" t="n">
        <f aca="false">H55-I55</f>
        <v>1057947.96618846</v>
      </c>
      <c r="M55" s="67" t="n">
        <f aca="false">J55-K55</f>
        <v>32648.1085095797</v>
      </c>
      <c r="N55" s="159" t="n">
        <f aca="false">SUM(low_v5_m!C43:J43)</f>
        <v>4077501.79014464</v>
      </c>
      <c r="O55" s="7"/>
      <c r="P55" s="7"/>
      <c r="Q55" s="67" t="n">
        <f aca="false">I55*5.5017049523</f>
        <v>133965214.574514</v>
      </c>
      <c r="R55" s="67"/>
      <c r="S55" s="67"/>
      <c r="T55" s="7"/>
      <c r="U55" s="7"/>
      <c r="V55" s="67" t="n">
        <f aca="false">K55*5.5017049523</f>
        <v>5807721.74874228</v>
      </c>
      <c r="W55" s="67" t="n">
        <f aca="false">M55*5.5017049523</f>
        <v>179620.260270382</v>
      </c>
      <c r="X55" s="67" t="n">
        <f aca="false">N55*5.1890047538+L55*5.5017049523</f>
        <v>26978693.7375433</v>
      </c>
      <c r="Y55" s="67" t="n">
        <f aca="false">N55*5.1890047538</f>
        <v>21158176.1726885</v>
      </c>
      <c r="Z55" s="67" t="n">
        <f aca="false">L55*5.5017049523</f>
        <v>5820517.56485477</v>
      </c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9" t="n">
        <f aca="false">low_v2_m!D44+temporary_pension_bonus_low!B44</f>
        <v>25694008.1114121</v>
      </c>
      <c r="G56" s="159" t="n">
        <f aca="false">low_v2_m!E44+temporary_pension_bonus_low!B44</f>
        <v>24635638.9553201</v>
      </c>
      <c r="H56" s="67" t="n">
        <f aca="false">F56-J56</f>
        <v>24598969.920291</v>
      </c>
      <c r="I56" s="67" t="n">
        <f aca="false">G56-K56</f>
        <v>23573451.9099326</v>
      </c>
      <c r="J56" s="159" t="n">
        <f aca="false">low_v2_m!J44</f>
        <v>1095038.1911211</v>
      </c>
      <c r="K56" s="159" t="n">
        <f aca="false">low_v2_m!K44</f>
        <v>1062187.04538747</v>
      </c>
      <c r="L56" s="67" t="n">
        <f aca="false">H56-I56</f>
        <v>1025518.01035842</v>
      </c>
      <c r="M56" s="67" t="n">
        <f aca="false">J56-K56</f>
        <v>32851.1457336331</v>
      </c>
      <c r="N56" s="159" t="n">
        <f aca="false">SUM(low_v5_m!C44:J44)</f>
        <v>3902472.89505283</v>
      </c>
      <c r="O56" s="7"/>
      <c r="P56" s="7"/>
      <c r="Q56" s="67" t="n">
        <f aca="false">I56*5.5017049523</f>
        <v>129694177.115682</v>
      </c>
      <c r="R56" s="67"/>
      <c r="S56" s="67"/>
      <c r="T56" s="7"/>
      <c r="U56" s="7"/>
      <c r="V56" s="67" t="n">
        <f aca="false">K56*5.5017049523</f>
        <v>5843839.72787715</v>
      </c>
      <c r="W56" s="67" t="n">
        <f aca="false">M56*5.5017049523</f>
        <v>180737.311171458</v>
      </c>
      <c r="X56" s="67" t="n">
        <f aca="false">N56*5.1890047538+L56*5.5017049523</f>
        <v>25892047.9202665</v>
      </c>
      <c r="Y56" s="67" t="n">
        <f aca="false">N56*5.1890047538</f>
        <v>20249950.4040048</v>
      </c>
      <c r="Z56" s="67" t="n">
        <f aca="false">L56*5.5017049523</f>
        <v>5642097.51626178</v>
      </c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9" t="n">
        <f aca="false">low_v2_m!D45+temporary_pension_bonus_low!B45</f>
        <v>27131374.7863153</v>
      </c>
      <c r="G57" s="159" t="n">
        <f aca="false">low_v2_m!E45+temporary_pension_bonus_low!B45</f>
        <v>26012959.3837935</v>
      </c>
      <c r="H57" s="67" t="n">
        <f aca="false">F57-J57</f>
        <v>25887957.6485718</v>
      </c>
      <c r="I57" s="67" t="n">
        <f aca="false">G57-K57</f>
        <v>24806844.7601823</v>
      </c>
      <c r="J57" s="159" t="n">
        <f aca="false">low_v2_m!J45</f>
        <v>1243417.13774349</v>
      </c>
      <c r="K57" s="159" t="n">
        <f aca="false">low_v2_m!K45</f>
        <v>1206114.62361119</v>
      </c>
      <c r="L57" s="67" t="n">
        <f aca="false">H57-I57</f>
        <v>1081112.88838949</v>
      </c>
      <c r="M57" s="67" t="n">
        <f aca="false">J57-K57</f>
        <v>37302.514132305</v>
      </c>
      <c r="N57" s="159" t="n">
        <f aca="false">SUM(low_v5_m!C45:J45)</f>
        <v>4101641.74715387</v>
      </c>
      <c r="O57" s="7"/>
      <c r="P57" s="7"/>
      <c r="Q57" s="67" t="n">
        <f aca="false">I57*5.5017049523</f>
        <v>136479940.668032</v>
      </c>
      <c r="R57" s="67"/>
      <c r="S57" s="67"/>
      <c r="T57" s="7"/>
      <c r="U57" s="7"/>
      <c r="V57" s="67" t="n">
        <f aca="false">K57*5.5017049523</f>
        <v>6635686.79776311</v>
      </c>
      <c r="W57" s="67" t="n">
        <f aca="false">M57*5.5017049523</f>
        <v>205227.426734943</v>
      </c>
      <c r="X57" s="67" t="n">
        <f aca="false">N57*5.1890047538+L57*5.5017049523</f>
        <v>27231402.6564138</v>
      </c>
      <c r="Y57" s="67" t="n">
        <f aca="false">N57*5.1890047538</f>
        <v>21283438.524366</v>
      </c>
      <c r="Z57" s="67" t="n">
        <f aca="false">L57*5.5017049523</f>
        <v>5947964.1320478</v>
      </c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5"/>
      <c r="B58" s="5"/>
      <c r="C58" s="155" t="n">
        <f aca="false">C54+1</f>
        <v>2026</v>
      </c>
      <c r="D58" s="155" t="n">
        <f aca="false">D54</f>
        <v>1</v>
      </c>
      <c r="E58" s="155" t="n">
        <v>205</v>
      </c>
      <c r="F58" s="157" t="n">
        <f aca="false">low_v2_m!D46+temporary_pension_bonus_low!B46</f>
        <v>26661312.2275351</v>
      </c>
      <c r="G58" s="157" t="n">
        <f aca="false">low_v2_m!E46+temporary_pension_bonus_low!B46</f>
        <v>25561347.9330167</v>
      </c>
      <c r="H58" s="8" t="n">
        <f aca="false">F58-J58</f>
        <v>25330962.378465</v>
      </c>
      <c r="I58" s="8" t="n">
        <f aca="false">G58-K58</f>
        <v>24270908.5794187</v>
      </c>
      <c r="J58" s="157" t="n">
        <f aca="false">low_v2_m!J46</f>
        <v>1330349.84907009</v>
      </c>
      <c r="K58" s="157" t="n">
        <f aca="false">low_v2_m!K46</f>
        <v>1290439.35359799</v>
      </c>
      <c r="L58" s="8" t="n">
        <f aca="false">H58-I58</f>
        <v>1060053.79904635</v>
      </c>
      <c r="M58" s="8" t="n">
        <f aca="false">J58-K58</f>
        <v>39910.4954721031</v>
      </c>
      <c r="N58" s="157" t="n">
        <f aca="false">SUM(low_v5_m!C46:J46)</f>
        <v>4766439.91350831</v>
      </c>
      <c r="O58" s="5"/>
      <c r="P58" s="5"/>
      <c r="Q58" s="8" t="n">
        <f aca="false">I58*5.5017049523</f>
        <v>133531377.928208</v>
      </c>
      <c r="R58" s="8"/>
      <c r="S58" s="8"/>
      <c r="T58" s="5"/>
      <c r="U58" s="5"/>
      <c r="V58" s="8" t="n">
        <f aca="false">K58*5.5017049523</f>
        <v>7099616.58233285</v>
      </c>
      <c r="W58" s="8" t="n">
        <f aca="false">M58*5.5017049523</f>
        <v>219575.770587616</v>
      </c>
      <c r="X58" s="8" t="n">
        <f aca="false">N58*5.1890047538+L58*5.5017049523</f>
        <v>30565182.6058144</v>
      </c>
      <c r="Y58" s="8" t="n">
        <f aca="false">N58*5.1890047538</f>
        <v>24733079.3698967</v>
      </c>
      <c r="Z58" s="8" t="n">
        <f aca="false">L58*5.5017049523</f>
        <v>5832103.23591771</v>
      </c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9" t="n">
        <f aca="false">low_v2_m!D47+temporary_pension_bonus_low!B47</f>
        <v>28338637.087823</v>
      </c>
      <c r="G59" s="159" t="n">
        <f aca="false">low_v2_m!E47+temporary_pension_bonus_low!B47</f>
        <v>27168550.4099004</v>
      </c>
      <c r="H59" s="67" t="n">
        <f aca="false">F59-J59</f>
        <v>26797070.241696</v>
      </c>
      <c r="I59" s="67" t="n">
        <f aca="false">G59-K59</f>
        <v>25673230.5691571</v>
      </c>
      <c r="J59" s="159" t="n">
        <f aca="false">low_v2_m!J47</f>
        <v>1541566.84612705</v>
      </c>
      <c r="K59" s="159" t="n">
        <f aca="false">low_v2_m!K47</f>
        <v>1495319.84074324</v>
      </c>
      <c r="L59" s="67" t="n">
        <f aca="false">H59-I59</f>
        <v>1123839.67253886</v>
      </c>
      <c r="M59" s="67" t="n">
        <f aca="false">J59-K59</f>
        <v>46247.0053838117</v>
      </c>
      <c r="N59" s="159" t="n">
        <f aca="false">SUM(low_v5_m!C47:J47)</f>
        <v>4259102.04995608</v>
      </c>
      <c r="O59" s="7"/>
      <c r="P59" s="7"/>
      <c r="Q59" s="67" t="n">
        <f aca="false">I59*5.5017049523</f>
        <v>141246539.763872</v>
      </c>
      <c r="R59" s="67"/>
      <c r="S59" s="67"/>
      <c r="T59" s="7"/>
      <c r="U59" s="7"/>
      <c r="V59" s="67" t="n">
        <f aca="false">K59*5.5017049523</f>
        <v>8226808.57308954</v>
      </c>
      <c r="W59" s="67" t="n">
        <f aca="false">M59*5.5017049523</f>
        <v>254437.378549161</v>
      </c>
      <c r="X59" s="67" t="n">
        <f aca="false">N59*5.1890047538+L59*5.5017049523</f>
        <v>28283535.0761397</v>
      </c>
      <c r="Y59" s="67" t="n">
        <f aca="false">N59*5.1890047538</f>
        <v>22100500.7841414</v>
      </c>
      <c r="Z59" s="67" t="n">
        <f aca="false">L59*5.5017049523</f>
        <v>6183034.29199827</v>
      </c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9" t="n">
        <f aca="false">low_v2_m!D48+temporary_pension_bonus_low!B48</f>
        <v>27853425.1626288</v>
      </c>
      <c r="G60" s="159" t="n">
        <f aca="false">low_v2_m!E48+temporary_pension_bonus_low!B48</f>
        <v>26702852.1648579</v>
      </c>
      <c r="H60" s="67" t="n">
        <f aca="false">F60-J60</f>
        <v>26287286.0261769</v>
      </c>
      <c r="I60" s="67" t="n">
        <f aca="false">G60-K60</f>
        <v>25183697.2024995</v>
      </c>
      <c r="J60" s="159" t="n">
        <f aca="false">low_v2_m!J48</f>
        <v>1566139.1364519</v>
      </c>
      <c r="K60" s="159" t="n">
        <f aca="false">low_v2_m!K48</f>
        <v>1519154.96235835</v>
      </c>
      <c r="L60" s="67" t="n">
        <f aca="false">H60-I60</f>
        <v>1103588.82367731</v>
      </c>
      <c r="M60" s="67" t="n">
        <f aca="false">J60-K60</f>
        <v>46984.1740935568</v>
      </c>
      <c r="N60" s="159" t="n">
        <f aca="false">SUM(low_v5_m!C48:J48)</f>
        <v>4160247.26413065</v>
      </c>
      <c r="O60" s="7"/>
      <c r="P60" s="7"/>
      <c r="Q60" s="67" t="n">
        <f aca="false">I60*5.5017049523</f>
        <v>138553271.616215</v>
      </c>
      <c r="R60" s="67"/>
      <c r="S60" s="67"/>
      <c r="T60" s="7"/>
      <c r="U60" s="7"/>
      <c r="V60" s="67" t="n">
        <f aca="false">K60*5.5017049523</f>
        <v>8357942.37971803</v>
      </c>
      <c r="W60" s="67" t="n">
        <f aca="false">M60*5.5017049523</f>
        <v>258493.063290247</v>
      </c>
      <c r="X60" s="67" t="n">
        <f aca="false">N60*5.1890047538+L60*5.5017049523</f>
        <v>27659162.9270858</v>
      </c>
      <c r="Y60" s="67" t="n">
        <f aca="false">N60*5.1890047538</f>
        <v>21587542.8305574</v>
      </c>
      <c r="Z60" s="67" t="n">
        <f aca="false">L60*5.5017049523</f>
        <v>6071620.0965284</v>
      </c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9" t="n">
        <f aca="false">low_v2_m!D49+temporary_pension_bonus_low!B49</f>
        <v>28796852.6792227</v>
      </c>
      <c r="G61" s="159" t="n">
        <f aca="false">low_v2_m!E49+temporary_pension_bonus_low!B49</f>
        <v>27606815.2788216</v>
      </c>
      <c r="H61" s="67" t="n">
        <f aca="false">F61-J61</f>
        <v>27127769.1743638</v>
      </c>
      <c r="I61" s="67" t="n">
        <f aca="false">G61-K61</f>
        <v>25987804.2791085</v>
      </c>
      <c r="J61" s="159" t="n">
        <f aca="false">low_v2_m!J49</f>
        <v>1669083.50485893</v>
      </c>
      <c r="K61" s="159" t="n">
        <f aca="false">low_v2_m!K49</f>
        <v>1619010.99971316</v>
      </c>
      <c r="L61" s="67" t="n">
        <f aca="false">H61-I61</f>
        <v>1139964.89525532</v>
      </c>
      <c r="M61" s="67" t="n">
        <f aca="false">J61-K61</f>
        <v>50072.5051457677</v>
      </c>
      <c r="N61" s="159" t="n">
        <f aca="false">SUM(low_v5_m!C49:J49)</f>
        <v>4306313.07075368</v>
      </c>
      <c r="O61" s="7"/>
      <c r="P61" s="7"/>
      <c r="Q61" s="67" t="n">
        <f aca="false">I61*5.5017049523</f>
        <v>142977231.501774</v>
      </c>
      <c r="R61" s="67"/>
      <c r="S61" s="67"/>
      <c r="T61" s="7"/>
      <c r="U61" s="7"/>
      <c r="V61" s="67" t="n">
        <f aca="false">K61*5.5017049523</f>
        <v>8907320.83495006</v>
      </c>
      <c r="W61" s="67" t="n">
        <f aca="false">M61*5.5017049523</f>
        <v>275484.149534537</v>
      </c>
      <c r="X61" s="67" t="n">
        <f aca="false">N61*5.1890047538+L61*5.5017049523</f>
        <v>28617229.5051663</v>
      </c>
      <c r="Y61" s="67" t="n">
        <f aca="false">N61*5.1890047538</f>
        <v>22345478.9954919</v>
      </c>
      <c r="Z61" s="67" t="n">
        <f aca="false">L61*5.5017049523</f>
        <v>6271750.50967436</v>
      </c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5"/>
      <c r="B62" s="5"/>
      <c r="C62" s="155" t="n">
        <f aca="false">C58+1</f>
        <v>2027</v>
      </c>
      <c r="D62" s="155" t="n">
        <f aca="false">D58</f>
        <v>1</v>
      </c>
      <c r="E62" s="155" t="n">
        <v>209</v>
      </c>
      <c r="F62" s="157" t="n">
        <f aca="false">low_v2_m!D50+temporary_pension_bonus_low!B50</f>
        <v>28383824.4801345</v>
      </c>
      <c r="G62" s="157" t="n">
        <f aca="false">low_v2_m!E50+temporary_pension_bonus_low!B50</f>
        <v>27209545.7132042</v>
      </c>
      <c r="H62" s="8" t="n">
        <f aca="false">F62-J62</f>
        <v>26671598.6635982</v>
      </c>
      <c r="I62" s="8" t="n">
        <f aca="false">G62-K62</f>
        <v>25548686.6711641</v>
      </c>
      <c r="J62" s="157" t="n">
        <f aca="false">low_v2_m!J50</f>
        <v>1712225.81653622</v>
      </c>
      <c r="K62" s="157" t="n">
        <f aca="false">low_v2_m!K50</f>
        <v>1660859.04204013</v>
      </c>
      <c r="L62" s="8" t="n">
        <f aca="false">H62-I62</f>
        <v>1122911.99243419</v>
      </c>
      <c r="M62" s="8" t="n">
        <f aca="false">J62-K62</f>
        <v>51366.7744960866</v>
      </c>
      <c r="N62" s="157" t="n">
        <f aca="false">SUM(low_v5_m!C50:J50)</f>
        <v>5092430.12449679</v>
      </c>
      <c r="O62" s="5"/>
      <c r="P62" s="5"/>
      <c r="Q62" s="8" t="n">
        <f aca="false">I62*5.5017049523</f>
        <v>140561335.983504</v>
      </c>
      <c r="R62" s="8"/>
      <c r="S62" s="8"/>
      <c r="T62" s="5"/>
      <c r="U62" s="5"/>
      <c r="V62" s="8" t="n">
        <f aca="false">K62*5.5017049523</f>
        <v>9137556.41666444</v>
      </c>
      <c r="W62" s="8" t="n">
        <f aca="false">M62*5.5017049523</f>
        <v>282604.837628797</v>
      </c>
      <c r="X62" s="8" t="n">
        <f aca="false">N62*5.1890047538+L62*5.5017049523</f>
        <v>32602574.5941804</v>
      </c>
      <c r="Y62" s="8" t="n">
        <f aca="false">N62*5.1890047538</f>
        <v>26424644.1244081</v>
      </c>
      <c r="Z62" s="8" t="n">
        <f aca="false">L62*5.5017049523</f>
        <v>6177930.46977226</v>
      </c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9" t="n">
        <f aca="false">low_v2_m!D51+temporary_pension_bonus_low!B51</f>
        <v>29108260.2203001</v>
      </c>
      <c r="G63" s="159" t="n">
        <f aca="false">low_v2_m!E51+temporary_pension_bonus_low!B51</f>
        <v>27903880.6039352</v>
      </c>
      <c r="H63" s="67" t="n">
        <f aca="false">F63-J63</f>
        <v>27269240.9818927</v>
      </c>
      <c r="I63" s="67" t="n">
        <f aca="false">G63-K63</f>
        <v>26120031.9426801</v>
      </c>
      <c r="J63" s="159" t="n">
        <f aca="false">low_v2_m!J51</f>
        <v>1839019.23840733</v>
      </c>
      <c r="K63" s="159" t="n">
        <f aca="false">low_v2_m!K51</f>
        <v>1783848.66125511</v>
      </c>
      <c r="L63" s="67" t="n">
        <f aca="false">H63-I63</f>
        <v>1149209.03921261</v>
      </c>
      <c r="M63" s="67" t="n">
        <f aca="false">J63-K63</f>
        <v>55170.5771522203</v>
      </c>
      <c r="N63" s="159" t="n">
        <f aca="false">SUM(low_v5_m!C51:J51)</f>
        <v>4282614.14304225</v>
      </c>
      <c r="O63" s="7"/>
      <c r="P63" s="7"/>
      <c r="Q63" s="67" t="n">
        <f aca="false">I63*5.5017049523</f>
        <v>143704709.093277</v>
      </c>
      <c r="R63" s="67"/>
      <c r="S63" s="67"/>
      <c r="T63" s="7"/>
      <c r="U63" s="7"/>
      <c r="V63" s="67" t="n">
        <f aca="false">K63*5.5017049523</f>
        <v>9814209.01378097</v>
      </c>
      <c r="W63" s="67" t="n">
        <f aca="false">M63*5.5017049523</f>
        <v>303532.23753962</v>
      </c>
      <c r="X63" s="67" t="n">
        <f aca="false">N63*5.1890047538+L63*5.5017049523</f>
        <v>28545114.2092013</v>
      </c>
      <c r="Y63" s="67" t="n">
        <f aca="false">N63*5.1890047538</f>
        <v>22222505.1469374</v>
      </c>
      <c r="Z63" s="67" t="n">
        <f aca="false">L63*5.5017049523</f>
        <v>6322609.06226396</v>
      </c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9" t="n">
        <f aca="false">low_v2_m!D52+temporary_pension_bonus_low!B52</f>
        <v>28771492.3734983</v>
      </c>
      <c r="G64" s="159" t="n">
        <f aca="false">low_v2_m!E52+temporary_pension_bonus_low!B52</f>
        <v>27579628.5788994</v>
      </c>
      <c r="H64" s="67" t="n">
        <f aca="false">F64-J64</f>
        <v>26922702.5891831</v>
      </c>
      <c r="I64" s="67" t="n">
        <f aca="false">G64-K64</f>
        <v>25786302.4881136</v>
      </c>
      <c r="J64" s="159" t="n">
        <f aca="false">low_v2_m!J52</f>
        <v>1848789.78431517</v>
      </c>
      <c r="K64" s="159" t="n">
        <f aca="false">low_v2_m!K52</f>
        <v>1793326.09078571</v>
      </c>
      <c r="L64" s="67" t="n">
        <f aca="false">H64-I64</f>
        <v>1136400.10106948</v>
      </c>
      <c r="M64" s="67" t="n">
        <f aca="false">J64-K64</f>
        <v>55463.6935294552</v>
      </c>
      <c r="N64" s="159" t="n">
        <f aca="false">SUM(low_v5_m!C52:J52)</f>
        <v>4173423.44556781</v>
      </c>
      <c r="O64" s="7"/>
      <c r="P64" s="7"/>
      <c r="Q64" s="67" t="n">
        <f aca="false">I64*5.5017049523</f>
        <v>141868628.100361</v>
      </c>
      <c r="R64" s="67"/>
      <c r="S64" s="67"/>
      <c r="T64" s="7"/>
      <c r="U64" s="7"/>
      <c r="V64" s="67" t="n">
        <f aca="false">K64*5.5017049523</f>
        <v>9866351.03476454</v>
      </c>
      <c r="W64" s="67" t="n">
        <f aca="false">M64*5.5017049523</f>
        <v>305144.877363853</v>
      </c>
      <c r="X64" s="67" t="n">
        <f aca="false">N64*5.1890047538+L64*5.5017049523</f>
        <v>27908052.1625199</v>
      </c>
      <c r="Y64" s="67" t="n">
        <f aca="false">N64*5.1890047538</f>
        <v>21655914.0986717</v>
      </c>
      <c r="Z64" s="67" t="n">
        <f aca="false">L64*5.5017049523</f>
        <v>6252138.06384816</v>
      </c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9" t="n">
        <f aca="false">low_v2_m!D53+temporary_pension_bonus_low!B53</f>
        <v>29523465.6096536</v>
      </c>
      <c r="G65" s="159" t="n">
        <f aca="false">low_v2_m!E53+temporary_pension_bonus_low!B53</f>
        <v>28300235.9575407</v>
      </c>
      <c r="H65" s="67" t="n">
        <f aca="false">F65-J65</f>
        <v>27522610.4843519</v>
      </c>
      <c r="I65" s="67" t="n">
        <f aca="false">G65-K65</f>
        <v>26359406.4859981</v>
      </c>
      <c r="J65" s="159" t="n">
        <f aca="false">low_v2_m!J53</f>
        <v>2000855.12530171</v>
      </c>
      <c r="K65" s="159" t="n">
        <f aca="false">low_v2_m!K53</f>
        <v>1940829.47154266</v>
      </c>
      <c r="L65" s="67" t="n">
        <f aca="false">H65-I65</f>
        <v>1163203.99835381</v>
      </c>
      <c r="M65" s="67" t="n">
        <f aca="false">J65-K65</f>
        <v>60025.6537590513</v>
      </c>
      <c r="N65" s="159" t="n">
        <f aca="false">SUM(low_v5_m!C53:J53)</f>
        <v>4255488.55950035</v>
      </c>
      <c r="O65" s="7"/>
      <c r="P65" s="7"/>
      <c r="Q65" s="67" t="n">
        <f aca="false">I65*5.5017049523</f>
        <v>145021677.203704</v>
      </c>
      <c r="R65" s="67"/>
      <c r="S65" s="67"/>
      <c r="T65" s="7"/>
      <c r="U65" s="7"/>
      <c r="V65" s="67" t="n">
        <f aca="false">K65*5.5017049523</f>
        <v>10677871.115156</v>
      </c>
      <c r="W65" s="67" t="n">
        <f aca="false">M65*5.5017049523</f>
        <v>330243.436551218</v>
      </c>
      <c r="X65" s="67" t="n">
        <f aca="false">N65*5.1890047538+L65*5.5017049523</f>
        <v>28481355.5632671</v>
      </c>
      <c r="Y65" s="67" t="n">
        <f aca="false">N65*5.1890047538</f>
        <v>22081750.3649888</v>
      </c>
      <c r="Z65" s="67" t="n">
        <f aca="false">L65*5.5017049523</f>
        <v>6399605.19827831</v>
      </c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5"/>
      <c r="B66" s="5"/>
      <c r="C66" s="155" t="n">
        <f aca="false">C62+1</f>
        <v>2028</v>
      </c>
      <c r="D66" s="155" t="n">
        <f aca="false">D62</f>
        <v>1</v>
      </c>
      <c r="E66" s="155" t="n">
        <v>213</v>
      </c>
      <c r="F66" s="157" t="n">
        <f aca="false">low_v2_m!D54+temporary_pension_bonus_low!B54</f>
        <v>29179222.9768799</v>
      </c>
      <c r="G66" s="157" t="n">
        <f aca="false">low_v2_m!E54+temporary_pension_bonus_low!B54</f>
        <v>27969108.7317658</v>
      </c>
      <c r="H66" s="8" t="n">
        <f aca="false">F66-J66</f>
        <v>27138261.9286311</v>
      </c>
      <c r="I66" s="8" t="n">
        <f aca="false">G66-K66</f>
        <v>25989376.5149645</v>
      </c>
      <c r="J66" s="157" t="n">
        <f aca="false">low_v2_m!J54</f>
        <v>2040961.04824876</v>
      </c>
      <c r="K66" s="157" t="n">
        <f aca="false">low_v2_m!K54</f>
        <v>1979732.2168013</v>
      </c>
      <c r="L66" s="8" t="n">
        <f aca="false">H66-I66</f>
        <v>1148885.41366665</v>
      </c>
      <c r="M66" s="8" t="n">
        <f aca="false">J66-K66</f>
        <v>61228.8314474635</v>
      </c>
      <c r="N66" s="157" t="n">
        <f aca="false">SUM(low_v5_m!C54:J54)</f>
        <v>5001937.47350212</v>
      </c>
      <c r="O66" s="5"/>
      <c r="P66" s="5"/>
      <c r="Q66" s="8" t="n">
        <f aca="false">I66*5.5017049523</f>
        <v>142985881.479569</v>
      </c>
      <c r="R66" s="8"/>
      <c r="S66" s="8"/>
      <c r="T66" s="5"/>
      <c r="U66" s="5"/>
      <c r="V66" s="8" t="n">
        <f aca="false">K66*5.5017049523</f>
        <v>10891902.5414036</v>
      </c>
      <c r="W66" s="8" t="n">
        <f aca="false">M66*5.5017049523</f>
        <v>336862.965198052</v>
      </c>
      <c r="X66" s="8" t="n">
        <f aca="false">N66*5.1890047538+L66*5.5017049523</f>
        <v>32275905.8982079</v>
      </c>
      <c r="Y66" s="8" t="n">
        <f aca="false">N66*5.1890047538</f>
        <v>25955077.3282129</v>
      </c>
      <c r="Z66" s="8" t="n">
        <f aca="false">L66*5.5017049523</f>
        <v>6320828.56999507</v>
      </c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9" t="n">
        <f aca="false">low_v2_m!D55+temporary_pension_bonus_low!B55</f>
        <v>29826446.5922654</v>
      </c>
      <c r="G67" s="159" t="n">
        <f aca="false">low_v2_m!E55+temporary_pension_bonus_low!B55</f>
        <v>28588686.2134827</v>
      </c>
      <c r="H67" s="67" t="n">
        <f aca="false">F67-J67</f>
        <v>27616308.7578334</v>
      </c>
      <c r="I67" s="67" t="n">
        <f aca="false">G67-K67</f>
        <v>26444852.5140836</v>
      </c>
      <c r="J67" s="159" t="n">
        <f aca="false">low_v2_m!J55</f>
        <v>2210137.83443204</v>
      </c>
      <c r="K67" s="159" t="n">
        <f aca="false">low_v2_m!K55</f>
        <v>2143833.69939908</v>
      </c>
      <c r="L67" s="67" t="n">
        <f aca="false">H67-I67</f>
        <v>1171456.24374978</v>
      </c>
      <c r="M67" s="67" t="n">
        <f aca="false">J67-K67</f>
        <v>66304.1350329612</v>
      </c>
      <c r="N67" s="159" t="n">
        <f aca="false">SUM(low_v5_m!C55:J55)</f>
        <v>4269384.73497335</v>
      </c>
      <c r="O67" s="7"/>
      <c r="P67" s="7"/>
      <c r="Q67" s="67" t="n">
        <f aca="false">I67*5.5017049523</f>
        <v>145491776.039577</v>
      </c>
      <c r="R67" s="67"/>
      <c r="S67" s="67"/>
      <c r="T67" s="7"/>
      <c r="U67" s="7"/>
      <c r="V67" s="67" t="n">
        <f aca="false">K67*5.5017049523</f>
        <v>11794740.4808915</v>
      </c>
      <c r="W67" s="67" t="n">
        <f aca="false">M67*5.5017049523</f>
        <v>364785.78806881</v>
      </c>
      <c r="X67" s="67" t="n">
        <f aca="false">N67*5.1890047538+L67*5.5017049523</f>
        <v>28598864.3032188</v>
      </c>
      <c r="Y67" s="67" t="n">
        <f aca="false">N67*5.1890047538</f>
        <v>22153857.6855779</v>
      </c>
      <c r="Z67" s="67" t="n">
        <f aca="false">L67*5.5017049523</f>
        <v>6445006.61764093</v>
      </c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9" t="n">
        <f aca="false">low_v2_m!D56+temporary_pension_bonus_low!B56</f>
        <v>29428589.4029813</v>
      </c>
      <c r="G68" s="159" t="n">
        <f aca="false">low_v2_m!E56+temporary_pension_bonus_low!B56</f>
        <v>28205983.6300815</v>
      </c>
      <c r="H68" s="67" t="n">
        <f aca="false">F68-J68</f>
        <v>27201443.9232219</v>
      </c>
      <c r="I68" s="67" t="n">
        <f aca="false">G68-K68</f>
        <v>26045652.5147149</v>
      </c>
      <c r="J68" s="159" t="n">
        <f aca="false">low_v2_m!J56</f>
        <v>2227145.47975937</v>
      </c>
      <c r="K68" s="159" t="n">
        <f aca="false">low_v2_m!K56</f>
        <v>2160331.11536659</v>
      </c>
      <c r="L68" s="67" t="n">
        <f aca="false">H68-I68</f>
        <v>1155791.40850699</v>
      </c>
      <c r="M68" s="67" t="n">
        <f aca="false">J68-K68</f>
        <v>66814.3643927812</v>
      </c>
      <c r="N68" s="159" t="n">
        <f aca="false">SUM(low_v5_m!C56:J56)</f>
        <v>4153254.21400497</v>
      </c>
      <c r="O68" s="7"/>
      <c r="P68" s="7"/>
      <c r="Q68" s="67" t="n">
        <f aca="false">I68*5.5017049523</f>
        <v>143295495.426092</v>
      </c>
      <c r="R68" s="67"/>
      <c r="S68" s="67"/>
      <c r="T68" s="7"/>
      <c r="U68" s="7"/>
      <c r="V68" s="67" t="n">
        <f aca="false">K68*5.5017049523</f>
        <v>11885504.3960202</v>
      </c>
      <c r="W68" s="67" t="n">
        <f aca="false">M68*5.5017049523</f>
        <v>367592.919464541</v>
      </c>
      <c r="X68" s="67" t="n">
        <f aca="false">N68*5.1890047538+L68*5.5017049523</f>
        <v>27910079.1762203</v>
      </c>
      <c r="Y68" s="67" t="n">
        <f aca="false">N68*5.1890047538</f>
        <v>21551255.8602117</v>
      </c>
      <c r="Z68" s="67" t="n">
        <f aca="false">L68*5.5017049523</f>
        <v>6358823.3160087</v>
      </c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9" t="n">
        <f aca="false">low_v2_m!D57+temporary_pension_bonus_low!B57</f>
        <v>30200046.4719173</v>
      </c>
      <c r="G69" s="159" t="n">
        <f aca="false">low_v2_m!E57+temporary_pension_bonus_low!B57</f>
        <v>28944492.955782</v>
      </c>
      <c r="H69" s="67" t="n">
        <f aca="false">F69-J69</f>
        <v>27807534.0704446</v>
      </c>
      <c r="I69" s="67" t="n">
        <f aca="false">G69-K69</f>
        <v>26623755.9263535</v>
      </c>
      <c r="J69" s="159" t="n">
        <f aca="false">low_v2_m!J57</f>
        <v>2392512.40147273</v>
      </c>
      <c r="K69" s="159" t="n">
        <f aca="false">low_v2_m!K57</f>
        <v>2320737.02942855</v>
      </c>
      <c r="L69" s="67" t="n">
        <f aca="false">H69-I69</f>
        <v>1183778.14409111</v>
      </c>
      <c r="M69" s="67" t="n">
        <f aca="false">J69-K69</f>
        <v>71775.3720441819</v>
      </c>
      <c r="N69" s="159" t="n">
        <f aca="false">SUM(low_v5_m!C57:J57)</f>
        <v>4196874.76409013</v>
      </c>
      <c r="O69" s="7"/>
      <c r="P69" s="7"/>
      <c r="Q69" s="67" t="n">
        <f aca="false">I69*5.5017049523</f>
        <v>146476049.828845</v>
      </c>
      <c r="R69" s="67"/>
      <c r="S69" s="67"/>
      <c r="T69" s="7"/>
      <c r="U69" s="7"/>
      <c r="V69" s="67" t="n">
        <f aca="false">K69*5.5017049523</f>
        <v>12768010.407793</v>
      </c>
      <c r="W69" s="67" t="n">
        <f aca="false">M69*5.5017049523</f>
        <v>394886.919828651</v>
      </c>
      <c r="X69" s="67" t="n">
        <f aca="false">N69*5.1890047538+L69*5.5017049523</f>
        <v>28290401.1797375</v>
      </c>
      <c r="Y69" s="67" t="n">
        <f aca="false">N69*5.1890047538</f>
        <v>21777603.101967</v>
      </c>
      <c r="Z69" s="67" t="n">
        <f aca="false">L69*5.5017049523</f>
        <v>6512798.07777059</v>
      </c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5"/>
      <c r="B70" s="5"/>
      <c r="C70" s="155" t="n">
        <f aca="false">C66+1</f>
        <v>2029</v>
      </c>
      <c r="D70" s="155" t="n">
        <f aca="false">D66</f>
        <v>1</v>
      </c>
      <c r="E70" s="155" t="n">
        <v>217</v>
      </c>
      <c r="F70" s="157" t="n">
        <f aca="false">low_v2_m!D58+temporary_pension_bonus_low!B58</f>
        <v>29840944.7297288</v>
      </c>
      <c r="G70" s="157" t="n">
        <f aca="false">low_v2_m!E58+temporary_pension_bonus_low!B58</f>
        <v>28599526.3455802</v>
      </c>
      <c r="H70" s="8" t="n">
        <f aca="false">F70-J70</f>
        <v>27388413.822964</v>
      </c>
      <c r="I70" s="8" t="n">
        <f aca="false">G70-K70</f>
        <v>26220571.3660183</v>
      </c>
      <c r="J70" s="157" t="n">
        <f aca="false">low_v2_m!J58</f>
        <v>2452530.90676487</v>
      </c>
      <c r="K70" s="157" t="n">
        <f aca="false">low_v2_m!K58</f>
        <v>2378954.97956192</v>
      </c>
      <c r="L70" s="8" t="n">
        <f aca="false">H70-I70</f>
        <v>1167842.45694565</v>
      </c>
      <c r="M70" s="8" t="n">
        <f aca="false">J70-K70</f>
        <v>73575.9272029456</v>
      </c>
      <c r="N70" s="157" t="n">
        <f aca="false">SUM(low_v5_m!C58:J58)</f>
        <v>5017748.03080698</v>
      </c>
      <c r="O70" s="5"/>
      <c r="P70" s="5"/>
      <c r="Q70" s="8" t="n">
        <f aca="false">I70*5.5017049523</f>
        <v>144257847.336559</v>
      </c>
      <c r="R70" s="8"/>
      <c r="S70" s="8"/>
      <c r="T70" s="5"/>
      <c r="U70" s="5"/>
      <c r="V70" s="8" t="n">
        <f aca="false">K70*5.5017049523</f>
        <v>13088308.3923546</v>
      </c>
      <c r="W70" s="8" t="n">
        <f aca="false">M70*5.5017049523</f>
        <v>404793.04306251</v>
      </c>
      <c r="X70" s="8" t="n">
        <f aca="false">N70*5.1890047538+L70*5.5017049523</f>
        <v>32462243.0141121</v>
      </c>
      <c r="Y70" s="8" t="n">
        <f aca="false">N70*5.1890047538</f>
        <v>26037118.385228</v>
      </c>
      <c r="Z70" s="8" t="n">
        <f aca="false">L70*5.5017049523</f>
        <v>6425124.62888408</v>
      </c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9" t="n">
        <f aca="false">low_v2_m!D59+temporary_pension_bonus_low!B59</f>
        <v>30579998.7234309</v>
      </c>
      <c r="G71" s="159" t="n">
        <f aca="false">low_v2_m!E59+temporary_pension_bonus_low!B59</f>
        <v>29307935.060786</v>
      </c>
      <c r="H71" s="67" t="n">
        <f aca="false">F71-J71</f>
        <v>28007409.2703549</v>
      </c>
      <c r="I71" s="67" t="n">
        <f aca="false">G71-K71</f>
        <v>26812523.2913023</v>
      </c>
      <c r="J71" s="159" t="n">
        <f aca="false">low_v2_m!J59</f>
        <v>2572589.45307602</v>
      </c>
      <c r="K71" s="159" t="n">
        <f aca="false">low_v2_m!K59</f>
        <v>2495411.76948374</v>
      </c>
      <c r="L71" s="67" t="n">
        <f aca="false">H71-I71</f>
        <v>1194885.97905263</v>
      </c>
      <c r="M71" s="67" t="n">
        <f aca="false">J71-K71</f>
        <v>77177.6835922813</v>
      </c>
      <c r="N71" s="159" t="n">
        <f aca="false">SUM(low_v5_m!C59:J59)</f>
        <v>4236745.28685401</v>
      </c>
      <c r="O71" s="7"/>
      <c r="P71" s="7"/>
      <c r="Q71" s="67" t="n">
        <f aca="false">I71*5.5017049523</f>
        <v>147514592.175417</v>
      </c>
      <c r="R71" s="67"/>
      <c r="S71" s="67"/>
      <c r="T71" s="7"/>
      <c r="U71" s="7"/>
      <c r="V71" s="67" t="n">
        <f aca="false">K71*5.5017049523</f>
        <v>13729019.2901964</v>
      </c>
      <c r="W71" s="67" t="n">
        <f aca="false">M71*5.5017049523</f>
        <v>424608.844026697</v>
      </c>
      <c r="X71" s="67" t="n">
        <f aca="false">N71*5.1890047538+L71*5.5017049523</f>
        <v>28558401.5425129</v>
      </c>
      <c r="Y71" s="67" t="n">
        <f aca="false">N71*5.1890047538</f>
        <v>21984491.4341252</v>
      </c>
      <c r="Z71" s="67" t="n">
        <f aca="false">L71*5.5017049523</f>
        <v>6573910.10838766</v>
      </c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9" t="n">
        <f aca="false">low_v2_m!D60+temporary_pension_bonus_low!B60</f>
        <v>30176607.2766988</v>
      </c>
      <c r="G72" s="159" t="n">
        <f aca="false">low_v2_m!E60+temporary_pension_bonus_low!B60</f>
        <v>28921689.2837445</v>
      </c>
      <c r="H72" s="67" t="n">
        <f aca="false">F72-J72</f>
        <v>27553098.291275</v>
      </c>
      <c r="I72" s="67" t="n">
        <f aca="false">G72-K72</f>
        <v>26376885.5678834</v>
      </c>
      <c r="J72" s="159" t="n">
        <f aca="false">low_v2_m!J60</f>
        <v>2623508.98542379</v>
      </c>
      <c r="K72" s="159" t="n">
        <f aca="false">low_v2_m!K60</f>
        <v>2544803.71586107</v>
      </c>
      <c r="L72" s="67" t="n">
        <f aca="false">H72-I72</f>
        <v>1176212.72339158</v>
      </c>
      <c r="M72" s="67" t="n">
        <f aca="false">J72-K72</f>
        <v>78705.2695627143</v>
      </c>
      <c r="N72" s="159" t="n">
        <f aca="false">SUM(low_v5_m!C60:J60)</f>
        <v>4099631.0122303</v>
      </c>
      <c r="O72" s="7"/>
      <c r="P72" s="7"/>
      <c r="Q72" s="67" t="n">
        <f aca="false">I72*5.5017049523</f>
        <v>145117841.955075</v>
      </c>
      <c r="R72" s="67"/>
      <c r="S72" s="67"/>
      <c r="T72" s="7"/>
      <c r="U72" s="7"/>
      <c r="V72" s="67" t="n">
        <f aca="false">K72*5.5017049523</f>
        <v>14000759.2061843</v>
      </c>
      <c r="W72" s="67" t="n">
        <f aca="false">M72*5.5017049523</f>
        <v>433013.171325292</v>
      </c>
      <c r="X72" s="67" t="n">
        <f aca="false">N72*5.1890047538+L72*5.5017049523</f>
        <v>27744180.1765307</v>
      </c>
      <c r="Y72" s="67" t="n">
        <f aca="false">N72*5.1890047538</f>
        <v>21273004.8112889</v>
      </c>
      <c r="Z72" s="67" t="n">
        <f aca="false">L72*5.5017049523</f>
        <v>6471175.36524171</v>
      </c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9" t="n">
        <f aca="false">low_v2_m!D61+temporary_pension_bonus_low!B61</f>
        <v>30880860.81703</v>
      </c>
      <c r="G73" s="159" t="n">
        <f aca="false">low_v2_m!E61+temporary_pension_bonus_low!B61</f>
        <v>29596969.7389232</v>
      </c>
      <c r="H73" s="67" t="n">
        <f aca="false">F73-J73</f>
        <v>28125080.8780843</v>
      </c>
      <c r="I73" s="67" t="n">
        <f aca="false">G73-K73</f>
        <v>26923863.1981459</v>
      </c>
      <c r="J73" s="159" t="n">
        <f aca="false">low_v2_m!J61</f>
        <v>2755779.93894569</v>
      </c>
      <c r="K73" s="159" t="n">
        <f aca="false">low_v2_m!K61</f>
        <v>2673106.54077732</v>
      </c>
      <c r="L73" s="67" t="n">
        <f aca="false">H73-I73</f>
        <v>1201217.67993845</v>
      </c>
      <c r="M73" s="67" t="n">
        <f aca="false">J73-K73</f>
        <v>82673.3981683706</v>
      </c>
      <c r="N73" s="159" t="n">
        <f aca="false">SUM(low_v5_m!C61:J61)</f>
        <v>4213280.99921702</v>
      </c>
      <c r="O73" s="7"/>
      <c r="P73" s="7"/>
      <c r="Q73" s="67" t="n">
        <f aca="false">I73*5.5017049523</f>
        <v>148127151.492287</v>
      </c>
      <c r="R73" s="67"/>
      <c r="S73" s="67"/>
      <c r="T73" s="7"/>
      <c r="U73" s="7"/>
      <c r="V73" s="67" t="n">
        <f aca="false">K73*5.5017049523</f>
        <v>14706643.4934201</v>
      </c>
      <c r="W73" s="67" t="n">
        <f aca="false">M73*5.5017049523</f>
        <v>454844.644126394</v>
      </c>
      <c r="X73" s="67" t="n">
        <f aca="false">N73*5.1890047538+L73*5.5017049523</f>
        <v>28471480.39254</v>
      </c>
      <c r="Y73" s="67" t="n">
        <f aca="false">N73*5.1890047538</f>
        <v>21862735.1340323</v>
      </c>
      <c r="Z73" s="67" t="n">
        <f aca="false">L73*5.5017049523</f>
        <v>6608745.25850771</v>
      </c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5"/>
      <c r="B74" s="5"/>
      <c r="C74" s="155" t="n">
        <f aca="false">C70+1</f>
        <v>2030</v>
      </c>
      <c r="D74" s="155" t="n">
        <f aca="false">D70</f>
        <v>1</v>
      </c>
      <c r="E74" s="155" t="n">
        <v>221</v>
      </c>
      <c r="F74" s="157" t="n">
        <f aca="false">low_v2_m!D62+temporary_pension_bonus_low!B62</f>
        <v>30508677.8704606</v>
      </c>
      <c r="G74" s="157" t="n">
        <f aca="false">low_v2_m!E62+temporary_pension_bonus_low!B62</f>
        <v>29239921.4218444</v>
      </c>
      <c r="H74" s="8" t="n">
        <f aca="false">F74-J74</f>
        <v>27733356.0524874</v>
      </c>
      <c r="I74" s="8" t="n">
        <f aca="false">G74-K74</f>
        <v>26547859.2584104</v>
      </c>
      <c r="J74" s="157" t="n">
        <f aca="false">low_v2_m!J62</f>
        <v>2775321.81797315</v>
      </c>
      <c r="K74" s="157" t="n">
        <f aca="false">low_v2_m!K62</f>
        <v>2692062.16343395</v>
      </c>
      <c r="L74" s="8" t="n">
        <f aca="false">H74-I74</f>
        <v>1185496.79407697</v>
      </c>
      <c r="M74" s="8" t="n">
        <f aca="false">J74-K74</f>
        <v>83259.6545391944</v>
      </c>
      <c r="N74" s="157" t="n">
        <f aca="false">SUM(low_v5_m!C62:J62)</f>
        <v>4982760.00500557</v>
      </c>
      <c r="O74" s="5"/>
      <c r="P74" s="5"/>
      <c r="Q74" s="8" t="n">
        <f aca="false">I74*5.5017049523</f>
        <v>146058488.75496</v>
      </c>
      <c r="R74" s="8"/>
      <c r="S74" s="8"/>
      <c r="T74" s="5"/>
      <c r="U74" s="5"/>
      <c r="V74" s="8" t="n">
        <f aca="false">K74*5.5017049523</f>
        <v>14810931.736464</v>
      </c>
      <c r="W74" s="8" t="n">
        <f aca="false">M74*5.5017049523</f>
        <v>458070.053705073</v>
      </c>
      <c r="X74" s="8" t="n">
        <f aca="false">N74*5.1890047538+L74*5.5017049523</f>
        <v>32377818.9359275</v>
      </c>
      <c r="Y74" s="8" t="n">
        <f aca="false">N74*5.1890047538</f>
        <v>25855565.3530184</v>
      </c>
      <c r="Z74" s="8" t="n">
        <f aca="false">L74*5.5017049523</f>
        <v>6522253.58290905</v>
      </c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5"/>
      <c r="BG74" s="155"/>
      <c r="BH74" s="155"/>
      <c r="BI74" s="155"/>
      <c r="BJ74" s="155"/>
      <c r="BK74" s="155"/>
      <c r="BL74" s="15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9" t="n">
        <f aca="false">low_v2_m!D63+temporary_pension_bonus_low!B63</f>
        <v>31313122.7412424</v>
      </c>
      <c r="G75" s="159" t="n">
        <f aca="false">low_v2_m!E63+temporary_pension_bonus_low!B63</f>
        <v>30009369.2668075</v>
      </c>
      <c r="H75" s="67" t="n">
        <f aca="false">F75-J75</f>
        <v>28394790.5182998</v>
      </c>
      <c r="I75" s="67" t="n">
        <f aca="false">G75-K75</f>
        <v>27178587.0105532</v>
      </c>
      <c r="J75" s="159" t="n">
        <f aca="false">low_v2_m!J63</f>
        <v>2918332.22294266</v>
      </c>
      <c r="K75" s="159" t="n">
        <f aca="false">low_v2_m!K63</f>
        <v>2830782.25625438</v>
      </c>
      <c r="L75" s="67" t="n">
        <f aca="false">H75-I75</f>
        <v>1216203.50774662</v>
      </c>
      <c r="M75" s="67" t="n">
        <f aca="false">J75-K75</f>
        <v>87549.96668828</v>
      </c>
      <c r="N75" s="159" t="n">
        <f aca="false">SUM(low_v5_m!C63:J63)</f>
        <v>4143210.88293203</v>
      </c>
      <c r="O75" s="7"/>
      <c r="P75" s="7"/>
      <c r="Q75" s="67" t="n">
        <f aca="false">I75*5.5017049523</f>
        <v>149528566.752477</v>
      </c>
      <c r="R75" s="67"/>
      <c r="S75" s="67"/>
      <c r="T75" s="7"/>
      <c r="U75" s="7"/>
      <c r="V75" s="67" t="n">
        <f aca="false">K75*5.5017049523</f>
        <v>15574128.7581177</v>
      </c>
      <c r="W75" s="67" t="n">
        <f aca="false">M75*5.5017049523</f>
        <v>481674.08530261</v>
      </c>
      <c r="X75" s="67" t="n">
        <f aca="false">N75*5.1890047538+L75*5.5017049523</f>
        <v>28190333.8291044</v>
      </c>
      <c r="Y75" s="67" t="n">
        <f aca="false">N75*5.1890047538</f>
        <v>21499140.9675302</v>
      </c>
      <c r="Z75" s="67" t="n">
        <f aca="false">L75*5.5017049523</f>
        <v>6691192.8615742</v>
      </c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9" t="n">
        <f aca="false">low_v2_m!D64+temporary_pension_bonus_low!B64</f>
        <v>30871203.7824588</v>
      </c>
      <c r="G76" s="159" t="n">
        <f aca="false">low_v2_m!E64+temporary_pension_bonus_low!B64</f>
        <v>29586025.1143245</v>
      </c>
      <c r="H76" s="67" t="n">
        <f aca="false">F76-J76</f>
        <v>27951354.5378082</v>
      </c>
      <c r="I76" s="67" t="n">
        <f aca="false">G76-K76</f>
        <v>26753771.3470134</v>
      </c>
      <c r="J76" s="159" t="n">
        <f aca="false">low_v2_m!J64</f>
        <v>2919849.2446506</v>
      </c>
      <c r="K76" s="159" t="n">
        <f aca="false">low_v2_m!K64</f>
        <v>2832253.76731108</v>
      </c>
      <c r="L76" s="67" t="n">
        <f aca="false">H76-I76</f>
        <v>1197583.19079484</v>
      </c>
      <c r="M76" s="67" t="n">
        <f aca="false">J76-K76</f>
        <v>87595.4773395178</v>
      </c>
      <c r="N76" s="159" t="n">
        <f aca="false">SUM(low_v5_m!C64:J64)</f>
        <v>4065977.76981246</v>
      </c>
      <c r="O76" s="7"/>
      <c r="P76" s="7"/>
      <c r="Q76" s="67" t="n">
        <f aca="false">I76*5.5017049523</f>
        <v>147191356.312565</v>
      </c>
      <c r="R76" s="67"/>
      <c r="S76" s="67"/>
      <c r="T76" s="7"/>
      <c r="U76" s="7"/>
      <c r="V76" s="67" t="n">
        <f aca="false">K76*5.5017049523</f>
        <v>15582224.5777857</v>
      </c>
      <c r="W76" s="67" t="n">
        <f aca="false">M76*5.5017049523</f>
        <v>481924.471477907</v>
      </c>
      <c r="X76" s="67" t="n">
        <f aca="false">N76*5.1890047538+L76*5.5017049523</f>
        <v>27687127.3479892</v>
      </c>
      <c r="Y76" s="67" t="n">
        <f aca="false">N76*5.1890047538</f>
        <v>21098377.976402</v>
      </c>
      <c r="Z76" s="67" t="n">
        <f aca="false">L76*5.5017049523</f>
        <v>6588749.37158719</v>
      </c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9" t="n">
        <f aca="false">low_v2_m!D65+temporary_pension_bonus_low!B65</f>
        <v>31568324.2229149</v>
      </c>
      <c r="G77" s="159" t="n">
        <f aca="false">low_v2_m!E65+temporary_pension_bonus_low!B65</f>
        <v>30254110.2100017</v>
      </c>
      <c r="H77" s="67" t="n">
        <f aca="false">F77-J77</f>
        <v>28569864.7085293</v>
      </c>
      <c r="I77" s="67" t="n">
        <f aca="false">G77-K77</f>
        <v>27345604.4810476</v>
      </c>
      <c r="J77" s="159" t="n">
        <f aca="false">low_v2_m!J65</f>
        <v>2998459.51438563</v>
      </c>
      <c r="K77" s="159" t="n">
        <f aca="false">low_v2_m!K65</f>
        <v>2908505.72895406</v>
      </c>
      <c r="L77" s="67" t="n">
        <f aca="false">H77-I77</f>
        <v>1224260.22748164</v>
      </c>
      <c r="M77" s="67" t="n">
        <f aca="false">J77-K77</f>
        <v>89953.7854315699</v>
      </c>
      <c r="N77" s="159" t="n">
        <f aca="false">SUM(low_v5_m!C65:J65)</f>
        <v>4206027.95134139</v>
      </c>
      <c r="O77" s="7"/>
      <c r="P77" s="7"/>
      <c r="Q77" s="67" t="n">
        <f aca="false">I77*5.5017049523</f>
        <v>150447447.597017</v>
      </c>
      <c r="R77" s="67"/>
      <c r="S77" s="67"/>
      <c r="T77" s="7"/>
      <c r="U77" s="7"/>
      <c r="V77" s="67" t="n">
        <f aca="false">K77*5.5017049523</f>
        <v>16001740.3727795</v>
      </c>
      <c r="W77" s="67" t="n">
        <f aca="false">M77*5.5017049523</f>
        <v>494899.186787</v>
      </c>
      <c r="X77" s="67" t="n">
        <f aca="false">N77*5.1890047538+L77*5.5017049523</f>
        <v>28560617.5905658</v>
      </c>
      <c r="Y77" s="67" t="n">
        <f aca="false">N77*5.1890047538</f>
        <v>21825099.0341261</v>
      </c>
      <c r="Z77" s="67" t="n">
        <f aca="false">L77*5.5017049523</f>
        <v>6735518.55643967</v>
      </c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5"/>
      <c r="B78" s="5"/>
      <c r="C78" s="155" t="n">
        <f aca="false">C74+1</f>
        <v>2031</v>
      </c>
      <c r="D78" s="155" t="n">
        <f aca="false">D74</f>
        <v>1</v>
      </c>
      <c r="E78" s="155" t="n">
        <v>225</v>
      </c>
      <c r="F78" s="157" t="n">
        <f aca="false">low_v2_m!D66+temporary_pension_bonus_low!B66</f>
        <v>31207522.9223418</v>
      </c>
      <c r="G78" s="157" t="n">
        <f aca="false">low_v2_m!E66+temporary_pension_bonus_low!B66</f>
        <v>29907078.0336188</v>
      </c>
      <c r="H78" s="8" t="n">
        <f aca="false">F78-J78</f>
        <v>28139718.9540417</v>
      </c>
      <c r="I78" s="8" t="n">
        <f aca="false">G78-K78</f>
        <v>26931308.1843677</v>
      </c>
      <c r="J78" s="157" t="n">
        <f aca="false">low_v2_m!J66</f>
        <v>3067803.96830006</v>
      </c>
      <c r="K78" s="157" t="n">
        <f aca="false">low_v2_m!K66</f>
        <v>2975769.84925106</v>
      </c>
      <c r="L78" s="8" t="n">
        <f aca="false">H78-I78</f>
        <v>1208410.769674</v>
      </c>
      <c r="M78" s="8" t="n">
        <f aca="false">J78-K78</f>
        <v>92034.119049002</v>
      </c>
      <c r="N78" s="157" t="n">
        <f aca="false">SUM(low_v5_m!C66:J66)</f>
        <v>5001633.83487618</v>
      </c>
      <c r="O78" s="5"/>
      <c r="P78" s="5"/>
      <c r="Q78" s="8" t="n">
        <f aca="false">I78*5.5017049523</f>
        <v>148168111.609853</v>
      </c>
      <c r="R78" s="8"/>
      <c r="S78" s="8"/>
      <c r="T78" s="5"/>
      <c r="U78" s="5"/>
      <c r="V78" s="8" t="n">
        <f aca="false">K78*5.5017049523</f>
        <v>16371807.7165296</v>
      </c>
      <c r="W78" s="8" t="n">
        <f aca="false">M78*5.5017049523</f>
        <v>506344.568552462</v>
      </c>
      <c r="X78" s="8" t="n">
        <f aca="false">N78*5.1890047538+L78*5.5017049523</f>
        <v>32601821.2618675</v>
      </c>
      <c r="Y78" s="8" t="n">
        <f aca="false">N78*5.1890047538</f>
        <v>25953501.7459394</v>
      </c>
      <c r="Z78" s="8" t="n">
        <f aca="false">L78*5.5017049523</f>
        <v>6648319.5159281</v>
      </c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5"/>
      <c r="AT78" s="155"/>
      <c r="AU78" s="155"/>
      <c r="AV78" s="155"/>
      <c r="AW78" s="155"/>
      <c r="AX78" s="155"/>
      <c r="AY78" s="155"/>
      <c r="AZ78" s="155"/>
      <c r="BA78" s="155"/>
      <c r="BB78" s="155"/>
      <c r="BC78" s="155"/>
      <c r="BD78" s="155"/>
      <c r="BE78" s="155"/>
      <c r="BF78" s="155"/>
      <c r="BG78" s="155"/>
      <c r="BH78" s="155"/>
      <c r="BI78" s="155"/>
      <c r="BJ78" s="155"/>
      <c r="BK78" s="155"/>
      <c r="BL78" s="15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9" t="n">
        <f aca="false">low_v2_m!D67+temporary_pension_bonus_low!B67</f>
        <v>31891691.7391516</v>
      </c>
      <c r="G79" s="159" t="n">
        <f aca="false">low_v2_m!E67+temporary_pension_bonus_low!B67</f>
        <v>30563187.7458488</v>
      </c>
      <c r="H79" s="67" t="n">
        <f aca="false">F79-J79</f>
        <v>28670172.8142346</v>
      </c>
      <c r="I79" s="67" t="n">
        <f aca="false">G79-K79</f>
        <v>27438314.3886793</v>
      </c>
      <c r="J79" s="159" t="n">
        <f aca="false">low_v2_m!J67</f>
        <v>3221518.924917</v>
      </c>
      <c r="K79" s="159" t="n">
        <f aca="false">low_v2_m!K67</f>
        <v>3124873.35716949</v>
      </c>
      <c r="L79" s="67" t="n">
        <f aca="false">H79-I79</f>
        <v>1231858.42555531</v>
      </c>
      <c r="M79" s="67" t="n">
        <f aca="false">J79-K79</f>
        <v>96645.56774751</v>
      </c>
      <c r="N79" s="159" t="n">
        <f aca="false">SUM(low_v5_m!C67:J67)</f>
        <v>4138289.36738636</v>
      </c>
      <c r="O79" s="7"/>
      <c r="P79" s="7"/>
      <c r="Q79" s="67" t="n">
        <f aca="false">I79*5.5017049523</f>
        <v>150957510.154961</v>
      </c>
      <c r="R79" s="67"/>
      <c r="S79" s="67"/>
      <c r="T79" s="7"/>
      <c r="U79" s="7"/>
      <c r="V79" s="67" t="n">
        <f aca="false">K79*5.5017049523</f>
        <v>17192131.2244497</v>
      </c>
      <c r="W79" s="67" t="n">
        <f aca="false">M79*5.5017049523</f>
        <v>531715.398694321</v>
      </c>
      <c r="X79" s="67" t="n">
        <f aca="false">N79*5.1890047538+L79*5.5017049523</f>
        <v>28250924.8003779</v>
      </c>
      <c r="Y79" s="67" t="n">
        <f aca="false">N79*5.1890047538</f>
        <v>21473603.1999678</v>
      </c>
      <c r="Z79" s="67" t="n">
        <f aca="false">L79*5.5017049523</f>
        <v>6777321.60041016</v>
      </c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9" t="n">
        <f aca="false">low_v2_m!D68+temporary_pension_bonus_low!B68</f>
        <v>31330006.075927</v>
      </c>
      <c r="G80" s="159" t="n">
        <f aca="false">low_v2_m!E68+temporary_pension_bonus_low!B68</f>
        <v>30025480.3688928</v>
      </c>
      <c r="H80" s="67" t="n">
        <f aca="false">F80-J80</f>
        <v>28080038.5747575</v>
      </c>
      <c r="I80" s="67" t="n">
        <f aca="false">G80-K80</f>
        <v>26873011.8927584</v>
      </c>
      <c r="J80" s="159" t="n">
        <f aca="false">low_v2_m!J68</f>
        <v>3249967.50116955</v>
      </c>
      <c r="K80" s="159" t="n">
        <f aca="false">low_v2_m!K68</f>
        <v>3152468.47613446</v>
      </c>
      <c r="L80" s="67" t="n">
        <f aca="false">H80-I80</f>
        <v>1207026.6819991</v>
      </c>
      <c r="M80" s="67" t="n">
        <f aca="false">J80-K80</f>
        <v>97499.0250350866</v>
      </c>
      <c r="N80" s="159" t="n">
        <f aca="false">SUM(low_v5_m!C68:J68)</f>
        <v>4096133.21105649</v>
      </c>
      <c r="O80" s="7"/>
      <c r="P80" s="7"/>
      <c r="Q80" s="67" t="n">
        <f aca="false">I80*5.5017049523</f>
        <v>147847382.613605</v>
      </c>
      <c r="R80" s="67"/>
      <c r="S80" s="67"/>
      <c r="T80" s="7"/>
      <c r="U80" s="7"/>
      <c r="V80" s="67" t="n">
        <f aca="false">K80*5.5017049523</f>
        <v>17343951.4271186</v>
      </c>
      <c r="W80" s="67" t="n">
        <f aca="false">M80*5.5017049523</f>
        <v>536410.868879957</v>
      </c>
      <c r="X80" s="67" t="n">
        <f aca="false">N80*5.1890047538+L80*5.5017049523</f>
        <v>27895559.3782829</v>
      </c>
      <c r="Y80" s="67" t="n">
        <f aca="false">N80*5.1890047538</f>
        <v>21254854.7043702</v>
      </c>
      <c r="Z80" s="67" t="n">
        <f aca="false">L80*5.5017049523</f>
        <v>6640704.67391268</v>
      </c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9" t="n">
        <f aca="false">low_v2_m!D69+temporary_pension_bonus_low!B69</f>
        <v>32164429.7479215</v>
      </c>
      <c r="G81" s="159" t="n">
        <f aca="false">low_v2_m!E69+temporary_pension_bonus_low!B69</f>
        <v>30825449.3783804</v>
      </c>
      <c r="H81" s="67" t="n">
        <f aca="false">F81-J81</f>
        <v>28709141.7567547</v>
      </c>
      <c r="I81" s="67" t="n">
        <f aca="false">G81-K81</f>
        <v>27473820.0269486</v>
      </c>
      <c r="J81" s="159" t="n">
        <f aca="false">low_v2_m!J69</f>
        <v>3455287.99116679</v>
      </c>
      <c r="K81" s="159" t="n">
        <f aca="false">low_v2_m!K69</f>
        <v>3351629.35143179</v>
      </c>
      <c r="L81" s="67" t="n">
        <f aca="false">H81-I81</f>
        <v>1235321.72980613</v>
      </c>
      <c r="M81" s="67" t="n">
        <f aca="false">J81-K81</f>
        <v>103658.639735004</v>
      </c>
      <c r="N81" s="159" t="n">
        <f aca="false">SUM(low_v5_m!C69:J69)</f>
        <v>4178273.40228441</v>
      </c>
      <c r="O81" s="7"/>
      <c r="P81" s="7"/>
      <c r="Q81" s="67" t="n">
        <f aca="false">I81*5.5017049523</f>
        <v>151152851.700862</v>
      </c>
      <c r="R81" s="67"/>
      <c r="S81" s="67"/>
      <c r="T81" s="7"/>
      <c r="U81" s="7"/>
      <c r="V81" s="67" t="n">
        <f aca="false">K81*5.5017049523</f>
        <v>18439675.8010463</v>
      </c>
      <c r="W81" s="67" t="n">
        <f aca="false">M81*5.5017049523</f>
        <v>570299.251578753</v>
      </c>
      <c r="X81" s="67" t="n">
        <f aca="false">N81*5.1890047538+L81*5.5017049523</f>
        <v>28477456.225688</v>
      </c>
      <c r="Y81" s="67" t="n">
        <f aca="false">N81*5.1890047538</f>
        <v>21681080.5471299</v>
      </c>
      <c r="Z81" s="67" t="n">
        <f aca="false">L81*5.5017049523</f>
        <v>6796375.67855816</v>
      </c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5"/>
      <c r="B82" s="5"/>
      <c r="C82" s="155" t="n">
        <f aca="false">C78+1</f>
        <v>2032</v>
      </c>
      <c r="D82" s="155" t="n">
        <f aca="false">D78</f>
        <v>1</v>
      </c>
      <c r="E82" s="155" t="n">
        <v>229</v>
      </c>
      <c r="F82" s="157" t="n">
        <f aca="false">low_v2_m!D70+temporary_pension_bonus_low!B70</f>
        <v>31710488.5800635</v>
      </c>
      <c r="G82" s="157" t="n">
        <f aca="false">low_v2_m!E70+temporary_pension_bonus_low!B70</f>
        <v>30390606.3992954</v>
      </c>
      <c r="H82" s="8" t="n">
        <f aca="false">F82-J82</f>
        <v>28274234.6929443</v>
      </c>
      <c r="I82" s="8" t="n">
        <f aca="false">G82-K82</f>
        <v>27057440.1287898</v>
      </c>
      <c r="J82" s="157" t="n">
        <f aca="false">low_v2_m!J70</f>
        <v>3436253.8871192</v>
      </c>
      <c r="K82" s="157" t="n">
        <f aca="false">low_v2_m!K70</f>
        <v>3333166.27050563</v>
      </c>
      <c r="L82" s="8" t="n">
        <f aca="false">H82-I82</f>
        <v>1216794.56415451</v>
      </c>
      <c r="M82" s="8" t="n">
        <f aca="false">J82-K82</f>
        <v>103087.616613577</v>
      </c>
      <c r="N82" s="157" t="n">
        <f aca="false">SUM(low_v5_m!C70:J70)</f>
        <v>4865033.96502066</v>
      </c>
      <c r="O82" s="5"/>
      <c r="P82" s="5"/>
      <c r="Q82" s="8" t="n">
        <f aca="false">I82*5.5017049523</f>
        <v>148862052.353123</v>
      </c>
      <c r="R82" s="8"/>
      <c r="S82" s="8"/>
      <c r="T82" s="5"/>
      <c r="U82" s="5"/>
      <c r="V82" s="8" t="n">
        <f aca="false">K82*5.5017049523</f>
        <v>18338097.3772801</v>
      </c>
      <c r="W82" s="8" t="n">
        <f aca="false">M82*5.5017049523</f>
        <v>567157.650843719</v>
      </c>
      <c r="X82" s="8" t="n">
        <f aca="false">N82*5.1890047538+L82*5.5017049523</f>
        <v>31939129.0514313</v>
      </c>
      <c r="Y82" s="8" t="n">
        <f aca="false">N82*5.1890047538</f>
        <v>25244684.3718907</v>
      </c>
      <c r="Z82" s="8" t="n">
        <f aca="false">L82*5.5017049523</f>
        <v>6694444.67954061</v>
      </c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  <c r="AS82" s="155"/>
      <c r="AT82" s="155"/>
      <c r="AU82" s="155"/>
      <c r="AV82" s="155"/>
      <c r="AW82" s="155"/>
      <c r="AX82" s="155"/>
      <c r="AY82" s="155"/>
      <c r="AZ82" s="155"/>
      <c r="BA82" s="155"/>
      <c r="BB82" s="155"/>
      <c r="BC82" s="155"/>
      <c r="BD82" s="155"/>
      <c r="BE82" s="155"/>
      <c r="BF82" s="155"/>
      <c r="BG82" s="155"/>
      <c r="BH82" s="155"/>
      <c r="BI82" s="155"/>
      <c r="BJ82" s="155"/>
      <c r="BK82" s="155"/>
      <c r="BL82" s="15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9" t="n">
        <f aca="false">low_v2_m!D71+temporary_pension_bonus_low!B71</f>
        <v>32325758.3777987</v>
      </c>
      <c r="G83" s="159" t="n">
        <f aca="false">low_v2_m!E71+temporary_pension_bonus_low!B71</f>
        <v>30980440.712102</v>
      </c>
      <c r="H83" s="67" t="n">
        <f aca="false">F83-J83</f>
        <v>28718319.9912083</v>
      </c>
      <c r="I83" s="67" t="n">
        <f aca="false">G83-K83</f>
        <v>27481225.4771093</v>
      </c>
      <c r="J83" s="159" t="n">
        <f aca="false">low_v2_m!J71</f>
        <v>3607438.3865904</v>
      </c>
      <c r="K83" s="159" t="n">
        <f aca="false">low_v2_m!K71</f>
        <v>3499215.23499269</v>
      </c>
      <c r="L83" s="67" t="n">
        <f aca="false">H83-I83</f>
        <v>1237094.51409902</v>
      </c>
      <c r="M83" s="67" t="n">
        <f aca="false">J83-K83</f>
        <v>108223.151597712</v>
      </c>
      <c r="N83" s="159" t="n">
        <f aca="false">SUM(low_v5_m!C71:J71)</f>
        <v>4201697.4616597</v>
      </c>
      <c r="O83" s="7"/>
      <c r="P83" s="7"/>
      <c r="Q83" s="67" t="n">
        <f aca="false">I83*5.5017049523</f>
        <v>151193594.302685</v>
      </c>
      <c r="R83" s="67"/>
      <c r="S83" s="67"/>
      <c r="T83" s="7"/>
      <c r="U83" s="7"/>
      <c r="V83" s="67" t="n">
        <f aca="false">K83*5.5017049523</f>
        <v>19251649.7875229</v>
      </c>
      <c r="W83" s="67" t="n">
        <f aca="false">M83*5.5017049523</f>
        <v>595411.849098647</v>
      </c>
      <c r="X83" s="67" t="n">
        <f aca="false">N83*5.1890047538+L83*5.5017049523</f>
        <v>28608757.1172633</v>
      </c>
      <c r="Y83" s="67" t="n">
        <f aca="false">N83*5.1890047538</f>
        <v>21802628.1025816</v>
      </c>
      <c r="Z83" s="67" t="n">
        <f aca="false">L83*5.5017049523</f>
        <v>6806129.01468172</v>
      </c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9" t="n">
        <f aca="false">low_v2_m!D72+temporary_pension_bonus_low!B72</f>
        <v>32000593.5791336</v>
      </c>
      <c r="G84" s="159" t="n">
        <f aca="false">low_v2_m!E72+temporary_pension_bonus_low!B72</f>
        <v>30668556.5842724</v>
      </c>
      <c r="H84" s="67" t="n">
        <f aca="false">F84-J84</f>
        <v>28338274.006483</v>
      </c>
      <c r="I84" s="67" t="n">
        <f aca="false">G84-K84</f>
        <v>27116106.5988013</v>
      </c>
      <c r="J84" s="159" t="n">
        <f aca="false">low_v2_m!J72</f>
        <v>3662319.57265061</v>
      </c>
      <c r="K84" s="159" t="n">
        <f aca="false">low_v2_m!K72</f>
        <v>3552449.9854711</v>
      </c>
      <c r="L84" s="67" t="n">
        <f aca="false">H84-I84</f>
        <v>1222167.40768166</v>
      </c>
      <c r="M84" s="67" t="n">
        <f aca="false">J84-K84</f>
        <v>109869.587179519</v>
      </c>
      <c r="N84" s="159" t="n">
        <f aca="false">SUM(low_v5_m!C72:J72)</f>
        <v>4014891.41451675</v>
      </c>
      <c r="O84" s="7"/>
      <c r="P84" s="7"/>
      <c r="Q84" s="67" t="n">
        <f aca="false">I84*5.5017049523</f>
        <v>149184817.96172</v>
      </c>
      <c r="R84" s="67"/>
      <c r="S84" s="67"/>
      <c r="T84" s="7"/>
      <c r="U84" s="7"/>
      <c r="V84" s="67" t="n">
        <f aca="false">K84*5.5017049523</f>
        <v>19544531.6778644</v>
      </c>
      <c r="W84" s="67" t="n">
        <f aca="false">M84*5.5017049523</f>
        <v>604470.051892718</v>
      </c>
      <c r="X84" s="67" t="n">
        <f aca="false">N84*5.1890047538+L84*5.5017049523</f>
        <v>27557295.1153</v>
      </c>
      <c r="Y84" s="67" t="n">
        <f aca="false">N84*5.1890047538</f>
        <v>20833290.6359182</v>
      </c>
      <c r="Z84" s="67" t="n">
        <f aca="false">L84*5.5017049523</f>
        <v>6724004.47938182</v>
      </c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9" t="n">
        <f aca="false">low_v2_m!D73+temporary_pension_bonus_low!B73</f>
        <v>32874761.6247659</v>
      </c>
      <c r="G85" s="159" t="n">
        <f aca="false">low_v2_m!E73+temporary_pension_bonus_low!B73</f>
        <v>31505172.0367329</v>
      </c>
      <c r="H85" s="67" t="n">
        <f aca="false">F85-J85</f>
        <v>29060041.77212</v>
      </c>
      <c r="I85" s="67" t="n">
        <f aca="false">G85-K85</f>
        <v>27804893.7796664</v>
      </c>
      <c r="J85" s="159" t="n">
        <f aca="false">low_v2_m!J73</f>
        <v>3814719.85264586</v>
      </c>
      <c r="K85" s="159" t="n">
        <f aca="false">low_v2_m!K73</f>
        <v>3700278.25706649</v>
      </c>
      <c r="L85" s="67" t="n">
        <f aca="false">H85-I85</f>
        <v>1255147.99245362</v>
      </c>
      <c r="M85" s="67" t="n">
        <f aca="false">J85-K85</f>
        <v>114441.595579376</v>
      </c>
      <c r="N85" s="159" t="n">
        <f aca="false">SUM(low_v5_m!C73:J73)</f>
        <v>4090202.06764304</v>
      </c>
      <c r="O85" s="7"/>
      <c r="P85" s="7"/>
      <c r="Q85" s="67" t="n">
        <f aca="false">I85*5.5017049523</f>
        <v>152974321.805766</v>
      </c>
      <c r="R85" s="67"/>
      <c r="S85" s="67"/>
      <c r="T85" s="7"/>
      <c r="U85" s="7"/>
      <c r="V85" s="67" t="n">
        <f aca="false">K85*5.5017049523</f>
        <v>20357839.2117907</v>
      </c>
      <c r="W85" s="67" t="n">
        <f aca="false">M85*5.5017049523</f>
        <v>629623.893148167</v>
      </c>
      <c r="X85" s="67" t="n">
        <f aca="false">N85*5.1890047538+L85*5.5017049523</f>
        <v>28129531.8989538</v>
      </c>
      <c r="Y85" s="67" t="n">
        <f aca="false">N85*5.1890047538</f>
        <v>21224077.9730023</v>
      </c>
      <c r="Z85" s="67" t="n">
        <f aca="false">L85*5.5017049523</f>
        <v>6905453.92595146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5"/>
      <c r="B86" s="5"/>
      <c r="C86" s="155" t="n">
        <f aca="false">C82+1</f>
        <v>2033</v>
      </c>
      <c r="D86" s="155" t="n">
        <f aca="false">D82</f>
        <v>1</v>
      </c>
      <c r="E86" s="155" t="n">
        <v>233</v>
      </c>
      <c r="F86" s="157" t="n">
        <f aca="false">low_v2_m!D74+temporary_pension_bonus_low!B74</f>
        <v>32310383.9326025</v>
      </c>
      <c r="G86" s="157" t="n">
        <f aca="false">low_v2_m!E74+temporary_pension_bonus_low!B74</f>
        <v>30964606.9768329</v>
      </c>
      <c r="H86" s="8" t="n">
        <f aca="false">F86-J86</f>
        <v>28509708.7374908</v>
      </c>
      <c r="I86" s="8" t="n">
        <f aca="false">G86-K86</f>
        <v>27277952.0375745</v>
      </c>
      <c r="J86" s="157" t="n">
        <f aca="false">low_v2_m!J74</f>
        <v>3800675.19511171</v>
      </c>
      <c r="K86" s="157" t="n">
        <f aca="false">low_v2_m!K74</f>
        <v>3686654.93925836</v>
      </c>
      <c r="L86" s="8" t="n">
        <f aca="false">H86-I86</f>
        <v>1231756.6999163</v>
      </c>
      <c r="M86" s="8" t="n">
        <f aca="false">J86-K86</f>
        <v>114020.255853351</v>
      </c>
      <c r="N86" s="157" t="n">
        <f aca="false">SUM(low_v5_m!C74:J74)</f>
        <v>4770795.1764742</v>
      </c>
      <c r="O86" s="5"/>
      <c r="P86" s="5"/>
      <c r="Q86" s="8" t="n">
        <f aca="false">I86*5.5017049523</f>
        <v>150075243.813726</v>
      </c>
      <c r="R86" s="8"/>
      <c r="S86" s="8"/>
      <c r="T86" s="5"/>
      <c r="U86" s="5"/>
      <c r="V86" s="8" t="n">
        <f aca="false">K86*5.5017049523</f>
        <v>20282887.736739</v>
      </c>
      <c r="W86" s="8" t="n">
        <f aca="false">M86*5.5017049523</f>
        <v>627305.806290895</v>
      </c>
      <c r="X86" s="8" t="n">
        <f aca="false">N86*5.1890047538+L86*5.5017049523</f>
        <v>31532440.786089</v>
      </c>
      <c r="Y86" s="8" t="n">
        <f aca="false">N86*5.1890047538</f>
        <v>24755678.8501307</v>
      </c>
      <c r="Z86" s="8" t="n">
        <f aca="false">L86*5.5017049523</f>
        <v>6776761.93595823</v>
      </c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5"/>
      <c r="BH86" s="155"/>
      <c r="BI86" s="155"/>
      <c r="BJ86" s="155"/>
      <c r="BK86" s="155"/>
      <c r="BL86" s="15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9" t="n">
        <f aca="false">low_v2_m!D75+temporary_pension_bonus_low!B75</f>
        <v>33042895.0854794</v>
      </c>
      <c r="G87" s="159" t="n">
        <f aca="false">low_v2_m!E75+temporary_pension_bonus_low!B75</f>
        <v>31666914.2333909</v>
      </c>
      <c r="H87" s="67" t="n">
        <f aca="false">F87-J87</f>
        <v>29068104.9863396</v>
      </c>
      <c r="I87" s="67" t="n">
        <f aca="false">G87-K87</f>
        <v>27811367.8372254</v>
      </c>
      <c r="J87" s="159" t="n">
        <f aca="false">low_v2_m!J75</f>
        <v>3974790.09913977</v>
      </c>
      <c r="K87" s="159" t="n">
        <f aca="false">low_v2_m!K75</f>
        <v>3855546.39616558</v>
      </c>
      <c r="L87" s="67" t="n">
        <f aca="false">H87-I87</f>
        <v>1256737.14911424</v>
      </c>
      <c r="M87" s="67" t="n">
        <f aca="false">J87-K87</f>
        <v>119243.702974193</v>
      </c>
      <c r="N87" s="159" t="n">
        <f aca="false">SUM(low_v5_m!C75:J75)</f>
        <v>4116938.75292985</v>
      </c>
      <c r="O87" s="7"/>
      <c r="P87" s="7"/>
      <c r="Q87" s="67" t="n">
        <f aca="false">I87*5.5017049523</f>
        <v>153009940.1603</v>
      </c>
      <c r="R87" s="67"/>
      <c r="S87" s="67"/>
      <c r="T87" s="7"/>
      <c r="U87" s="7"/>
      <c r="V87" s="67" t="n">
        <f aca="false">K87*5.5017049523</f>
        <v>21212078.7016066</v>
      </c>
      <c r="W87" s="67" t="n">
        <f aca="false">M87*5.5017049523</f>
        <v>656043.671183707</v>
      </c>
      <c r="X87" s="67" t="n">
        <f aca="false">N87*5.1890047538+L87*5.5017049523</f>
        <v>28277011.7570776</v>
      </c>
      <c r="Y87" s="67" t="n">
        <f aca="false">N87*5.1890047538</f>
        <v>21362814.7600564</v>
      </c>
      <c r="Z87" s="67" t="n">
        <f aca="false">L87*5.5017049523</f>
        <v>6914196.99702118</v>
      </c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9" t="n">
        <f aca="false">low_v2_m!D76+temporary_pension_bonus_low!B76</f>
        <v>32464616.2861265</v>
      </c>
      <c r="G88" s="159" t="n">
        <f aca="false">low_v2_m!E76+temporary_pension_bonus_low!B76</f>
        <v>31114352.5376097</v>
      </c>
      <c r="H88" s="67" t="n">
        <f aca="false">F88-J88</f>
        <v>28478985.5819097</v>
      </c>
      <c r="I88" s="67" t="n">
        <f aca="false">G88-K88</f>
        <v>27248290.7545194</v>
      </c>
      <c r="J88" s="159" t="n">
        <f aca="false">low_v2_m!J76</f>
        <v>3985630.7042168</v>
      </c>
      <c r="K88" s="159" t="n">
        <f aca="false">low_v2_m!K76</f>
        <v>3866061.78309029</v>
      </c>
      <c r="L88" s="67" t="n">
        <f aca="false">H88-I88</f>
        <v>1230694.82739027</v>
      </c>
      <c r="M88" s="67" t="n">
        <f aca="false">J88-K88</f>
        <v>119568.921126504</v>
      </c>
      <c r="N88" s="159" t="n">
        <f aca="false">SUM(low_v5_m!C76:J76)</f>
        <v>3942265.02619167</v>
      </c>
      <c r="O88" s="7"/>
      <c r="P88" s="7"/>
      <c r="Q88" s="67" t="n">
        <f aca="false">I88*5.5017049523</f>
        <v>149912056.18585</v>
      </c>
      <c r="R88" s="67"/>
      <c r="S88" s="67"/>
      <c r="T88" s="7"/>
      <c r="U88" s="7"/>
      <c r="V88" s="67" t="n">
        <f aca="false">K88*5.5017049523</f>
        <v>21269931.2579256</v>
      </c>
      <c r="W88" s="67" t="n">
        <f aca="false">M88*5.5017049523</f>
        <v>657832.925502855</v>
      </c>
      <c r="X88" s="67" t="n">
        <f aca="false">N88*5.1890047538+L88*5.5017049523</f>
        <v>27227351.7882711</v>
      </c>
      <c r="Y88" s="67" t="n">
        <f aca="false">N88*5.1890047538</f>
        <v>20456431.961648</v>
      </c>
      <c r="Z88" s="67" t="n">
        <f aca="false">L88*5.5017049523</f>
        <v>6770919.82662305</v>
      </c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9" t="n">
        <f aca="false">low_v2_m!D77+temporary_pension_bonus_low!B77</f>
        <v>33243219.4868036</v>
      </c>
      <c r="G89" s="159" t="n">
        <f aca="false">low_v2_m!E77+temporary_pension_bonus_low!B77</f>
        <v>31858915.8750687</v>
      </c>
      <c r="H89" s="67" t="n">
        <f aca="false">F89-J89</f>
        <v>29120902.3816197</v>
      </c>
      <c r="I89" s="67" t="n">
        <f aca="false">G89-K89</f>
        <v>27860268.2830404</v>
      </c>
      <c r="J89" s="159" t="n">
        <f aca="false">low_v2_m!J77</f>
        <v>4122317.10518386</v>
      </c>
      <c r="K89" s="159" t="n">
        <f aca="false">low_v2_m!K77</f>
        <v>3998647.59202834</v>
      </c>
      <c r="L89" s="67" t="n">
        <f aca="false">H89-I89</f>
        <v>1260634.09857936</v>
      </c>
      <c r="M89" s="67" t="n">
        <f aca="false">J89-K89</f>
        <v>123669.513155516</v>
      </c>
      <c r="N89" s="159" t="n">
        <f aca="false">SUM(low_v5_m!C77:J77)</f>
        <v>4118079.17462302</v>
      </c>
      <c r="O89" s="7"/>
      <c r="P89" s="7"/>
      <c r="Q89" s="67" t="n">
        <f aca="false">I89*5.5017049523</f>
        <v>153278975.98521</v>
      </c>
      <c r="R89" s="67"/>
      <c r="S89" s="67"/>
      <c r="T89" s="7"/>
      <c r="U89" s="7"/>
      <c r="V89" s="67" t="n">
        <f aca="false">K89*5.5017049523</f>
        <v>21999379.2595648</v>
      </c>
      <c r="W89" s="67" t="n">
        <f aca="false">M89*5.5017049523</f>
        <v>680393.172976231</v>
      </c>
      <c r="X89" s="67" t="n">
        <f aca="false">N89*5.1890047538+L89*5.5017049523</f>
        <v>28304369.2768359</v>
      </c>
      <c r="Y89" s="67" t="n">
        <f aca="false">N89*5.1890047538</f>
        <v>21368732.4136436</v>
      </c>
      <c r="Z89" s="67" t="n">
        <f aca="false">L89*5.5017049523</f>
        <v>6935636.86319232</v>
      </c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5"/>
      <c r="B90" s="5"/>
      <c r="C90" s="155" t="n">
        <f aca="false">C86+1</f>
        <v>2034</v>
      </c>
      <c r="D90" s="155" t="n">
        <f aca="false">D86</f>
        <v>1</v>
      </c>
      <c r="E90" s="155" t="n">
        <v>237</v>
      </c>
      <c r="F90" s="157" t="n">
        <f aca="false">low_v2_m!D78+temporary_pension_bonus_low!B78</f>
        <v>32699335.0752994</v>
      </c>
      <c r="G90" s="157" t="n">
        <f aca="false">low_v2_m!E78+temporary_pension_bonus_low!B78</f>
        <v>31338073.9285361</v>
      </c>
      <c r="H90" s="8" t="n">
        <f aca="false">F90-J90</f>
        <v>28623964.4073198</v>
      </c>
      <c r="I90" s="8" t="n">
        <f aca="false">G90-K90</f>
        <v>27384964.3805958</v>
      </c>
      <c r="J90" s="157" t="n">
        <f aca="false">low_v2_m!J78</f>
        <v>4075370.66797964</v>
      </c>
      <c r="K90" s="157" t="n">
        <f aca="false">low_v2_m!K78</f>
        <v>3953109.54794025</v>
      </c>
      <c r="L90" s="8" t="n">
        <f aca="false">H90-I90</f>
        <v>1239000.02672394</v>
      </c>
      <c r="M90" s="8" t="n">
        <f aca="false">J90-K90</f>
        <v>122261.120039389</v>
      </c>
      <c r="N90" s="157" t="n">
        <f aca="false">SUM(low_v5_m!C78:J78)</f>
        <v>4883651.31207687</v>
      </c>
      <c r="O90" s="5"/>
      <c r="P90" s="5"/>
      <c r="Q90" s="8" t="n">
        <f aca="false">I90*5.5017049523</f>
        <v>150663994.151283</v>
      </c>
      <c r="R90" s="8"/>
      <c r="S90" s="8"/>
      <c r="T90" s="5"/>
      <c r="U90" s="5"/>
      <c r="V90" s="8" t="n">
        <f aca="false">K90*5.5017049523</f>
        <v>21748842.3768873</v>
      </c>
      <c r="W90" s="8" t="n">
        <f aca="false">M90*5.5017049523</f>
        <v>672644.609594454</v>
      </c>
      <c r="X90" s="8" t="n">
        <f aca="false">N90*5.1890047538+L90*5.5017049523</f>
        <v>32157902.4571954</v>
      </c>
      <c r="Y90" s="8" t="n">
        <f aca="false">N90*5.1890047538</f>
        <v>25341289.8742685</v>
      </c>
      <c r="Z90" s="8" t="n">
        <f aca="false">L90*5.5017049523</f>
        <v>6816612.58292691</v>
      </c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  <c r="AS90" s="155"/>
      <c r="AT90" s="155"/>
      <c r="AU90" s="155"/>
      <c r="AV90" s="155"/>
      <c r="AW90" s="155"/>
      <c r="AX90" s="155"/>
      <c r="AY90" s="155"/>
      <c r="AZ90" s="155"/>
      <c r="BA90" s="155"/>
      <c r="BB90" s="155"/>
      <c r="BC90" s="155"/>
      <c r="BD90" s="155"/>
      <c r="BE90" s="155"/>
      <c r="BF90" s="155"/>
      <c r="BG90" s="155"/>
      <c r="BH90" s="155"/>
      <c r="BI90" s="155"/>
      <c r="BJ90" s="155"/>
      <c r="BK90" s="155"/>
      <c r="BL90" s="15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9" t="n">
        <f aca="false">low_v2_m!D79+temporary_pension_bonus_low!B79</f>
        <v>33470104.7845902</v>
      </c>
      <c r="G91" s="159" t="n">
        <f aca="false">low_v2_m!E79+temporary_pension_bonus_low!B79</f>
        <v>32077892.4052781</v>
      </c>
      <c r="H91" s="67" t="n">
        <f aca="false">F91-J91</f>
        <v>29204329.1530908</v>
      </c>
      <c r="I91" s="67" t="n">
        <f aca="false">G91-K91</f>
        <v>27940090.0427237</v>
      </c>
      <c r="J91" s="159" t="n">
        <f aca="false">low_v2_m!J79</f>
        <v>4265775.6314994</v>
      </c>
      <c r="K91" s="159" t="n">
        <f aca="false">low_v2_m!K79</f>
        <v>4137802.36255442</v>
      </c>
      <c r="L91" s="67" t="n">
        <f aca="false">H91-I91</f>
        <v>1264239.11036712</v>
      </c>
      <c r="M91" s="67" t="n">
        <f aca="false">J91-K91</f>
        <v>127973.268944982</v>
      </c>
      <c r="N91" s="159" t="n">
        <f aca="false">SUM(low_v5_m!C79:J79)</f>
        <v>4142837.90000654</v>
      </c>
      <c r="O91" s="7"/>
      <c r="P91" s="7"/>
      <c r="Q91" s="67" t="n">
        <f aca="false">I91*5.5017049523</f>
        <v>153718131.755761</v>
      </c>
      <c r="R91" s="67"/>
      <c r="S91" s="67"/>
      <c r="T91" s="7"/>
      <c r="U91" s="7"/>
      <c r="V91" s="67" t="n">
        <f aca="false">K91*5.5017049523</f>
        <v>22764967.7497043</v>
      </c>
      <c r="W91" s="67" t="n">
        <f aca="false">M91*5.5017049523</f>
        <v>704071.16751663</v>
      </c>
      <c r="X91" s="67" t="n">
        <f aca="false">N91*5.1890047538+L91*5.5017049523</f>
        <v>28452676.1317549</v>
      </c>
      <c r="Y91" s="67" t="n">
        <f aca="false">N91*5.1890047538</f>
        <v>21497205.5573567</v>
      </c>
      <c r="Z91" s="67" t="n">
        <f aca="false">L91*5.5017049523</f>
        <v>6955470.57439815</v>
      </c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9" t="n">
        <f aca="false">low_v2_m!D80+temporary_pension_bonus_low!B80</f>
        <v>32917708.8512404</v>
      </c>
      <c r="G92" s="159" t="n">
        <f aca="false">low_v2_m!E80+temporary_pension_bonus_low!B80</f>
        <v>31549315.2032241</v>
      </c>
      <c r="H92" s="67" t="n">
        <f aca="false">F92-J92</f>
        <v>28648585.513839</v>
      </c>
      <c r="I92" s="67" t="n">
        <f aca="false">G92-K92</f>
        <v>27408265.5659447</v>
      </c>
      <c r="J92" s="159" t="n">
        <f aca="false">low_v2_m!J80</f>
        <v>4269123.33740139</v>
      </c>
      <c r="K92" s="159" t="n">
        <f aca="false">low_v2_m!K80</f>
        <v>4141049.63727935</v>
      </c>
      <c r="L92" s="67" t="n">
        <f aca="false">H92-I92</f>
        <v>1240319.94789426</v>
      </c>
      <c r="M92" s="67" t="n">
        <f aca="false">J92-K92</f>
        <v>128073.700122042</v>
      </c>
      <c r="N92" s="159" t="n">
        <f aca="false">SUM(low_v5_m!C80:J80)</f>
        <v>4083198.20943163</v>
      </c>
      <c r="O92" s="7"/>
      <c r="P92" s="7"/>
      <c r="Q92" s="67" t="n">
        <f aca="false">I92*5.5017049523</f>
        <v>150792190.398112</v>
      </c>
      <c r="R92" s="67"/>
      <c r="S92" s="67"/>
      <c r="T92" s="7"/>
      <c r="U92" s="7"/>
      <c r="V92" s="67" t="n">
        <f aca="false">K92*5.5017049523</f>
        <v>22782833.2971399</v>
      </c>
      <c r="W92" s="67" t="n">
        <f aca="false">M92*5.5017049523</f>
        <v>704623.710220824</v>
      </c>
      <c r="X92" s="67" t="n">
        <f aca="false">N92*5.1890047538+L92*5.5017049523</f>
        <v>28011609.3192147</v>
      </c>
      <c r="Y92" s="67" t="n">
        <f aca="false">N92*5.1890047538</f>
        <v>21187734.9194483</v>
      </c>
      <c r="Z92" s="67" t="n">
        <f aca="false">L92*5.5017049523</f>
        <v>6823874.39976633</v>
      </c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9" t="n">
        <f aca="false">low_v2_m!D81+temporary_pension_bonus_low!B81</f>
        <v>33753207.1495107</v>
      </c>
      <c r="G93" s="159" t="n">
        <f aca="false">low_v2_m!E81+temporary_pension_bonus_low!B81</f>
        <v>32350136.250945</v>
      </c>
      <c r="H93" s="67" t="n">
        <f aca="false">F93-J93</f>
        <v>29318588.9334346</v>
      </c>
      <c r="I93" s="67" t="n">
        <f aca="false">G93-K93</f>
        <v>28048556.5813512</v>
      </c>
      <c r="J93" s="159" t="n">
        <f aca="false">low_v2_m!J81</f>
        <v>4434618.21607611</v>
      </c>
      <c r="K93" s="159" t="n">
        <f aca="false">low_v2_m!K81</f>
        <v>4301579.66959383</v>
      </c>
      <c r="L93" s="67" t="n">
        <f aca="false">H93-I93</f>
        <v>1270032.35208344</v>
      </c>
      <c r="M93" s="67" t="n">
        <f aca="false">J93-K93</f>
        <v>133038.546482284</v>
      </c>
      <c r="N93" s="159" t="n">
        <f aca="false">SUM(low_v5_m!C81:J81)</f>
        <v>4120618.57772164</v>
      </c>
      <c r="O93" s="7"/>
      <c r="P93" s="7"/>
      <c r="Q93" s="67" t="n">
        <f aca="false">I93*5.5017049523</f>
        <v>154314882.648487</v>
      </c>
      <c r="R93" s="67"/>
      <c r="S93" s="67"/>
      <c r="T93" s="7"/>
      <c r="U93" s="7"/>
      <c r="V93" s="67" t="n">
        <f aca="false">K93*5.5017049523</f>
        <v>23666022.1709173</v>
      </c>
      <c r="W93" s="67" t="n">
        <f aca="false">M93*5.5017049523</f>
        <v>731938.830028374</v>
      </c>
      <c r="X93" s="67" t="n">
        <f aca="false">N93*5.1890047538+L93*5.5017049523</f>
        <v>28369252.6694329</v>
      </c>
      <c r="Y93" s="67" t="n">
        <f aca="false">N93*5.1890047538</f>
        <v>21381909.3883942</v>
      </c>
      <c r="Z93" s="67" t="n">
        <f aca="false">L93*5.5017049523</f>
        <v>6987343.2810387</v>
      </c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5"/>
      <c r="B94" s="5"/>
      <c r="C94" s="155" t="n">
        <f aca="false">C90+1</f>
        <v>2035</v>
      </c>
      <c r="D94" s="155" t="n">
        <f aca="false">D90</f>
        <v>1</v>
      </c>
      <c r="E94" s="155" t="n">
        <v>241</v>
      </c>
      <c r="F94" s="157" t="n">
        <f aca="false">low_v2_m!D82+temporary_pension_bonus_low!B82</f>
        <v>33280080.1135261</v>
      </c>
      <c r="G94" s="157" t="n">
        <f aca="false">low_v2_m!E82+temporary_pension_bonus_low!B82</f>
        <v>31897240.0960887</v>
      </c>
      <c r="H94" s="8" t="n">
        <f aca="false">F94-J94</f>
        <v>28803749.8996217</v>
      </c>
      <c r="I94" s="8" t="n">
        <f aca="false">G94-K94</f>
        <v>27555199.7886016</v>
      </c>
      <c r="J94" s="157" t="n">
        <f aca="false">low_v2_m!J82</f>
        <v>4476330.21390432</v>
      </c>
      <c r="K94" s="157" t="n">
        <f aca="false">low_v2_m!K82</f>
        <v>4342040.30748719</v>
      </c>
      <c r="L94" s="8" t="n">
        <f aca="false">H94-I94</f>
        <v>1248550.11102018</v>
      </c>
      <c r="M94" s="8" t="n">
        <f aca="false">J94-K94</f>
        <v>134289.90641713</v>
      </c>
      <c r="N94" s="157" t="n">
        <f aca="false">SUM(low_v5_m!C82:J82)</f>
        <v>4852162.41883965</v>
      </c>
      <c r="O94" s="5"/>
      <c r="P94" s="5"/>
      <c r="Q94" s="8" t="n">
        <f aca="false">I94*5.5017049523</f>
        <v>151600579.138565</v>
      </c>
      <c r="R94" s="8"/>
      <c r="S94" s="8"/>
      <c r="T94" s="5"/>
      <c r="U94" s="5"/>
      <c r="V94" s="8" t="n">
        <f aca="false">K94*5.5017049523</f>
        <v>23888624.6627885</v>
      </c>
      <c r="W94" s="8" t="n">
        <f aca="false">M94*5.5017049523</f>
        <v>738823.443179025</v>
      </c>
      <c r="X94" s="8" t="n">
        <f aca="false">N94*5.1890047538+L94*5.5017049523</f>
        <v>32047048.1865631</v>
      </c>
      <c r="Y94" s="8" t="n">
        <f aca="false">N94*5.1890047538</f>
        <v>25177893.8575687</v>
      </c>
      <c r="Z94" s="8" t="n">
        <f aca="false">L94*5.5017049523</f>
        <v>6869154.32899445</v>
      </c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5"/>
      <c r="BC94" s="155"/>
      <c r="BD94" s="155"/>
      <c r="BE94" s="155"/>
      <c r="BF94" s="155"/>
      <c r="BG94" s="155"/>
      <c r="BH94" s="155"/>
      <c r="BI94" s="155"/>
      <c r="BJ94" s="155"/>
      <c r="BK94" s="155"/>
      <c r="BL94" s="15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9" t="n">
        <f aca="false">low_v2_m!D83+temporary_pension_bonus_low!B83</f>
        <v>34058175.1127133</v>
      </c>
      <c r="G95" s="159" t="n">
        <f aca="false">low_v2_m!E83+temporary_pension_bonus_low!B83</f>
        <v>32643686.1352154</v>
      </c>
      <c r="H95" s="67" t="n">
        <f aca="false">F95-J95</f>
        <v>29446724.9419421</v>
      </c>
      <c r="I95" s="67" t="n">
        <f aca="false">G95-K95</f>
        <v>28170579.4695674</v>
      </c>
      <c r="J95" s="159" t="n">
        <f aca="false">low_v2_m!J83</f>
        <v>4611450.17077118</v>
      </c>
      <c r="K95" s="159" t="n">
        <f aca="false">low_v2_m!K83</f>
        <v>4473106.66564805</v>
      </c>
      <c r="L95" s="67" t="n">
        <f aca="false">H95-I95</f>
        <v>1276145.47237472</v>
      </c>
      <c r="M95" s="67" t="n">
        <f aca="false">J95-K95</f>
        <v>138343.505123136</v>
      </c>
      <c r="N95" s="159" t="n">
        <f aca="false">SUM(low_v5_m!C83:J83)</f>
        <v>4131587.62401775</v>
      </c>
      <c r="O95" s="7"/>
      <c r="P95" s="7"/>
      <c r="Q95" s="67" t="n">
        <f aca="false">I95*5.5017049523</f>
        <v>154986216.57688</v>
      </c>
      <c r="R95" s="67"/>
      <c r="S95" s="67"/>
      <c r="T95" s="7"/>
      <c r="U95" s="7"/>
      <c r="V95" s="67" t="n">
        <f aca="false">K95*5.5017049523</f>
        <v>24609713.094562</v>
      </c>
      <c r="W95" s="67" t="n">
        <f aca="false">M95*5.5017049523</f>
        <v>761125.147254496</v>
      </c>
      <c r="X95" s="67" t="n">
        <f aca="false">N95*5.1890047538+L95*5.5017049523</f>
        <v>28459803.6869885</v>
      </c>
      <c r="Y95" s="67" t="n">
        <f aca="false">N95*5.1890047538</f>
        <v>21438827.8217693</v>
      </c>
      <c r="Z95" s="67" t="n">
        <f aca="false">L95*5.5017049523</f>
        <v>7020975.86521921</v>
      </c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9" t="n">
        <f aca="false">low_v2_m!D84+temporary_pension_bonus_low!B84</f>
        <v>33549796.8293309</v>
      </c>
      <c r="G96" s="159" t="n">
        <f aca="false">low_v2_m!E84+temporary_pension_bonus_low!B84</f>
        <v>32156616.2754331</v>
      </c>
      <c r="H96" s="67" t="n">
        <f aca="false">F96-J96</f>
        <v>28931933.9976486</v>
      </c>
      <c r="I96" s="67" t="n">
        <f aca="false">G96-K96</f>
        <v>27677289.3287013</v>
      </c>
      <c r="J96" s="159" t="n">
        <f aca="false">low_v2_m!J84</f>
        <v>4617862.83168229</v>
      </c>
      <c r="K96" s="159" t="n">
        <f aca="false">low_v2_m!K84</f>
        <v>4479326.94673183</v>
      </c>
      <c r="L96" s="67" t="n">
        <f aca="false">H96-I96</f>
        <v>1254644.66894732</v>
      </c>
      <c r="M96" s="67" t="n">
        <f aca="false">J96-K96</f>
        <v>138535.88495047</v>
      </c>
      <c r="N96" s="159" t="n">
        <f aca="false">SUM(low_v5_m!C84:J84)</f>
        <v>4018119.01318437</v>
      </c>
      <c r="O96" s="7"/>
      <c r="P96" s="7"/>
      <c r="Q96" s="67" t="n">
        <f aca="false">I96*5.5017049523</f>
        <v>152272279.765956</v>
      </c>
      <c r="R96" s="67"/>
      <c r="S96" s="67"/>
      <c r="T96" s="7"/>
      <c r="U96" s="7"/>
      <c r="V96" s="67" t="n">
        <f aca="false">K96*5.5017049523</f>
        <v>24643935.2458053</v>
      </c>
      <c r="W96" s="67" t="n">
        <f aca="false">M96*5.5017049523</f>
        <v>762183.564303265</v>
      </c>
      <c r="X96" s="67" t="n">
        <f aca="false">N96*5.1890047538+L96*5.5017049523</f>
        <v>27752723.4492721</v>
      </c>
      <c r="Y96" s="67" t="n">
        <f aca="false">N96*5.1890047538</f>
        <v>20850038.6607478</v>
      </c>
      <c r="Z96" s="67" t="n">
        <f aca="false">L96*5.5017049523</f>
        <v>6902684.78852425</v>
      </c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9" t="n">
        <f aca="false">low_v2_m!D85+temporary_pension_bonus_low!B85</f>
        <v>34192075.8194956</v>
      </c>
      <c r="G97" s="159" t="n">
        <f aca="false">low_v2_m!E85+temporary_pension_bonus_low!B85</f>
        <v>32773616.6074697</v>
      </c>
      <c r="H97" s="67" t="n">
        <f aca="false">F97-J97</f>
        <v>29401506.4469352</v>
      </c>
      <c r="I97" s="67" t="n">
        <f aca="false">G97-K97</f>
        <v>28126764.3160861</v>
      </c>
      <c r="J97" s="159" t="n">
        <f aca="false">low_v2_m!J85</f>
        <v>4790569.3725604</v>
      </c>
      <c r="K97" s="159" t="n">
        <f aca="false">low_v2_m!K85</f>
        <v>4646852.29138359</v>
      </c>
      <c r="L97" s="67" t="n">
        <f aca="false">H97-I97</f>
        <v>1274742.1308491</v>
      </c>
      <c r="M97" s="67" t="n">
        <f aca="false">J97-K97</f>
        <v>143717.081176812</v>
      </c>
      <c r="N97" s="159" t="n">
        <f aca="false">SUM(low_v5_m!C85:J85)</f>
        <v>4101421.32348458</v>
      </c>
      <c r="O97" s="7"/>
      <c r="P97" s="7"/>
      <c r="Q97" s="67" t="n">
        <f aca="false">I97*5.5017049523</f>
        <v>154745158.529986</v>
      </c>
      <c r="R97" s="67"/>
      <c r="S97" s="67"/>
      <c r="T97" s="7"/>
      <c r="U97" s="7"/>
      <c r="V97" s="67" t="n">
        <f aca="false">K97*5.5017049523</f>
        <v>25565610.2641117</v>
      </c>
      <c r="W97" s="67" t="n">
        <f aca="false">M97*5.5017049523</f>
        <v>790688.977240567</v>
      </c>
      <c r="X97" s="67" t="n">
        <f aca="false">N97*5.1890047538+L97*5.5017049523</f>
        <v>28295549.8390961</v>
      </c>
      <c r="Y97" s="67" t="n">
        <f aca="false">N97*5.1890047538</f>
        <v>21282294.7448982</v>
      </c>
      <c r="Z97" s="67" t="n">
        <f aca="false">L97*5.5017049523</f>
        <v>7013255.09419795</v>
      </c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5"/>
      <c r="B98" s="5"/>
      <c r="C98" s="155" t="n">
        <f aca="false">C94+1</f>
        <v>2036</v>
      </c>
      <c r="D98" s="155" t="n">
        <f aca="false">D94</f>
        <v>1</v>
      </c>
      <c r="E98" s="155" t="n">
        <v>245</v>
      </c>
      <c r="F98" s="157" t="n">
        <f aca="false">low_v2_m!D86+temporary_pension_bonus_low!B86</f>
        <v>33718867.1361727</v>
      </c>
      <c r="G98" s="157" t="n">
        <f aca="false">low_v2_m!E86+temporary_pension_bonus_low!B86</f>
        <v>32319851.6755122</v>
      </c>
      <c r="H98" s="8" t="n">
        <f aca="false">F98-J98</f>
        <v>28929660.2468416</v>
      </c>
      <c r="I98" s="8" t="n">
        <f aca="false">G98-K98</f>
        <v>27674320.992861</v>
      </c>
      <c r="J98" s="157" t="n">
        <f aca="false">low_v2_m!J86</f>
        <v>4789206.88933111</v>
      </c>
      <c r="K98" s="157" t="n">
        <f aca="false">low_v2_m!K86</f>
        <v>4645530.68265117</v>
      </c>
      <c r="L98" s="8" t="n">
        <f aca="false">H98-I98</f>
        <v>1255339.25398062</v>
      </c>
      <c r="M98" s="8" t="n">
        <f aca="false">J98-K98</f>
        <v>143676.206679934</v>
      </c>
      <c r="N98" s="157" t="n">
        <f aca="false">SUM(low_v5_m!C86:J86)</f>
        <v>4728806.41658377</v>
      </c>
      <c r="O98" s="5"/>
      <c r="P98" s="5"/>
      <c r="Q98" s="8" t="n">
        <f aca="false">I98*5.5017049523</f>
        <v>152255948.857963</v>
      </c>
      <c r="R98" s="8"/>
      <c r="S98" s="8"/>
      <c r="T98" s="5"/>
      <c r="U98" s="5"/>
      <c r="V98" s="8" t="n">
        <f aca="false">K98*5.5017049523</f>
        <v>25558339.1628035</v>
      </c>
      <c r="W98" s="8" t="n">
        <f aca="false">M98*5.5017049523</f>
        <v>790464.09781867</v>
      </c>
      <c r="X98" s="8" t="n">
        <f aca="false">N98*5.1890047538+L98*5.5017049523</f>
        <v>31444305.1658949</v>
      </c>
      <c r="Y98" s="8" t="n">
        <f aca="false">N98*5.1890047538</f>
        <v>24537798.9754531</v>
      </c>
      <c r="Z98" s="8" t="n">
        <f aca="false">L98*5.5017049523</f>
        <v>6906506.19044175</v>
      </c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9" t="n">
        <f aca="false">low_v2_m!D87+temporary_pension_bonus_low!B87</f>
        <v>34418576.2582483</v>
      </c>
      <c r="G99" s="159" t="n">
        <f aca="false">low_v2_m!E87+temporary_pension_bonus_low!B87</f>
        <v>32992257.2479149</v>
      </c>
      <c r="H99" s="67" t="n">
        <f aca="false">F99-J99</f>
        <v>29422371.2771802</v>
      </c>
      <c r="I99" s="67" t="n">
        <f aca="false">G99-K99</f>
        <v>28145938.4162788</v>
      </c>
      <c r="J99" s="159" t="n">
        <f aca="false">low_v2_m!J87</f>
        <v>4996204.98106813</v>
      </c>
      <c r="K99" s="159" t="n">
        <f aca="false">low_v2_m!K87</f>
        <v>4846318.83163608</v>
      </c>
      <c r="L99" s="67" t="n">
        <f aca="false">H99-I99</f>
        <v>1276432.86090134</v>
      </c>
      <c r="M99" s="67" t="n">
        <f aca="false">J99-K99</f>
        <v>149886.149432044</v>
      </c>
      <c r="N99" s="159" t="n">
        <f aca="false">SUM(low_v5_m!C87:J87)</f>
        <v>4052220.71774708</v>
      </c>
      <c r="O99" s="7"/>
      <c r="P99" s="7"/>
      <c r="Q99" s="67" t="n">
        <f aca="false">I99*5.5017049523</f>
        <v>154850648.771972</v>
      </c>
      <c r="R99" s="67"/>
      <c r="S99" s="67"/>
      <c r="T99" s="7"/>
      <c r="U99" s="7"/>
      <c r="V99" s="67" t="n">
        <f aca="false">K99*5.5017049523</f>
        <v>26663016.316437</v>
      </c>
      <c r="W99" s="67" t="n">
        <f aca="false">M99*5.5017049523</f>
        <v>824629.370611457</v>
      </c>
      <c r="X99" s="67" t="n">
        <f aca="false">N99*5.1890047538+L99*5.5017049523</f>
        <v>28049549.5599358</v>
      </c>
      <c r="Y99" s="67" t="n">
        <f aca="false">N99*5.1890047538</f>
        <v>21026992.5678365</v>
      </c>
      <c r="Z99" s="67" t="n">
        <f aca="false">L99*5.5017049523</f>
        <v>7022556.99209938</v>
      </c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9" t="n">
        <f aca="false">low_v2_m!D88+temporary_pension_bonus_low!B88</f>
        <v>33932389.123553</v>
      </c>
      <c r="G100" s="159" t="n">
        <f aca="false">low_v2_m!E88+temporary_pension_bonus_low!B88</f>
        <v>32525871.2798974</v>
      </c>
      <c r="H100" s="67" t="n">
        <f aca="false">F100-J100</f>
        <v>28931229.3848115</v>
      </c>
      <c r="I100" s="67" t="n">
        <f aca="false">G100-K100</f>
        <v>27674746.3333181</v>
      </c>
      <c r="J100" s="159" t="n">
        <f aca="false">low_v2_m!J88</f>
        <v>5001159.73874156</v>
      </c>
      <c r="K100" s="159" t="n">
        <f aca="false">low_v2_m!K88</f>
        <v>4851124.94657931</v>
      </c>
      <c r="L100" s="67" t="n">
        <f aca="false">H100-I100</f>
        <v>1256483.0514934</v>
      </c>
      <c r="M100" s="67" t="n">
        <f aca="false">J100-K100</f>
        <v>150034.792162247</v>
      </c>
      <c r="N100" s="159" t="n">
        <f aca="false">SUM(low_v5_m!C88:J88)</f>
        <v>3921534.90333978</v>
      </c>
      <c r="O100" s="7"/>
      <c r="P100" s="7"/>
      <c r="Q100" s="67" t="n">
        <f aca="false">I100*5.5017049523</f>
        <v>152258288.955662</v>
      </c>
      <c r="R100" s="67"/>
      <c r="S100" s="67"/>
      <c r="T100" s="7"/>
      <c r="U100" s="7"/>
      <c r="V100" s="67" t="n">
        <f aca="false">K100*5.5017049523</f>
        <v>26689458.1428215</v>
      </c>
      <c r="W100" s="67" t="n">
        <f aca="false">M100*5.5017049523</f>
        <v>825447.159056336</v>
      </c>
      <c r="X100" s="67" t="n">
        <f aca="false">N100*5.1890047538+L100*5.5017049523</f>
        <v>27261662.282505</v>
      </c>
      <c r="Y100" s="67" t="n">
        <f aca="false">N100*5.1890047538</f>
        <v>20348863.2556227</v>
      </c>
      <c r="Z100" s="67" t="n">
        <f aca="false">L100*5.5017049523</f>
        <v>6912799.02688225</v>
      </c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9" t="n">
        <f aca="false">low_v2_m!D89+temporary_pension_bonus_low!B89</f>
        <v>34753846.284385</v>
      </c>
      <c r="G101" s="159" t="n">
        <f aca="false">low_v2_m!E89+temporary_pension_bonus_low!B89</f>
        <v>33313148.2595907</v>
      </c>
      <c r="H101" s="67" t="n">
        <f aca="false">F101-J101</f>
        <v>29596475.1703811</v>
      </c>
      <c r="I101" s="67" t="n">
        <f aca="false">G101-K101</f>
        <v>28310498.279007</v>
      </c>
      <c r="J101" s="159" t="n">
        <f aca="false">low_v2_m!J89</f>
        <v>5157371.11400382</v>
      </c>
      <c r="K101" s="159" t="n">
        <f aca="false">low_v2_m!K89</f>
        <v>5002649.98058371</v>
      </c>
      <c r="L101" s="67" t="n">
        <f aca="false">H101-I101</f>
        <v>1285976.8913742</v>
      </c>
      <c r="M101" s="67" t="n">
        <f aca="false">J101-K101</f>
        <v>154721.133420114</v>
      </c>
      <c r="N101" s="159" t="n">
        <f aca="false">SUM(low_v5_m!C89:J89)</f>
        <v>4047941.39702213</v>
      </c>
      <c r="O101" s="7"/>
      <c r="P101" s="7"/>
      <c r="Q101" s="67" t="n">
        <f aca="false">I101*5.5017049523</f>
        <v>155756008.583693</v>
      </c>
      <c r="R101" s="67"/>
      <c r="S101" s="67"/>
      <c r="T101" s="7"/>
      <c r="U101" s="7"/>
      <c r="V101" s="67" t="n">
        <f aca="false">K101*5.5017049523</f>
        <v>27523104.1728009</v>
      </c>
      <c r="W101" s="67" t="n">
        <f aca="false">M101*5.5017049523</f>
        <v>851230.025962913</v>
      </c>
      <c r="X101" s="67" t="n">
        <f aca="false">N101*5.1890047538+L101*5.5017049523</f>
        <v>28079852.5840684</v>
      </c>
      <c r="Y101" s="67" t="n">
        <f aca="false">N101*5.1890047538</f>
        <v>21004787.1522517</v>
      </c>
      <c r="Z101" s="67" t="n">
        <f aca="false">L101*5.5017049523</f>
        <v>7075065.43181678</v>
      </c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5"/>
      <c r="B102" s="5"/>
      <c r="C102" s="155" t="n">
        <f aca="false">C98+1</f>
        <v>2037</v>
      </c>
      <c r="D102" s="155" t="n">
        <f aca="false">D98</f>
        <v>1</v>
      </c>
      <c r="E102" s="155" t="n">
        <v>249</v>
      </c>
      <c r="F102" s="157" t="n">
        <f aca="false">low_v2_m!D90+temporary_pension_bonus_low!B90</f>
        <v>34198079.0494476</v>
      </c>
      <c r="G102" s="157" t="n">
        <f aca="false">low_v2_m!E90+temporary_pension_bonus_low!B90</f>
        <v>32780902.471978</v>
      </c>
      <c r="H102" s="8" t="n">
        <f aca="false">F102-J102</f>
        <v>29020343.552356</v>
      </c>
      <c r="I102" s="8" t="n">
        <f aca="false">G102-K102</f>
        <v>27758499.0397992</v>
      </c>
      <c r="J102" s="157" t="n">
        <f aca="false">low_v2_m!J90</f>
        <v>5177735.49709154</v>
      </c>
      <c r="K102" s="157" t="n">
        <f aca="false">low_v2_m!K90</f>
        <v>5022403.4321788</v>
      </c>
      <c r="L102" s="8" t="n">
        <f aca="false">H102-I102</f>
        <v>1261844.5125568</v>
      </c>
      <c r="M102" s="8" t="n">
        <f aca="false">J102-K102</f>
        <v>155332.064912746</v>
      </c>
      <c r="N102" s="157" t="n">
        <f aca="false">SUM(low_v5_m!C90:J90)</f>
        <v>4682733.2556222</v>
      </c>
      <c r="O102" s="5"/>
      <c r="P102" s="5"/>
      <c r="Q102" s="8" t="n">
        <f aca="false">I102*5.5017049523</f>
        <v>152719071.635678</v>
      </c>
      <c r="R102" s="8"/>
      <c r="S102" s="8"/>
      <c r="T102" s="5"/>
      <c r="U102" s="5"/>
      <c r="V102" s="8" t="n">
        <f aca="false">K102*5.5017049523</f>
        <v>27631781.8352666</v>
      </c>
      <c r="W102" s="8" t="n">
        <f aca="false">M102*5.5017049523</f>
        <v>854591.190781438</v>
      </c>
      <c r="X102" s="8" t="n">
        <f aca="false">N102*5.1890047538+L102*5.5017049523</f>
        <v>31241021.3279673</v>
      </c>
      <c r="Y102" s="8" t="n">
        <f aca="false">N102*5.1890047538</f>
        <v>24298725.124201</v>
      </c>
      <c r="Z102" s="8" t="n">
        <f aca="false">L102*5.5017049523</f>
        <v>6942296.20376632</v>
      </c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  <c r="BH102" s="155"/>
      <c r="BI102" s="155"/>
      <c r="BJ102" s="155"/>
      <c r="BK102" s="155"/>
      <c r="BL102" s="15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9" t="n">
        <f aca="false">low_v2_m!D91+temporary_pension_bonus_low!B91</f>
        <v>34988948.9959291</v>
      </c>
      <c r="G103" s="159" t="n">
        <f aca="false">low_v2_m!E91+temporary_pension_bonus_low!B91</f>
        <v>33538724.8650284</v>
      </c>
      <c r="H103" s="67" t="n">
        <f aca="false">F103-J103</f>
        <v>29584682.3919417</v>
      </c>
      <c r="I103" s="67" t="n">
        <f aca="false">G103-K103</f>
        <v>28296586.2591606</v>
      </c>
      <c r="J103" s="159" t="n">
        <f aca="false">low_v2_m!J91</f>
        <v>5404266.60398739</v>
      </c>
      <c r="K103" s="159" t="n">
        <f aca="false">low_v2_m!K91</f>
        <v>5242138.60586777</v>
      </c>
      <c r="L103" s="67" t="n">
        <f aca="false">H103-I103</f>
        <v>1288096.1327811</v>
      </c>
      <c r="M103" s="67" t="n">
        <f aca="false">J103-K103</f>
        <v>162127.998119621</v>
      </c>
      <c r="N103" s="159" t="n">
        <f aca="false">SUM(low_v5_m!C91:J91)</f>
        <v>3971542.38708171</v>
      </c>
      <c r="O103" s="7"/>
      <c r="P103" s="7"/>
      <c r="Q103" s="67" t="n">
        <f aca="false">I103*5.5017049523</f>
        <v>155679468.755208</v>
      </c>
      <c r="R103" s="67"/>
      <c r="S103" s="67"/>
      <c r="T103" s="7"/>
      <c r="U103" s="7"/>
      <c r="V103" s="67" t="n">
        <f aca="false">K103*5.5017049523</f>
        <v>28840699.9285457</v>
      </c>
      <c r="W103" s="67" t="n">
        <f aca="false">M103*5.5017049523</f>
        <v>891980.410161202</v>
      </c>
      <c r="X103" s="67" t="n">
        <f aca="false">N103*5.1890047538+L103*5.5017049523</f>
        <v>27695077.1992455</v>
      </c>
      <c r="Y103" s="67" t="n">
        <f aca="false">N103*5.1890047538</f>
        <v>20608352.3264852</v>
      </c>
      <c r="Z103" s="67" t="n">
        <f aca="false">L103*5.5017049523</f>
        <v>7086724.87276027</v>
      </c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9" t="n">
        <f aca="false">low_v2_m!D92+temporary_pension_bonus_low!B92</f>
        <v>34469647.4930627</v>
      </c>
      <c r="G104" s="159" t="n">
        <f aca="false">low_v2_m!E92+temporary_pension_bonus_low!B92</f>
        <v>33041209.7796991</v>
      </c>
      <c r="H104" s="67" t="n">
        <f aca="false">F104-J104</f>
        <v>29040400.5959215</v>
      </c>
      <c r="I104" s="67" t="n">
        <f aca="false">G104-K104</f>
        <v>27774840.2894721</v>
      </c>
      <c r="J104" s="159" t="n">
        <f aca="false">low_v2_m!J92</f>
        <v>5429246.89714122</v>
      </c>
      <c r="K104" s="159" t="n">
        <f aca="false">low_v2_m!K92</f>
        <v>5266369.49022698</v>
      </c>
      <c r="L104" s="67" t="n">
        <f aca="false">H104-I104</f>
        <v>1265560.30644936</v>
      </c>
      <c r="M104" s="67" t="n">
        <f aca="false">J104-K104</f>
        <v>162877.406914238</v>
      </c>
      <c r="N104" s="159" t="n">
        <f aca="false">SUM(low_v5_m!C92:J92)</f>
        <v>3888337.75330525</v>
      </c>
      <c r="O104" s="7"/>
      <c r="P104" s="7"/>
      <c r="Q104" s="67" t="n">
        <f aca="false">I104*5.5017049523</f>
        <v>152808976.36993</v>
      </c>
      <c r="R104" s="67"/>
      <c r="S104" s="67"/>
      <c r="T104" s="7"/>
      <c r="U104" s="7"/>
      <c r="V104" s="67" t="n">
        <f aca="false">K104*5.5017049523</f>
        <v>28974011.1050234</v>
      </c>
      <c r="W104" s="67" t="n">
        <f aca="false">M104*5.5017049523</f>
        <v>896103.436237845</v>
      </c>
      <c r="X104" s="67" t="n">
        <f aca="false">N104*5.1890047538+L104*5.5017049523</f>
        <v>27139342.4917077</v>
      </c>
      <c r="Y104" s="67" t="n">
        <f aca="false">N104*5.1890047538</f>
        <v>20176603.0862809</v>
      </c>
      <c r="Z104" s="67" t="n">
        <f aca="false">L104*5.5017049523</f>
        <v>6962739.40542674</v>
      </c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9" t="n">
        <f aca="false">low_v2_m!D93+temporary_pension_bonus_low!B93</f>
        <v>35310469.4136882</v>
      </c>
      <c r="G105" s="159" t="n">
        <f aca="false">low_v2_m!E93+temporary_pension_bonus_low!B93</f>
        <v>33847700.7528774</v>
      </c>
      <c r="H105" s="67" t="n">
        <f aca="false">F105-J105</f>
        <v>29627264.9102327</v>
      </c>
      <c r="I105" s="67" t="n">
        <f aca="false">G105-K105</f>
        <v>28334992.3845256</v>
      </c>
      <c r="J105" s="159" t="n">
        <f aca="false">low_v2_m!J93</f>
        <v>5683204.50345545</v>
      </c>
      <c r="K105" s="159" t="n">
        <f aca="false">low_v2_m!K93</f>
        <v>5512708.36835179</v>
      </c>
      <c r="L105" s="67" t="n">
        <f aca="false">H105-I105</f>
        <v>1292272.52570714</v>
      </c>
      <c r="M105" s="67" t="n">
        <f aca="false">J105-K105</f>
        <v>170496.135103665</v>
      </c>
      <c r="N105" s="159" t="n">
        <f aca="false">SUM(low_v5_m!C93:J93)</f>
        <v>3954965.10840721</v>
      </c>
      <c r="O105" s="7"/>
      <c r="P105" s="7"/>
      <c r="Q105" s="67" t="n">
        <f aca="false">I105*5.5017049523</f>
        <v>155890767.925327</v>
      </c>
      <c r="R105" s="67"/>
      <c r="S105" s="67"/>
      <c r="T105" s="7"/>
      <c r="U105" s="7"/>
      <c r="V105" s="67" t="n">
        <f aca="false">K105*5.5017049523</f>
        <v>30329294.9307467</v>
      </c>
      <c r="W105" s="67" t="n">
        <f aca="false">M105*5.5017049523</f>
        <v>938019.430847845</v>
      </c>
      <c r="X105" s="67" t="n">
        <f aca="false">N105*5.1890047538+L105*5.5017049523</f>
        <v>27632034.9030423</v>
      </c>
      <c r="Y105" s="67" t="n">
        <f aca="false">N105*5.1890047538</f>
        <v>20522332.7486381</v>
      </c>
      <c r="Z105" s="67" t="n">
        <f aca="false">L105*5.5017049523</f>
        <v>7109702.1544042</v>
      </c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5"/>
      <c r="B106" s="5"/>
      <c r="C106" s="155" t="n">
        <f aca="false">C102+1</f>
        <v>2038</v>
      </c>
      <c r="D106" s="155" t="n">
        <f aca="false">D102</f>
        <v>1</v>
      </c>
      <c r="E106" s="155" t="n">
        <v>253</v>
      </c>
      <c r="F106" s="157" t="n">
        <f aca="false">low_v2_m!D94+temporary_pension_bonus_low!B94</f>
        <v>34861397.2833312</v>
      </c>
      <c r="G106" s="157" t="n">
        <f aca="false">low_v2_m!E94+temporary_pension_bonus_low!B94</f>
        <v>33418667.8807053</v>
      </c>
      <c r="H106" s="8" t="n">
        <f aca="false">F106-J106</f>
        <v>29203460.9338628</v>
      </c>
      <c r="I106" s="8" t="n">
        <f aca="false">G106-K106</f>
        <v>27930469.621721</v>
      </c>
      <c r="J106" s="157" t="n">
        <f aca="false">low_v2_m!J94</f>
        <v>5657936.34946842</v>
      </c>
      <c r="K106" s="157" t="n">
        <f aca="false">low_v2_m!K94</f>
        <v>5488198.25898437</v>
      </c>
      <c r="L106" s="8" t="n">
        <f aca="false">H106-I106</f>
        <v>1272991.31214181</v>
      </c>
      <c r="M106" s="8" t="n">
        <f aca="false">J106-K106</f>
        <v>169738.090484052</v>
      </c>
      <c r="N106" s="157" t="n">
        <f aca="false">SUM(low_v5_m!C94:J94)</f>
        <v>4687609.35086838</v>
      </c>
      <c r="O106" s="5"/>
      <c r="P106" s="5"/>
      <c r="Q106" s="8" t="n">
        <f aca="false">I106*5.5017049523</f>
        <v>153665203.037887</v>
      </c>
      <c r="R106" s="8"/>
      <c r="S106" s="8"/>
      <c r="T106" s="5"/>
      <c r="U106" s="5"/>
      <c r="V106" s="8" t="n">
        <f aca="false">K106*5.5017049523</f>
        <v>30194447.5406585</v>
      </c>
      <c r="W106" s="8" t="n">
        <f aca="false">M106*5.5017049523</f>
        <v>933848.893010054</v>
      </c>
      <c r="X106" s="8" t="n">
        <f aca="false">N106*5.1890047538+L106*5.5017049523</f>
        <v>31327649.8118588</v>
      </c>
      <c r="Y106" s="8" t="n">
        <f aca="false">N106*5.1890047538</f>
        <v>24324027.2056134</v>
      </c>
      <c r="Z106" s="8" t="n">
        <f aca="false">L106*5.5017049523</f>
        <v>7003622.60624549</v>
      </c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  <c r="AS106" s="155"/>
      <c r="AT106" s="155"/>
      <c r="AU106" s="155"/>
      <c r="AV106" s="155"/>
      <c r="AW106" s="155"/>
      <c r="AX106" s="155"/>
      <c r="AY106" s="155"/>
      <c r="AZ106" s="155"/>
      <c r="BA106" s="155"/>
      <c r="BB106" s="155"/>
      <c r="BC106" s="155"/>
      <c r="BD106" s="155"/>
      <c r="BE106" s="155"/>
      <c r="BF106" s="155"/>
      <c r="BG106" s="155"/>
      <c r="BH106" s="155"/>
      <c r="BI106" s="155"/>
      <c r="BJ106" s="155"/>
      <c r="BK106" s="155"/>
      <c r="BL106" s="15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9" t="n">
        <f aca="false">low_v2_m!D95+temporary_pension_bonus_low!B95</f>
        <v>35484129.2905075</v>
      </c>
      <c r="G107" s="159" t="n">
        <f aca="false">low_v2_m!E95+temporary_pension_bonus_low!B95</f>
        <v>34015216.8807679</v>
      </c>
      <c r="H107" s="67" t="n">
        <f aca="false">F107-J107</f>
        <v>29722397.4826659</v>
      </c>
      <c r="I107" s="67" t="n">
        <f aca="false">G107-K107</f>
        <v>28426337.0271616</v>
      </c>
      <c r="J107" s="159" t="n">
        <f aca="false">low_v2_m!J95</f>
        <v>5761731.8078416</v>
      </c>
      <c r="K107" s="159" t="n">
        <f aca="false">low_v2_m!K95</f>
        <v>5588879.85360635</v>
      </c>
      <c r="L107" s="67" t="n">
        <f aca="false">H107-I107</f>
        <v>1296060.45550428</v>
      </c>
      <c r="M107" s="67" t="n">
        <f aca="false">J107-K107</f>
        <v>172851.954235247</v>
      </c>
      <c r="N107" s="159" t="n">
        <f aca="false">SUM(low_v5_m!C95:J95)</f>
        <v>4009338.92768895</v>
      </c>
      <c r="O107" s="7"/>
      <c r="P107" s="7"/>
      <c r="Q107" s="67" t="n">
        <f aca="false">I107*5.5017049523</f>
        <v>156393319.198084</v>
      </c>
      <c r="R107" s="67"/>
      <c r="S107" s="67"/>
      <c r="T107" s="7"/>
      <c r="U107" s="7"/>
      <c r="V107" s="67" t="n">
        <f aca="false">K107*5.5017049523</f>
        <v>30748367.9683958</v>
      </c>
      <c r="W107" s="67" t="n">
        <f aca="false">M107*5.5017049523</f>
        <v>950980.452630793</v>
      </c>
      <c r="X107" s="67" t="n">
        <f aca="false">N107*5.1890047538+L107*5.5017049523</f>
        <v>27935020.9819014</v>
      </c>
      <c r="Y107" s="67" t="n">
        <f aca="false">N107*5.1890047538</f>
        <v>20804478.7553733</v>
      </c>
      <c r="Z107" s="67" t="n">
        <f aca="false">L107*5.5017049523</f>
        <v>7130542.22652811</v>
      </c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9" t="n">
        <f aca="false">low_v2_m!D96+temporary_pension_bonus_low!B96</f>
        <v>34874945.8175688</v>
      </c>
      <c r="G108" s="159" t="n">
        <f aca="false">low_v2_m!E96+temporary_pension_bonus_low!B96</f>
        <v>33431502.9238892</v>
      </c>
      <c r="H108" s="67" t="n">
        <f aca="false">F108-J108</f>
        <v>29078305.6883343</v>
      </c>
      <c r="I108" s="67" t="n">
        <f aca="false">G108-K108</f>
        <v>27808761.9985317</v>
      </c>
      <c r="J108" s="159" t="n">
        <f aca="false">low_v2_m!J96</f>
        <v>5796640.12923453</v>
      </c>
      <c r="K108" s="159" t="n">
        <f aca="false">low_v2_m!K96</f>
        <v>5622740.92535749</v>
      </c>
      <c r="L108" s="67" t="n">
        <f aca="false">H108-I108</f>
        <v>1269543.68980256</v>
      </c>
      <c r="M108" s="67" t="n">
        <f aca="false">J108-K108</f>
        <v>173899.203877036</v>
      </c>
      <c r="N108" s="159" t="n">
        <f aca="false">SUM(low_v5_m!C96:J96)</f>
        <v>3862905.04146644</v>
      </c>
      <c r="O108" s="7"/>
      <c r="P108" s="7"/>
      <c r="Q108" s="67" t="n">
        <f aca="false">I108*5.5017049523</f>
        <v>152995603.604654</v>
      </c>
      <c r="R108" s="67"/>
      <c r="S108" s="67"/>
      <c r="T108" s="7"/>
      <c r="U108" s="7"/>
      <c r="V108" s="67" t="n">
        <f aca="false">K108*5.5017049523</f>
        <v>30934661.5945392</v>
      </c>
      <c r="W108" s="67" t="n">
        <f aca="false">M108*5.5017049523</f>
        <v>956742.111171314</v>
      </c>
      <c r="X108" s="67" t="n">
        <f aca="false">N108*5.1890047538+L108*5.5017049523</f>
        <v>27029287.4289953</v>
      </c>
      <c r="Y108" s="67" t="n">
        <f aca="false">N108*5.1890047538</f>
        <v>20044632.6236474</v>
      </c>
      <c r="Z108" s="67" t="n">
        <f aca="false">L108*5.5017049523</f>
        <v>6984654.80534794</v>
      </c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9" t="n">
        <f aca="false">low_v2_m!D97+temporary_pension_bonus_low!B97</f>
        <v>35624867.6933368</v>
      </c>
      <c r="G109" s="159" t="n">
        <f aca="false">low_v2_m!E97+temporary_pension_bonus_low!B97</f>
        <v>34150352.9740206</v>
      </c>
      <c r="H109" s="67" t="n">
        <f aca="false">F109-J109</f>
        <v>29662147.6734195</v>
      </c>
      <c r="I109" s="67" t="n">
        <f aca="false">G109-K109</f>
        <v>28366514.5547009</v>
      </c>
      <c r="J109" s="159" t="n">
        <f aca="false">low_v2_m!J97</f>
        <v>5962720.01991728</v>
      </c>
      <c r="K109" s="159" t="n">
        <f aca="false">low_v2_m!K97</f>
        <v>5783838.41931976</v>
      </c>
      <c r="L109" s="67" t="n">
        <f aca="false">H109-I109</f>
        <v>1295633.11871867</v>
      </c>
      <c r="M109" s="67" t="n">
        <f aca="false">J109-K109</f>
        <v>178881.600597519</v>
      </c>
      <c r="N109" s="159" t="n">
        <f aca="false">SUM(low_v5_m!C97:J97)</f>
        <v>3980426.22335628</v>
      </c>
      <c r="O109" s="7"/>
      <c r="P109" s="7"/>
      <c r="Q109" s="67" t="n">
        <f aca="false">I109*5.5017049523</f>
        <v>156064193.605088</v>
      </c>
      <c r="R109" s="67"/>
      <c r="S109" s="67"/>
      <c r="T109" s="7"/>
      <c r="U109" s="7"/>
      <c r="V109" s="67" t="n">
        <f aca="false">K109*5.5017049523</f>
        <v>31820972.4748745</v>
      </c>
      <c r="W109" s="67" t="n">
        <f aca="false">M109*5.5017049523</f>
        <v>984153.787882718</v>
      </c>
      <c r="X109" s="67" t="n">
        <f aca="false">N109*5.1890047538+L109*5.5017049523</f>
        <v>27782641.7407643</v>
      </c>
      <c r="Y109" s="67" t="n">
        <f aca="false">N109*5.1890047538</f>
        <v>20654450.5951459</v>
      </c>
      <c r="Z109" s="67" t="n">
        <f aca="false">L109*5.5017049523</f>
        <v>7128191.14561837</v>
      </c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5"/>
      <c r="B110" s="5"/>
      <c r="C110" s="155" t="n">
        <f aca="false">C106+1</f>
        <v>2039</v>
      </c>
      <c r="D110" s="155" t="n">
        <f aca="false">D106</f>
        <v>1</v>
      </c>
      <c r="E110" s="155" t="n">
        <v>257</v>
      </c>
      <c r="F110" s="157" t="n">
        <f aca="false">low_v2_m!D98+temporary_pension_bonus_low!B98</f>
        <v>35231896.6055675</v>
      </c>
      <c r="G110" s="157" t="n">
        <f aca="false">low_v2_m!E98+temporary_pension_bonus_low!B98</f>
        <v>33774238.4550414</v>
      </c>
      <c r="H110" s="8" t="n">
        <f aca="false">F110-J110</f>
        <v>29218615.8211105</v>
      </c>
      <c r="I110" s="8" t="n">
        <f aca="false">G110-K110</f>
        <v>27941356.0941182</v>
      </c>
      <c r="J110" s="157" t="n">
        <f aca="false">low_v2_m!J98</f>
        <v>6013280.78445696</v>
      </c>
      <c r="K110" s="157" t="n">
        <f aca="false">low_v2_m!K98</f>
        <v>5832882.36092325</v>
      </c>
      <c r="L110" s="8" t="n">
        <f aca="false">H110-I110</f>
        <v>1277259.72699234</v>
      </c>
      <c r="M110" s="8" t="n">
        <f aca="false">J110-K110</f>
        <v>180398.42353371</v>
      </c>
      <c r="N110" s="157" t="n">
        <f aca="false">SUM(low_v5_m!C98:J98)</f>
        <v>4682785.95949906</v>
      </c>
      <c r="O110" s="5"/>
      <c r="P110" s="5"/>
      <c r="Q110" s="8" t="n">
        <f aca="false">I110*5.5017049523</f>
        <v>153725097.196988</v>
      </c>
      <c r="R110" s="8"/>
      <c r="S110" s="8"/>
      <c r="T110" s="5"/>
      <c r="U110" s="5"/>
      <c r="V110" s="8" t="n">
        <f aca="false">K110*5.5017049523</f>
        <v>32090797.7712748</v>
      </c>
      <c r="W110" s="8" t="n">
        <f aca="false">M110*5.5017049523</f>
        <v>992498.900142524</v>
      </c>
      <c r="X110" s="8" t="n">
        <f aca="false">N110*5.1890047538+L110*5.5017049523</f>
        <v>31326104.7702357</v>
      </c>
      <c r="Y110" s="8" t="n">
        <f aca="false">N110*5.1890047538</f>
        <v>24298998.6048685</v>
      </c>
      <c r="Z110" s="8" t="n">
        <f aca="false">L110*5.5017049523</f>
        <v>7027106.16536712</v>
      </c>
      <c r="AA110" s="155"/>
      <c r="AB110" s="155"/>
      <c r="AC110" s="155"/>
      <c r="AD110" s="155"/>
      <c r="AE110" s="155"/>
      <c r="AF110" s="155"/>
      <c r="AG110" s="155"/>
      <c r="AH110" s="155"/>
      <c r="AI110" s="155"/>
      <c r="AJ110" s="155"/>
      <c r="AK110" s="155"/>
      <c r="AL110" s="155"/>
      <c r="AM110" s="155"/>
      <c r="AN110" s="155"/>
      <c r="AO110" s="155"/>
      <c r="AP110" s="155"/>
      <c r="AQ110" s="155"/>
      <c r="AR110" s="155"/>
      <c r="AS110" s="155"/>
      <c r="AT110" s="155"/>
      <c r="AU110" s="155"/>
      <c r="AV110" s="155"/>
      <c r="AW110" s="155"/>
      <c r="AX110" s="155"/>
      <c r="AY110" s="155"/>
      <c r="AZ110" s="155"/>
      <c r="BA110" s="155"/>
      <c r="BB110" s="155"/>
      <c r="BC110" s="155"/>
      <c r="BD110" s="155"/>
      <c r="BE110" s="155"/>
      <c r="BF110" s="155"/>
      <c r="BG110" s="155"/>
      <c r="BH110" s="155"/>
      <c r="BI110" s="155"/>
      <c r="BJ110" s="155"/>
      <c r="BK110" s="155"/>
      <c r="BL110" s="15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9" t="n">
        <f aca="false">low_v2_m!D99+temporary_pension_bonus_low!B99</f>
        <v>36073941.2776699</v>
      </c>
      <c r="G111" s="159" t="n">
        <f aca="false">low_v2_m!E99+temporary_pension_bonus_low!B99</f>
        <v>34582082.688541</v>
      </c>
      <c r="H111" s="67" t="n">
        <f aca="false">F111-J111</f>
        <v>29816653.0264119</v>
      </c>
      <c r="I111" s="67" t="n">
        <f aca="false">G111-K111</f>
        <v>28512513.0848207</v>
      </c>
      <c r="J111" s="159" t="n">
        <f aca="false">low_v2_m!J99</f>
        <v>6257288.25125804</v>
      </c>
      <c r="K111" s="159" t="n">
        <f aca="false">low_v2_m!K99</f>
        <v>6069569.6037203</v>
      </c>
      <c r="L111" s="67" t="n">
        <f aca="false">H111-I111</f>
        <v>1304139.94159112</v>
      </c>
      <c r="M111" s="67" t="n">
        <f aca="false">J111-K111</f>
        <v>187718.647537742</v>
      </c>
      <c r="N111" s="159" t="n">
        <f aca="false">SUM(low_v5_m!C99:J99)</f>
        <v>3976009.85557</v>
      </c>
      <c r="O111" s="7"/>
      <c r="P111" s="7"/>
      <c r="Q111" s="67" t="n">
        <f aca="false">I111*5.5017049523</f>
        <v>156867434.441277</v>
      </c>
      <c r="R111" s="67"/>
      <c r="S111" s="67"/>
      <c r="T111" s="7"/>
      <c r="U111" s="7"/>
      <c r="V111" s="67" t="n">
        <f aca="false">K111*5.5017049523</f>
        <v>33392981.1471175</v>
      </c>
      <c r="W111" s="67" t="n">
        <f aca="false">M111*5.5017049523</f>
        <v>1032772.61279745</v>
      </c>
      <c r="X111" s="67" t="n">
        <f aca="false">N111*5.1890047538+L111*5.5017049523</f>
        <v>27806527.2168525</v>
      </c>
      <c r="Y111" s="67" t="n">
        <f aca="false">N111*5.1890047538</f>
        <v>20631534.0417084</v>
      </c>
      <c r="Z111" s="67" t="n">
        <f aca="false">L111*5.5017049523</f>
        <v>7174993.17514408</v>
      </c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9" t="n">
        <f aca="false">low_v2_m!D100+temporary_pension_bonus_low!B100</f>
        <v>35546240.9716648</v>
      </c>
      <c r="G112" s="159" t="n">
        <f aca="false">low_v2_m!E100+temporary_pension_bonus_low!B100</f>
        <v>34076208.7596561</v>
      </c>
      <c r="H112" s="67" t="n">
        <f aca="false">F112-J112</f>
        <v>29307459.8572113</v>
      </c>
      <c r="I112" s="67" t="n">
        <f aca="false">G112-K112</f>
        <v>28024591.0786363</v>
      </c>
      <c r="J112" s="159" t="n">
        <f aca="false">low_v2_m!J100</f>
        <v>6238781.11445346</v>
      </c>
      <c r="K112" s="159" t="n">
        <f aca="false">low_v2_m!K100</f>
        <v>6051617.68101986</v>
      </c>
      <c r="L112" s="67" t="n">
        <f aca="false">H112-I112</f>
        <v>1282868.77857506</v>
      </c>
      <c r="M112" s="67" t="n">
        <f aca="false">J112-K112</f>
        <v>187163.433433604</v>
      </c>
      <c r="N112" s="159" t="n">
        <f aca="false">SUM(low_v5_m!C100:J100)</f>
        <v>3835223.67756827</v>
      </c>
      <c r="O112" s="7"/>
      <c r="P112" s="7"/>
      <c r="Q112" s="67" t="n">
        <f aca="false">I112*5.5017049523</f>
        <v>154183031.523516</v>
      </c>
      <c r="R112" s="67"/>
      <c r="S112" s="67"/>
      <c r="T112" s="7"/>
      <c r="U112" s="7"/>
      <c r="V112" s="67" t="n">
        <f aca="false">K112*5.5017049523</f>
        <v>33294214.9650932</v>
      </c>
      <c r="W112" s="67" t="n">
        <f aca="false">M112*5.5017049523</f>
        <v>1029717.98861113</v>
      </c>
      <c r="X112" s="67" t="n">
        <f aca="false">N112*5.1890047538+L112*5.5017049523</f>
        <v>26958959.4070255</v>
      </c>
      <c r="Y112" s="67" t="n">
        <f aca="false">N112*5.1890047538</f>
        <v>19900993.8947881</v>
      </c>
      <c r="Z112" s="67" t="n">
        <f aca="false">L112*5.5017049523</f>
        <v>7057965.51223745</v>
      </c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9" t="n">
        <f aca="false">low_v2_m!D101+temporary_pension_bonus_low!B101</f>
        <v>36300788.9702175</v>
      </c>
      <c r="G113" s="159" t="n">
        <f aca="false">low_v2_m!E101+temporary_pension_bonus_low!B101</f>
        <v>34800009.3285409</v>
      </c>
      <c r="H113" s="67" t="n">
        <f aca="false">F113-J113</f>
        <v>29845118.5199495</v>
      </c>
      <c r="I113" s="67" t="n">
        <f aca="false">G113-K113</f>
        <v>28538008.9917809</v>
      </c>
      <c r="J113" s="159" t="n">
        <f aca="false">low_v2_m!J101</f>
        <v>6455670.45026802</v>
      </c>
      <c r="K113" s="159" t="n">
        <f aca="false">low_v2_m!K101</f>
        <v>6262000.33675998</v>
      </c>
      <c r="L113" s="67" t="n">
        <f aca="false">H113-I113</f>
        <v>1307109.52816862</v>
      </c>
      <c r="M113" s="67" t="n">
        <f aca="false">J113-K113</f>
        <v>193670.113508042</v>
      </c>
      <c r="N113" s="159" t="n">
        <f aca="false">SUM(low_v5_m!C101:J101)</f>
        <v>4010769.15007044</v>
      </c>
      <c r="O113" s="7"/>
      <c r="P113" s="7"/>
      <c r="Q113" s="67" t="n">
        <f aca="false">I113*5.5017049523</f>
        <v>157007705.398863</v>
      </c>
      <c r="R113" s="67"/>
      <c r="S113" s="67"/>
      <c r="T113" s="7"/>
      <c r="U113" s="7"/>
      <c r="V113" s="67" t="n">
        <f aca="false">K113*5.5017049523</f>
        <v>34451678.2640567</v>
      </c>
      <c r="W113" s="67" t="n">
        <f aca="false">M113*5.5017049523</f>
        <v>1065515.8225997</v>
      </c>
      <c r="X113" s="67" t="n">
        <f aca="false">N113*5.1890047538+L113*5.5017049523</f>
        <v>28003231.1504337</v>
      </c>
      <c r="Y113" s="67" t="n">
        <f aca="false">N113*5.1890047538</f>
        <v>20811900.1861099</v>
      </c>
      <c r="Z113" s="67" t="n">
        <f aca="false">L113*5.5017049523</f>
        <v>7191330.96432381</v>
      </c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5"/>
      <c r="B114" s="5"/>
      <c r="C114" s="155" t="n">
        <f aca="false">C110+1</f>
        <v>2040</v>
      </c>
      <c r="D114" s="155" t="n">
        <f aca="false">D110</f>
        <v>1</v>
      </c>
      <c r="E114" s="155" t="n">
        <v>261</v>
      </c>
      <c r="F114" s="157" t="n">
        <f aca="false">low_v2_m!D102+temporary_pension_bonus_low!B102</f>
        <v>35834876.3614773</v>
      </c>
      <c r="G114" s="157" t="n">
        <f aca="false">low_v2_m!E102+temporary_pension_bonus_low!B102</f>
        <v>34354373.121744</v>
      </c>
      <c r="H114" s="8" t="n">
        <f aca="false">F114-J114</f>
        <v>29401707.5547094</v>
      </c>
      <c r="I114" s="8" t="n">
        <f aca="false">G114-K114</f>
        <v>28114199.3791792</v>
      </c>
      <c r="J114" s="157" t="n">
        <f aca="false">low_v2_m!J102</f>
        <v>6433168.80676785</v>
      </c>
      <c r="K114" s="157" t="n">
        <f aca="false">low_v2_m!K102</f>
        <v>6240173.74256482</v>
      </c>
      <c r="L114" s="8" t="n">
        <f aca="false">H114-I114</f>
        <v>1287508.17553025</v>
      </c>
      <c r="M114" s="8" t="n">
        <f aca="false">J114-K114</f>
        <v>192995.064203037</v>
      </c>
      <c r="N114" s="157" t="n">
        <f aca="false">SUM(low_v5_m!C102:J102)</f>
        <v>4818495.34970061</v>
      </c>
      <c r="O114" s="5"/>
      <c r="P114" s="5"/>
      <c r="Q114" s="8" t="n">
        <f aca="false">I114*5.5017049523</f>
        <v>154676029.95438</v>
      </c>
      <c r="R114" s="8"/>
      <c r="S114" s="8"/>
      <c r="T114" s="5"/>
      <c r="U114" s="5"/>
      <c r="V114" s="8" t="n">
        <f aca="false">K114*5.5017049523</f>
        <v>34331594.7826813</v>
      </c>
      <c r="W114" s="8" t="n">
        <f aca="false">M114*5.5017049523</f>
        <v>1061801.9004953</v>
      </c>
      <c r="X114" s="8" t="n">
        <f aca="false">N114*5.1890047538+L114*5.5017049523</f>
        <v>32086685.3812012</v>
      </c>
      <c r="Y114" s="8" t="n">
        <f aca="false">N114*5.1890047538</f>
        <v>25003195.2757596</v>
      </c>
      <c r="Z114" s="8" t="n">
        <f aca="false">L114*5.5017049523</f>
        <v>7083490.10544152</v>
      </c>
      <c r="AA114" s="155"/>
      <c r="AB114" s="155"/>
      <c r="AC114" s="155"/>
      <c r="AD114" s="155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/>
      <c r="AS114" s="155"/>
      <c r="AT114" s="155"/>
      <c r="AU114" s="155"/>
      <c r="AV114" s="155"/>
      <c r="AW114" s="155"/>
      <c r="AX114" s="155"/>
      <c r="AY114" s="155"/>
      <c r="AZ114" s="155"/>
      <c r="BA114" s="155"/>
      <c r="BB114" s="155"/>
      <c r="BC114" s="155"/>
      <c r="BD114" s="155"/>
      <c r="BE114" s="155"/>
      <c r="BF114" s="155"/>
      <c r="BG114" s="155"/>
      <c r="BH114" s="155"/>
      <c r="BI114" s="155"/>
      <c r="BJ114" s="155"/>
      <c r="BK114" s="155"/>
      <c r="BL114" s="15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9" t="n">
        <f aca="false">low_v2_m!D103+temporary_pension_bonus_low!B103</f>
        <v>36571551.7938955</v>
      </c>
      <c r="G115" s="159" t="n">
        <f aca="false">low_v2_m!E103+temporary_pension_bonus_low!B103</f>
        <v>35061481.0353652</v>
      </c>
      <c r="H115" s="67" t="n">
        <f aca="false">F115-J115</f>
        <v>29962608.6407172</v>
      </c>
      <c r="I115" s="67" t="n">
        <f aca="false">G115-K115</f>
        <v>28650806.1767823</v>
      </c>
      <c r="J115" s="159" t="n">
        <f aca="false">low_v2_m!J103</f>
        <v>6608943.15317821</v>
      </c>
      <c r="K115" s="159" t="n">
        <f aca="false">low_v2_m!K103</f>
        <v>6410674.85858286</v>
      </c>
      <c r="L115" s="67" t="n">
        <f aca="false">H115-I115</f>
        <v>1311802.46393493</v>
      </c>
      <c r="M115" s="67" t="n">
        <f aca="false">J115-K115</f>
        <v>198268.294595347</v>
      </c>
      <c r="N115" s="159" t="n">
        <f aca="false">SUM(low_v5_m!C103:J103)</f>
        <v>4024608.0698953</v>
      </c>
      <c r="O115" s="7"/>
      <c r="P115" s="7"/>
      <c r="Q115" s="67" t="n">
        <f aca="false">I115*5.5017049523</f>
        <v>157628282.230191</v>
      </c>
      <c r="R115" s="67"/>
      <c r="S115" s="67"/>
      <c r="T115" s="7"/>
      <c r="U115" s="7"/>
      <c r="V115" s="67" t="n">
        <f aca="false">K115*5.5017049523</f>
        <v>35269641.6170504</v>
      </c>
      <c r="W115" s="67" t="n">
        <f aca="false">M115*5.5017049523</f>
        <v>1090813.65825929</v>
      </c>
      <c r="X115" s="67" t="n">
        <f aca="false">N115*5.1890047538+L115*5.5017049523</f>
        <v>28100860.5191387</v>
      </c>
      <c r="Y115" s="67" t="n">
        <f aca="false">N115*5.1890047538</f>
        <v>20883710.4068685</v>
      </c>
      <c r="Z115" s="67" t="n">
        <f aca="false">L115*5.5017049523</f>
        <v>7217150.11227014</v>
      </c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9" t="n">
        <f aca="false">low_v2_m!D104+temporary_pension_bonus_low!B104</f>
        <v>36063919.860074</v>
      </c>
      <c r="G116" s="159" t="n">
        <f aca="false">low_v2_m!E104+temporary_pension_bonus_low!B104</f>
        <v>34576364.930725</v>
      </c>
      <c r="H116" s="67" t="n">
        <f aca="false">F116-J116</f>
        <v>29441379.6339616</v>
      </c>
      <c r="I116" s="67" t="n">
        <f aca="false">G116-K116</f>
        <v>28152500.9113961</v>
      </c>
      <c r="J116" s="159" t="n">
        <f aca="false">low_v2_m!J104</f>
        <v>6622540.22611231</v>
      </c>
      <c r="K116" s="159" t="n">
        <f aca="false">low_v2_m!K104</f>
        <v>6423864.01932894</v>
      </c>
      <c r="L116" s="67" t="n">
        <f aca="false">H116-I116</f>
        <v>1288878.72256554</v>
      </c>
      <c r="M116" s="67" t="n">
        <f aca="false">J116-K116</f>
        <v>198676.206783369</v>
      </c>
      <c r="N116" s="159" t="n">
        <f aca="false">SUM(low_v5_m!C104:J104)</f>
        <v>3828886.84535486</v>
      </c>
      <c r="O116" s="7"/>
      <c r="P116" s="7"/>
      <c r="Q116" s="67" t="n">
        <f aca="false">I116*5.5017049523</f>
        <v>154886753.683858</v>
      </c>
      <c r="R116" s="67"/>
      <c r="S116" s="67"/>
      <c r="T116" s="7"/>
      <c r="U116" s="7"/>
      <c r="V116" s="67" t="n">
        <f aca="false">K116*5.5017049523</f>
        <v>35342204.4880438</v>
      </c>
      <c r="W116" s="67" t="n">
        <f aca="false">M116*5.5017049523</f>
        <v>1093057.87076424</v>
      </c>
      <c r="X116" s="67" t="n">
        <f aca="false">N116*5.1890047538+L116*5.5017049523</f>
        <v>26959142.4931616</v>
      </c>
      <c r="Y116" s="67" t="n">
        <f aca="false">N116*5.1890047538</f>
        <v>19868112.0423086</v>
      </c>
      <c r="Z116" s="67" t="n">
        <f aca="false">L116*5.5017049523</f>
        <v>7091030.45085293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9" t="n">
        <f aca="false">low_v2_m!D105+temporary_pension_bonus_low!B105</f>
        <v>37010007.544955</v>
      </c>
      <c r="G117" s="159" t="n">
        <f aca="false">low_v2_m!E105+temporary_pension_bonus_low!B105</f>
        <v>35483898.3952039</v>
      </c>
      <c r="H117" s="67" t="n">
        <f aca="false">F117-J117</f>
        <v>30108628.1497293</v>
      </c>
      <c r="I117" s="67" t="n">
        <f aca="false">G117-K117</f>
        <v>28789560.3818349</v>
      </c>
      <c r="J117" s="159" t="n">
        <f aca="false">low_v2_m!J105</f>
        <v>6901379.39522574</v>
      </c>
      <c r="K117" s="159" t="n">
        <f aca="false">low_v2_m!K105</f>
        <v>6694338.01336897</v>
      </c>
      <c r="L117" s="67" t="n">
        <f aca="false">H117-I117</f>
        <v>1319067.76789432</v>
      </c>
      <c r="M117" s="67" t="n">
        <f aca="false">J117-K117</f>
        <v>207041.381856771</v>
      </c>
      <c r="N117" s="159" t="n">
        <f aca="false">SUM(low_v5_m!C105:J105)</f>
        <v>3963566.64584559</v>
      </c>
      <c r="O117" s="7"/>
      <c r="P117" s="7"/>
      <c r="Q117" s="67" t="n">
        <f aca="false">I117*5.5017049523</f>
        <v>158391666.927281</v>
      </c>
      <c r="R117" s="67"/>
      <c r="S117" s="67"/>
      <c r="T117" s="7"/>
      <c r="U117" s="7"/>
      <c r="V117" s="67" t="n">
        <f aca="false">K117*5.5017049523</f>
        <v>36830272.6005222</v>
      </c>
      <c r="W117" s="67" t="n">
        <f aca="false">M117*5.5017049523</f>
        <v>1139080.59589243</v>
      </c>
      <c r="X117" s="67" t="n">
        <f aca="false">N117*5.1890047538+L117*5.5017049523</f>
        <v>27824087.8383394</v>
      </c>
      <c r="Y117" s="67" t="n">
        <f aca="false">N117*5.1890047538</f>
        <v>20566966.1672959</v>
      </c>
      <c r="Z117" s="67" t="n">
        <f aca="false">L117*5.5017049523</f>
        <v>7257121.67104351</v>
      </c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J14" activeCellId="0" sqref="J14"/>
    </sheetView>
  </sheetViews>
  <sheetFormatPr defaultColWidth="9.171875" defaultRowHeight="12.8" zeroHeight="false" outlineLevelRow="0" outlineLevelCol="0"/>
  <cols>
    <col collapsed="false" customWidth="true" hidden="false" outlineLevel="0" max="7" min="6" style="111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1" width="17.35"/>
    <col collapsed="false" customWidth="true" hidden="false" outlineLevel="0" max="11" min="11" style="111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1" width="8.83"/>
    <col collapsed="false" customWidth="true" hidden="false" outlineLevel="0" max="18" min="17" style="0" width="13.5"/>
    <col collapsed="false" customWidth="true" hidden="false" outlineLevel="0" max="24" min="24" style="0" width="16.48"/>
  </cols>
  <sheetData>
    <row r="1" customFormat="false" ht="12.8" hidden="false" customHeight="true" outlineLevel="0" collapsed="false">
      <c r="A1" s="137"/>
      <c r="B1" s="138"/>
      <c r="C1" s="137"/>
      <c r="D1" s="137"/>
      <c r="E1" s="137"/>
      <c r="F1" s="139" t="s">
        <v>170</v>
      </c>
      <c r="G1" s="139" t="s">
        <v>171</v>
      </c>
      <c r="H1" s="137"/>
      <c r="I1" s="137"/>
      <c r="J1" s="140" t="s">
        <v>172</v>
      </c>
      <c r="K1" s="140" t="s">
        <v>173</v>
      </c>
      <c r="L1" s="137"/>
      <c r="M1" s="141"/>
      <c r="N1" s="142" t="s">
        <v>174</v>
      </c>
      <c r="O1" s="137"/>
      <c r="P1" s="138"/>
      <c r="Q1" s="137"/>
      <c r="R1" s="137"/>
      <c r="S1" s="137"/>
      <c r="T1" s="137"/>
      <c r="U1" s="138"/>
      <c r="V1" s="137"/>
      <c r="W1" s="137"/>
      <c r="X1" s="137"/>
      <c r="Y1" s="137"/>
      <c r="Z1" s="137"/>
      <c r="AA1" s="137"/>
      <c r="AB1" s="137"/>
      <c r="AC1" s="137"/>
      <c r="AD1" s="137"/>
      <c r="AE1" s="143"/>
      <c r="AF1" s="143"/>
      <c r="AG1" s="143"/>
      <c r="AH1" s="143"/>
      <c r="AI1" s="143"/>
      <c r="AJ1" s="143"/>
      <c r="AK1" s="143"/>
      <c r="AL1" s="143"/>
      <c r="AM1" s="143"/>
      <c r="AN1" s="143"/>
      <c r="AO1" s="143"/>
      <c r="AP1" s="143"/>
      <c r="AQ1" s="143"/>
      <c r="AR1" s="143"/>
      <c r="AS1" s="143"/>
      <c r="AT1" s="143"/>
      <c r="AU1" s="143"/>
      <c r="AV1" s="143"/>
      <c r="AW1" s="143"/>
      <c r="AX1" s="143"/>
      <c r="AY1" s="143"/>
      <c r="AZ1" s="143"/>
      <c r="BA1" s="143"/>
      <c r="BB1" s="143"/>
      <c r="BC1" s="143"/>
      <c r="BD1" s="143"/>
      <c r="BE1" s="143"/>
      <c r="BF1" s="143"/>
      <c r="BG1" s="143"/>
      <c r="BH1" s="143"/>
      <c r="BI1" s="143"/>
      <c r="BJ1" s="143"/>
      <c r="BK1" s="143"/>
      <c r="BL1" s="143"/>
    </row>
    <row r="2" customFormat="false" ht="12.8" hidden="false" customHeight="true" outlineLevel="0" collapsed="false">
      <c r="A2" s="137"/>
      <c r="B2" s="138"/>
      <c r="C2" s="137"/>
      <c r="D2" s="137"/>
      <c r="E2" s="137"/>
      <c r="F2" s="140" t="s">
        <v>175</v>
      </c>
      <c r="G2" s="140" t="s">
        <v>176</v>
      </c>
      <c r="H2" s="137"/>
      <c r="I2" s="137"/>
      <c r="J2" s="142"/>
      <c r="K2" s="142"/>
      <c r="L2" s="137"/>
      <c r="M2" s="141"/>
      <c r="N2" s="142" t="s">
        <v>177</v>
      </c>
      <c r="O2" s="137"/>
      <c r="P2" s="138"/>
      <c r="Q2" s="137"/>
      <c r="R2" s="137"/>
      <c r="S2" s="137"/>
      <c r="T2" s="137"/>
      <c r="U2" s="138"/>
      <c r="V2" s="137"/>
      <c r="W2" s="137"/>
      <c r="X2" s="137"/>
      <c r="Y2" s="137"/>
      <c r="Z2" s="137"/>
      <c r="AA2" s="137"/>
      <c r="AB2" s="137"/>
      <c r="AC2" s="137"/>
      <c r="AD2" s="137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  <c r="AX2" s="143"/>
      <c r="AY2" s="143"/>
      <c r="AZ2" s="143"/>
      <c r="BA2" s="143"/>
      <c r="BB2" s="143"/>
      <c r="BC2" s="143"/>
      <c r="BD2" s="143"/>
      <c r="BE2" s="143"/>
      <c r="BF2" s="143"/>
      <c r="BG2" s="143"/>
      <c r="BH2" s="143"/>
      <c r="BI2" s="143"/>
      <c r="BJ2" s="143"/>
      <c r="BK2" s="143"/>
      <c r="BL2" s="143"/>
    </row>
    <row r="3" customFormat="false" ht="50.25" hidden="false" customHeight="true" outlineLevel="0" collapsed="false">
      <c r="A3" s="144" t="s">
        <v>178</v>
      </c>
      <c r="B3" s="145"/>
      <c r="C3" s="144" t="s">
        <v>179</v>
      </c>
      <c r="D3" s="144" t="s">
        <v>180</v>
      </c>
      <c r="E3" s="144" t="s">
        <v>181</v>
      </c>
      <c r="F3" s="146" t="s">
        <v>182</v>
      </c>
      <c r="G3" s="146" t="s">
        <v>183</v>
      </c>
      <c r="H3" s="144" t="s">
        <v>184</v>
      </c>
      <c r="I3" s="144" t="s">
        <v>185</v>
      </c>
      <c r="J3" s="146" t="s">
        <v>186</v>
      </c>
      <c r="K3" s="146" t="s">
        <v>187</v>
      </c>
      <c r="L3" s="144" t="s">
        <v>188</v>
      </c>
      <c r="M3" s="147" t="s">
        <v>189</v>
      </c>
      <c r="N3" s="146" t="s">
        <v>190</v>
      </c>
      <c r="O3" s="144" t="s">
        <v>191</v>
      </c>
      <c r="P3" s="145" t="s">
        <v>192</v>
      </c>
      <c r="Q3" s="144" t="s">
        <v>193</v>
      </c>
      <c r="R3" s="144" t="s">
        <v>194</v>
      </c>
      <c r="S3" s="144" t="s">
        <v>195</v>
      </c>
      <c r="T3" s="144" t="s">
        <v>196</v>
      </c>
      <c r="U3" s="145" t="s">
        <v>197</v>
      </c>
      <c r="V3" s="144" t="s">
        <v>198</v>
      </c>
      <c r="W3" s="144" t="s">
        <v>199</v>
      </c>
      <c r="X3" s="144" t="s">
        <v>200</v>
      </c>
      <c r="Y3" s="144" t="s">
        <v>201</v>
      </c>
      <c r="Z3" s="144" t="s">
        <v>202</v>
      </c>
      <c r="AA3" s="144"/>
      <c r="AB3" s="144"/>
      <c r="AC3" s="144"/>
      <c r="AD3" s="144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8"/>
      <c r="BF3" s="148"/>
      <c r="BG3" s="148"/>
      <c r="BH3" s="148"/>
      <c r="BI3" s="148"/>
      <c r="BJ3" s="148"/>
      <c r="BK3" s="148"/>
      <c r="BL3" s="148"/>
    </row>
    <row r="4" customFormat="false" ht="12.8" hidden="false" customHeight="false" outlineLevel="0" collapsed="false">
      <c r="A4" s="149" t="s">
        <v>203</v>
      </c>
      <c r="B4" s="150"/>
      <c r="C4" s="149" t="n">
        <v>2014</v>
      </c>
      <c r="D4" s="149" t="n">
        <v>1</v>
      </c>
      <c r="E4" s="149" t="n">
        <v>1005</v>
      </c>
      <c r="F4" s="151" t="n">
        <v>13919743</v>
      </c>
      <c r="G4" s="151" t="n">
        <v>13367098</v>
      </c>
      <c r="H4" s="152" t="n">
        <f aca="false">F4-J4</f>
        <v>13919743</v>
      </c>
      <c r="I4" s="152" t="n">
        <f aca="false">G4-K4</f>
        <v>13367098</v>
      </c>
      <c r="J4" s="153"/>
      <c r="K4" s="153"/>
      <c r="L4" s="152" t="n">
        <f aca="false">H4-I4</f>
        <v>552645</v>
      </c>
      <c r="M4" s="152" t="n">
        <f aca="false">J4-K4</f>
        <v>0</v>
      </c>
      <c r="N4" s="151" t="n">
        <v>2431521</v>
      </c>
      <c r="O4" s="154" t="n">
        <v>68064666.1181856</v>
      </c>
      <c r="P4" s="149" t="n">
        <f aca="false">O4/I4</f>
        <v>5.09195534574412</v>
      </c>
      <c r="Q4" s="152" t="n">
        <f aca="false">I4*5.5017049523</f>
        <v>73541829.2644794</v>
      </c>
      <c r="R4" s="152" t="n">
        <v>11018747.8054275</v>
      </c>
      <c r="S4" s="152" t="n">
        <v>2463940.91347832</v>
      </c>
      <c r="T4" s="154" t="n">
        <v>13733232.3112091</v>
      </c>
      <c r="U4" s="149" t="n">
        <f aca="false">R4/N4</f>
        <v>4.53162765422445</v>
      </c>
      <c r="V4" s="150"/>
      <c r="W4" s="150"/>
      <c r="X4" s="152" t="n">
        <f aca="false">N4*U12+L4*P13</f>
        <v>15657663.7612308</v>
      </c>
      <c r="Y4" s="152" t="n">
        <f aca="false">N4*5.1890047538</f>
        <v>12617174.0279645</v>
      </c>
      <c r="Z4" s="152" t="n">
        <f aca="false">L4*5.5017049523</f>
        <v>3040489.73336383</v>
      </c>
      <c r="AA4" s="152"/>
      <c r="AB4" s="152"/>
      <c r="AC4" s="152"/>
      <c r="AD4" s="152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  <c r="AT4" s="149"/>
      <c r="AU4" s="149"/>
      <c r="AV4" s="149"/>
      <c r="AW4" s="149"/>
      <c r="AX4" s="149"/>
      <c r="AY4" s="149"/>
      <c r="AZ4" s="149"/>
      <c r="BA4" s="149"/>
      <c r="BB4" s="149"/>
      <c r="BC4" s="149"/>
      <c r="BD4" s="149"/>
      <c r="BE4" s="149"/>
      <c r="BF4" s="149"/>
      <c r="BG4" s="149"/>
      <c r="BH4" s="149"/>
      <c r="BI4" s="149"/>
      <c r="BJ4" s="149"/>
      <c r="BK4" s="149"/>
      <c r="BL4" s="149"/>
    </row>
    <row r="5" customFormat="false" ht="12.8" hidden="false" customHeight="false" outlineLevel="0" collapsed="false">
      <c r="B5" s="150"/>
      <c r="C5" s="149" t="n">
        <v>2014</v>
      </c>
      <c r="D5" s="149" t="n">
        <v>2</v>
      </c>
      <c r="E5" s="149" t="n">
        <v>1004</v>
      </c>
      <c r="F5" s="151" t="n">
        <v>14482790</v>
      </c>
      <c r="G5" s="151" t="n">
        <v>13911325</v>
      </c>
      <c r="H5" s="152" t="n">
        <f aca="false">F5-J5</f>
        <v>14482790</v>
      </c>
      <c r="I5" s="152" t="n">
        <f aca="false">G5-K5</f>
        <v>13911325</v>
      </c>
      <c r="J5" s="153"/>
      <c r="K5" s="153"/>
      <c r="L5" s="152" t="n">
        <f aca="false">H5-I5</f>
        <v>571465</v>
      </c>
      <c r="M5" s="152" t="n">
        <f aca="false">J5-K5</f>
        <v>0</v>
      </c>
      <c r="N5" s="151" t="n">
        <v>2156056</v>
      </c>
      <c r="O5" s="154" t="n">
        <v>80470827.8892677</v>
      </c>
      <c r="P5" s="149" t="n">
        <f aca="false">O5/I5</f>
        <v>5.78455523749662</v>
      </c>
      <c r="Q5" s="152" t="n">
        <f aca="false">I5*5.5017049523</f>
        <v>76536005.6455548</v>
      </c>
      <c r="R5" s="152" t="n">
        <v>13090128.797517</v>
      </c>
      <c r="S5" s="152" t="n">
        <v>2913043.96959149</v>
      </c>
      <c r="T5" s="154" t="n">
        <v>16270046.9661959</v>
      </c>
      <c r="U5" s="149" t="n">
        <f aca="false">R5/N5</f>
        <v>6.07133061363759</v>
      </c>
      <c r="V5" s="150"/>
      <c r="W5" s="150"/>
      <c r="X5" s="152" t="n">
        <f aca="false">N5*5.1890047538+L5*5.5017049523</f>
        <v>14331816.6540251</v>
      </c>
      <c r="Y5" s="152" t="n">
        <f aca="false">N5*5.1890047538</f>
        <v>11187784.833459</v>
      </c>
      <c r="Z5" s="152" t="n">
        <f aca="false">L5*5.5017049523</f>
        <v>3144031.82056612</v>
      </c>
      <c r="AA5" s="152"/>
      <c r="AB5" s="152"/>
      <c r="AC5" s="152"/>
      <c r="AD5" s="152"/>
    </row>
    <row r="6" customFormat="false" ht="12.8" hidden="false" customHeight="false" outlineLevel="0" collapsed="false">
      <c r="B6" s="150"/>
      <c r="C6" s="149" t="n">
        <v>2014</v>
      </c>
      <c r="D6" s="149" t="n">
        <v>3</v>
      </c>
      <c r="E6" s="149" t="n">
        <v>1003</v>
      </c>
      <c r="F6" s="151" t="n">
        <v>15149966</v>
      </c>
      <c r="G6" s="151" t="n">
        <v>14531608</v>
      </c>
      <c r="H6" s="152" t="n">
        <f aca="false">F6-J6</f>
        <v>15149966</v>
      </c>
      <c r="I6" s="152" t="n">
        <f aca="false">G6-K6</f>
        <v>14531608</v>
      </c>
      <c r="J6" s="153"/>
      <c r="K6" s="153"/>
      <c r="L6" s="152" t="n">
        <f aca="false">H6-I6</f>
        <v>618358</v>
      </c>
      <c r="M6" s="152" t="n">
        <f aca="false">J6-K6</f>
        <v>0</v>
      </c>
      <c r="N6" s="151" t="n">
        <v>2697106</v>
      </c>
      <c r="O6" s="154" t="n">
        <v>71025009.1540406</v>
      </c>
      <c r="P6" s="149" t="n">
        <f aca="false">O6/I6</f>
        <v>4.88762215124717</v>
      </c>
      <c r="Q6" s="152" t="n">
        <f aca="false">I6*5.5017049523</f>
        <v>79948619.6984823</v>
      </c>
      <c r="R6" s="152" t="n">
        <v>13303482.9648562</v>
      </c>
      <c r="S6" s="152" t="n">
        <v>2571105.33137627</v>
      </c>
      <c r="T6" s="154" t="n">
        <v>17670963.688597</v>
      </c>
      <c r="U6" s="149" t="n">
        <f aca="false">R6/N6</f>
        <v>4.93250282519716</v>
      </c>
      <c r="V6" s="150"/>
      <c r="W6" s="150"/>
      <c r="X6" s="152" t="n">
        <f aca="false">N6*5.1890047538+L6*5.5017049523</f>
        <v>17397319.1263968</v>
      </c>
      <c r="Y6" s="152" t="n">
        <f aca="false">N6*5.1890047538</f>
        <v>13995295.8555025</v>
      </c>
      <c r="Z6" s="152" t="n">
        <f aca="false">L6*5.5017049523</f>
        <v>3402023.27089432</v>
      </c>
      <c r="AA6" s="152"/>
      <c r="AB6" s="152"/>
      <c r="AC6" s="152"/>
      <c r="AD6" s="152"/>
    </row>
    <row r="7" customFormat="false" ht="12.8" hidden="false" customHeight="false" outlineLevel="0" collapsed="false">
      <c r="C7" s="149" t="n">
        <v>2014</v>
      </c>
      <c r="D7" s="149" t="n">
        <v>4</v>
      </c>
      <c r="E7" s="149" t="n">
        <v>160</v>
      </c>
      <c r="F7" s="151" t="n">
        <v>15745971</v>
      </c>
      <c r="G7" s="151" t="n">
        <v>15148486</v>
      </c>
      <c r="H7" s="152" t="n">
        <f aca="false">F7-J7</f>
        <v>15745971</v>
      </c>
      <c r="I7" s="152" t="n">
        <f aca="false">G7-K7</f>
        <v>15148486</v>
      </c>
      <c r="J7" s="153"/>
      <c r="K7" s="153"/>
      <c r="L7" s="152" t="n">
        <f aca="false">H7-I7</f>
        <v>597485</v>
      </c>
      <c r="M7" s="152" t="n">
        <f aca="false">J7-K7</f>
        <v>0</v>
      </c>
      <c r="N7" s="151" t="n">
        <v>2598761</v>
      </c>
      <c r="O7" s="154" t="n">
        <v>90838150.786</v>
      </c>
      <c r="P7" s="149" t="n">
        <f aca="false">O7/I7</f>
        <v>5.99651679950062</v>
      </c>
      <c r="Q7" s="152" t="n">
        <f aca="false">I7*5.5017049523</f>
        <v>83342500.4460472</v>
      </c>
      <c r="R7" s="152" t="n">
        <v>12713686.068</v>
      </c>
      <c r="S7" s="152" t="n">
        <v>3288341.0584532</v>
      </c>
      <c r="T7" s="154" t="n">
        <v>17161490.7544532</v>
      </c>
      <c r="U7" s="149" t="n">
        <f aca="false">R7/N7</f>
        <v>4.89221058342803</v>
      </c>
      <c r="V7" s="150"/>
      <c r="W7" s="150"/>
      <c r="X7" s="152" t="n">
        <f aca="false">N7*5.1890047538+L7*5.5017049523</f>
        <v>16772169.366415</v>
      </c>
      <c r="Y7" s="152" t="n">
        <f aca="false">N7*5.1890047538</f>
        <v>13484983.18299</v>
      </c>
      <c r="Z7" s="152" t="n">
        <f aca="false">L7*5.5017049523</f>
        <v>3287186.18342497</v>
      </c>
      <c r="AA7" s="152"/>
      <c r="AB7" s="152"/>
      <c r="AC7" s="152"/>
      <c r="AD7" s="152"/>
    </row>
    <row r="8" customFormat="false" ht="12.8" hidden="false" customHeight="false" outlineLevel="0" collapsed="false">
      <c r="B8" s="150"/>
      <c r="C8" s="149" t="n">
        <f aca="false">C4+1</f>
        <v>2015</v>
      </c>
      <c r="D8" s="149" t="n">
        <f aca="false">D4</f>
        <v>1</v>
      </c>
      <c r="E8" s="149" t="n">
        <v>1001</v>
      </c>
      <c r="F8" s="151" t="n">
        <v>16507879</v>
      </c>
      <c r="G8" s="151" t="n">
        <v>15853349</v>
      </c>
      <c r="H8" s="152" t="n">
        <f aca="false">F8-J8</f>
        <v>16507879</v>
      </c>
      <c r="I8" s="152" t="n">
        <f aca="false">G8-K8</f>
        <v>15853349</v>
      </c>
      <c r="J8" s="153"/>
      <c r="K8" s="153"/>
      <c r="L8" s="152" t="n">
        <f aca="false">H8-I8</f>
        <v>654530</v>
      </c>
      <c r="M8" s="152" t="n">
        <f aca="false">J8-K8</f>
        <v>0</v>
      </c>
      <c r="N8" s="151" t="n">
        <v>3002195</v>
      </c>
      <c r="O8" s="154" t="n">
        <v>81897043.9675653</v>
      </c>
      <c r="P8" s="149" t="n">
        <f aca="false">O8/I8</f>
        <v>5.16591440506137</v>
      </c>
      <c r="Q8" s="152" t="n">
        <f aca="false">I8*5.5017049523</f>
        <v>87220448.7038403</v>
      </c>
      <c r="R8" s="152" t="n">
        <v>13986686.083894</v>
      </c>
      <c r="S8" s="152" t="n">
        <v>2964672.99162586</v>
      </c>
      <c r="T8" s="154" t="n">
        <v>18231627.4986104</v>
      </c>
      <c r="U8" s="149" t="n">
        <f aca="false">R8/N8</f>
        <v>4.65881999133767</v>
      </c>
      <c r="V8" s="150"/>
      <c r="W8" s="150"/>
      <c r="X8" s="152" t="n">
        <f aca="false">N8*5.1890047538+L8*5.5017049523</f>
        <v>19179435.0692635</v>
      </c>
      <c r="Y8" s="152" t="n">
        <f aca="false">N8*5.1890047538</f>
        <v>15578404.1268346</v>
      </c>
      <c r="Z8" s="152" t="n">
        <f aca="false">L8*5.5017049523</f>
        <v>3601030.94242892</v>
      </c>
      <c r="AA8" s="152"/>
      <c r="AB8" s="152"/>
      <c r="AC8" s="152"/>
      <c r="AD8" s="152"/>
    </row>
    <row r="9" customFormat="false" ht="12.8" hidden="false" customHeight="false" outlineLevel="0" collapsed="false">
      <c r="B9" s="150"/>
      <c r="C9" s="149" t="n">
        <f aca="false">C5+1</f>
        <v>2015</v>
      </c>
      <c r="D9" s="149" t="n">
        <f aca="false">D5</f>
        <v>2</v>
      </c>
      <c r="E9" s="149" t="n">
        <v>1000</v>
      </c>
      <c r="F9" s="151" t="n">
        <v>17877475</v>
      </c>
      <c r="G9" s="151" t="n">
        <v>17180984</v>
      </c>
      <c r="H9" s="152" t="n">
        <f aca="false">F9-J9</f>
        <v>17877475</v>
      </c>
      <c r="I9" s="152" t="n">
        <f aca="false">G9-K9</f>
        <v>17180984</v>
      </c>
      <c r="J9" s="153"/>
      <c r="K9" s="153"/>
      <c r="L9" s="152" t="n">
        <f aca="false">H9-I9</f>
        <v>696491</v>
      </c>
      <c r="M9" s="152" t="n">
        <f aca="false">J9-K9</f>
        <v>0</v>
      </c>
      <c r="N9" s="151" t="n">
        <v>2371185</v>
      </c>
      <c r="O9" s="154" t="n">
        <v>104523364.336654</v>
      </c>
      <c r="P9" s="149" t="n">
        <f aca="false">O9/I9</f>
        <v>6.08366577471081</v>
      </c>
      <c r="Q9" s="152" t="n">
        <f aca="false">I9*5.5017049523</f>
        <v>94524704.7581871</v>
      </c>
      <c r="R9" s="152" t="n">
        <v>14339828.6769147</v>
      </c>
      <c r="S9" s="152" t="n">
        <v>3783745.78898687</v>
      </c>
      <c r="T9" s="154" t="n">
        <v>19687951.5296409</v>
      </c>
      <c r="U9" s="149" t="n">
        <f aca="false">R9/N9</f>
        <v>6.04753685474339</v>
      </c>
      <c r="V9" s="150"/>
      <c r="W9" s="150"/>
      <c r="X9" s="152" t="n">
        <f aca="false">N9*5.1890047538+L9*5.5017049523</f>
        <v>16135978.2210716</v>
      </c>
      <c r="Y9" s="152" t="n">
        <f aca="false">N9*5.1890047538</f>
        <v>12304090.2371393</v>
      </c>
      <c r="Z9" s="152" t="n">
        <f aca="false">L9*5.5017049523</f>
        <v>3831887.98393238</v>
      </c>
      <c r="AA9" s="152"/>
      <c r="AB9" s="152"/>
      <c r="AC9" s="152"/>
      <c r="AD9" s="152"/>
    </row>
    <row r="10" customFormat="false" ht="12.8" hidden="false" customHeight="false" outlineLevel="0" collapsed="false">
      <c r="B10" s="150"/>
      <c r="C10" s="149" t="n">
        <v>2016</v>
      </c>
      <c r="D10" s="149" t="n">
        <v>2</v>
      </c>
      <c r="E10" s="149" t="n">
        <v>996</v>
      </c>
      <c r="F10" s="151" t="n">
        <v>18529945</v>
      </c>
      <c r="G10" s="151" t="n">
        <v>17797215</v>
      </c>
      <c r="H10" s="152" t="n">
        <f aca="false">F10-J10</f>
        <v>18529945</v>
      </c>
      <c r="I10" s="152" t="n">
        <f aca="false">G10-K10</f>
        <v>17797215</v>
      </c>
      <c r="J10" s="153"/>
      <c r="K10" s="153"/>
      <c r="L10" s="152" t="n">
        <f aca="false">H10-I10</f>
        <v>732730</v>
      </c>
      <c r="M10" s="152" t="n">
        <f aca="false">J10-K10</f>
        <v>0</v>
      </c>
      <c r="N10" s="153"/>
      <c r="O10" s="150"/>
      <c r="P10" s="150"/>
      <c r="Q10" s="152" t="n">
        <f aca="false">I10*5.5017049523</f>
        <v>97915025.9026478</v>
      </c>
      <c r="R10" s="152"/>
      <c r="S10" s="152"/>
      <c r="T10" s="150"/>
      <c r="U10" s="150"/>
      <c r="V10" s="150"/>
      <c r="W10" s="150"/>
      <c r="X10" s="152"/>
      <c r="Y10" s="152"/>
      <c r="Z10" s="152"/>
      <c r="AA10" s="152"/>
      <c r="AB10" s="152"/>
      <c r="AC10" s="152"/>
      <c r="AD10" s="152"/>
    </row>
    <row r="11" customFormat="false" ht="12.8" hidden="false" customHeight="false" outlineLevel="0" collapsed="false">
      <c r="B11" s="150"/>
      <c r="C11" s="149" t="n">
        <v>2016</v>
      </c>
      <c r="D11" s="149" t="n">
        <v>3</v>
      </c>
      <c r="E11" s="149" t="n">
        <v>995</v>
      </c>
      <c r="F11" s="151" t="n">
        <v>19118239</v>
      </c>
      <c r="G11" s="151" t="n">
        <v>18342944</v>
      </c>
      <c r="H11" s="152" t="n">
        <f aca="false">F11-J11</f>
        <v>19118239</v>
      </c>
      <c r="I11" s="152" t="n">
        <f aca="false">G11-K11</f>
        <v>18342944</v>
      </c>
      <c r="J11" s="153"/>
      <c r="K11" s="153"/>
      <c r="L11" s="152" t="n">
        <f aca="false">H11-I11</f>
        <v>775295</v>
      </c>
      <c r="M11" s="152" t="n">
        <f aca="false">J11-K11</f>
        <v>0</v>
      </c>
      <c r="N11" s="153"/>
      <c r="O11" s="150"/>
      <c r="P11" s="150"/>
      <c r="Q11" s="152" t="n">
        <f aca="false">I11*5.5017049523</f>
        <v>100917465.844562</v>
      </c>
      <c r="R11" s="152"/>
      <c r="S11" s="152"/>
      <c r="T11" s="150"/>
      <c r="U11" s="150"/>
      <c r="V11" s="150"/>
      <c r="W11" s="150"/>
      <c r="X11" s="152"/>
      <c r="Y11" s="152"/>
      <c r="Z11" s="152"/>
      <c r="AA11" s="152"/>
      <c r="AB11" s="152"/>
      <c r="AC11" s="152"/>
      <c r="AD11" s="152"/>
    </row>
    <row r="12" customFormat="false" ht="12.8" hidden="false" customHeight="false" outlineLevel="0" collapsed="false">
      <c r="B12" s="150"/>
      <c r="C12" s="149" t="n">
        <v>2016</v>
      </c>
      <c r="D12" s="149" t="n">
        <v>4</v>
      </c>
      <c r="E12" s="149" t="n">
        <v>994</v>
      </c>
      <c r="F12" s="151" t="n">
        <v>20592277</v>
      </c>
      <c r="G12" s="151" t="n">
        <v>19759371</v>
      </c>
      <c r="H12" s="152" t="n">
        <f aca="false">F12-J12</f>
        <v>20592277</v>
      </c>
      <c r="I12" s="152" t="n">
        <f aca="false">G12-K12</f>
        <v>19759371</v>
      </c>
      <c r="J12" s="153"/>
      <c r="K12" s="153"/>
      <c r="L12" s="152" t="n">
        <f aca="false">H12-I12</f>
        <v>832906</v>
      </c>
      <c r="M12" s="152" t="n">
        <f aca="false">J12-K12</f>
        <v>0</v>
      </c>
      <c r="N12" s="153"/>
      <c r="O12" s="150"/>
      <c r="P12" s="150" t="s">
        <v>204</v>
      </c>
      <c r="Q12" s="152" t="n">
        <f aca="false">I12*5.5017049523</f>
        <v>108710229.285033</v>
      </c>
      <c r="R12" s="152"/>
      <c r="S12" s="152"/>
      <c r="T12" s="150"/>
      <c r="U12" s="149" t="n">
        <f aca="false">AVERAGE(U4:U9)</f>
        <v>5.18900475376138</v>
      </c>
      <c r="V12" s="150"/>
      <c r="W12" s="150"/>
      <c r="X12" s="152"/>
      <c r="Y12" s="152"/>
      <c r="Z12" s="152"/>
      <c r="AA12" s="152"/>
      <c r="AB12" s="152"/>
      <c r="AC12" s="152"/>
      <c r="AD12" s="152"/>
    </row>
    <row r="13" customFormat="false" ht="12.8" hidden="false" customHeight="false" outlineLevel="0" collapsed="false">
      <c r="B13" s="150"/>
      <c r="C13" s="149" t="n">
        <v>2017</v>
      </c>
      <c r="D13" s="149" t="n">
        <v>1</v>
      </c>
      <c r="E13" s="149" t="n">
        <v>993</v>
      </c>
      <c r="F13" s="151" t="n">
        <v>20242858</v>
      </c>
      <c r="G13" s="151" t="n">
        <v>19409870</v>
      </c>
      <c r="H13" s="152" t="n">
        <f aca="false">F13-J13</f>
        <v>20242858</v>
      </c>
      <c r="I13" s="152" t="n">
        <f aca="false">G13-K13</f>
        <v>19409870</v>
      </c>
      <c r="J13" s="153"/>
      <c r="K13" s="153"/>
      <c r="L13" s="152" t="n">
        <f aca="false">H13-I13</f>
        <v>832988</v>
      </c>
      <c r="M13" s="152" t="n">
        <f aca="false">J13-K13</f>
        <v>0</v>
      </c>
      <c r="N13" s="153"/>
      <c r="O13" s="150"/>
      <c r="P13" s="149" t="n">
        <f aca="false">AVERAGE(P4:P9)</f>
        <v>5.50170495229345</v>
      </c>
      <c r="Q13" s="152" t="n">
        <f aca="false">I13*5.5017049523</f>
        <v>106787377.902499</v>
      </c>
      <c r="R13" s="152"/>
      <c r="S13" s="152"/>
      <c r="T13" s="150"/>
      <c r="U13" s="150"/>
      <c r="V13" s="150"/>
      <c r="W13" s="150"/>
      <c r="X13" s="152"/>
      <c r="Y13" s="152"/>
      <c r="Z13" s="152"/>
      <c r="AA13" s="152"/>
      <c r="AB13" s="152"/>
      <c r="AC13" s="152"/>
      <c r="AD13" s="152"/>
    </row>
    <row r="14" customFormat="false" ht="12.8" hidden="false" customHeight="false" outlineLevel="0" collapsed="false">
      <c r="A14" s="155" t="s">
        <v>205</v>
      </c>
      <c r="B14" s="5"/>
      <c r="C14" s="155" t="n">
        <v>2015</v>
      </c>
      <c r="D14" s="155" t="n">
        <v>1</v>
      </c>
      <c r="E14" s="155" t="n">
        <v>161</v>
      </c>
      <c r="F14" s="156" t="n">
        <f aca="false">central_v2_m!B2+temporary_pension_bonus_central!B2</f>
        <v>17715091.2971215</v>
      </c>
      <c r="G14" s="156" t="n">
        <f aca="false">central_v2_m!C2+temporary_pension_bonus_central!B2</f>
        <v>17023151.8533019</v>
      </c>
      <c r="H14" s="8" t="n">
        <f aca="false">F14-J14</f>
        <v>17715091.2971215</v>
      </c>
      <c r="I14" s="8" t="n">
        <f aca="false">G14-K14</f>
        <v>17023151.8533019</v>
      </c>
      <c r="J14" s="157" t="n">
        <f aca="false">central_v2_m!J2</f>
        <v>0</v>
      </c>
      <c r="K14" s="157" t="n">
        <f aca="false">central_v2_m!K2</f>
        <v>0</v>
      </c>
      <c r="L14" s="8" t="n">
        <f aca="false">H14-I14</f>
        <v>691939.443819586</v>
      </c>
      <c r="M14" s="8" t="n">
        <f aca="false">J14-K14</f>
        <v>0</v>
      </c>
      <c r="N14" s="157" t="n">
        <f aca="false">SUM(central_v5_m!C2:J2)</f>
        <v>2735454.99361358</v>
      </c>
      <c r="O14" s="5"/>
      <c r="P14" s="5"/>
      <c r="Q14" s="8" t="n">
        <f aca="false">I14*5.5017049523</f>
        <v>93656358.855066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18001135.6304208</v>
      </c>
      <c r="Y14" s="8" t="n">
        <f aca="false">N14*5.1890047538</f>
        <v>14194288.9656668</v>
      </c>
      <c r="Z14" s="8" t="n">
        <f aca="false">L14*5.5017049523</f>
        <v>3806846.66475392</v>
      </c>
      <c r="AA14" s="8"/>
      <c r="AB14" s="8"/>
      <c r="AC14" s="8"/>
      <c r="AD14" s="8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  <c r="BA14" s="155"/>
      <c r="BB14" s="155"/>
      <c r="BC14" s="155"/>
      <c r="BD14" s="155"/>
      <c r="BE14" s="155"/>
      <c r="BF14" s="155"/>
      <c r="BG14" s="155"/>
      <c r="BH14" s="155"/>
      <c r="BI14" s="155"/>
      <c r="BJ14" s="155"/>
      <c r="BK14" s="155"/>
      <c r="BL14" s="155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58" t="n">
        <f aca="false">central_v2_m!B3+temporary_pension_bonus_central!B3</f>
        <v>20422747.1350974</v>
      </c>
      <c r="G15" s="158" t="n">
        <f aca="false">central_v2_m!C3+temporary_pension_bonus_central!B3</f>
        <v>19622770.7038608</v>
      </c>
      <c r="H15" s="67" t="n">
        <f aca="false">F15-J15</f>
        <v>20422747.1350974</v>
      </c>
      <c r="I15" s="67" t="n">
        <f aca="false">G15-K15</f>
        <v>19622770.7038608</v>
      </c>
      <c r="J15" s="159" t="n">
        <f aca="false">central_v2_m!J3</f>
        <v>0</v>
      </c>
      <c r="K15" s="159" t="n">
        <f aca="false">central_v2_m!K3</f>
        <v>0</v>
      </c>
      <c r="L15" s="67" t="n">
        <f aca="false">H15-I15</f>
        <v>799976.431236576</v>
      </c>
      <c r="M15" s="67" t="n">
        <f aca="false">J15-K15</f>
        <v>0</v>
      </c>
      <c r="N15" s="159" t="n">
        <f aca="false">SUM(central_v5_m!C3:J3)</f>
        <v>2478245.90902603</v>
      </c>
      <c r="O15" s="7"/>
      <c r="P15" s="7"/>
      <c r="Q15" s="67" t="n">
        <f aca="false">I15*5.5017049523</f>
        <v>107958694.759278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17260864.096479</v>
      </c>
      <c r="Y15" s="67" t="n">
        <f aca="false">N15*5.1890047538</f>
        <v>12859629.8030215</v>
      </c>
      <c r="Z15" s="67" t="n">
        <f aca="false">L15*5.5017049523</f>
        <v>4401234.29345755</v>
      </c>
      <c r="AA15" s="67"/>
      <c r="AB15" s="67"/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58" t="n">
        <f aca="false">central_v2_m!B4+temporary_pension_bonus_central!B4</f>
        <v>19803746.8364793</v>
      </c>
      <c r="G16" s="158" t="n">
        <f aca="false">central_v2_m!C4+temporary_pension_bonus_central!B4</f>
        <v>19026261.3047872</v>
      </c>
      <c r="H16" s="67" t="n">
        <f aca="false">F16-J16</f>
        <v>19803746.8364793</v>
      </c>
      <c r="I16" s="67" t="n">
        <f aca="false">G16-K16</f>
        <v>19026261.3047872</v>
      </c>
      <c r="J16" s="159" t="n">
        <f aca="false">central_v2_m!J4</f>
        <v>0</v>
      </c>
      <c r="K16" s="159" t="n">
        <f aca="false">central_v2_m!K4</f>
        <v>0</v>
      </c>
      <c r="L16" s="67" t="n">
        <f aca="false">H16-I16</f>
        <v>777485.531692125</v>
      </c>
      <c r="M16" s="67" t="n">
        <f aca="false">J16-K16</f>
        <v>0</v>
      </c>
      <c r="N16" s="159" t="n">
        <f aca="false">SUM(central_v5_m!C4:J4)</f>
        <v>2919136.76234831</v>
      </c>
      <c r="O16" s="160" t="n">
        <v>94527377.1142455</v>
      </c>
      <c r="Q16" s="67" t="n">
        <f aca="false">I16*5.5017049523</f>
        <v>104676876.044302</v>
      </c>
      <c r="R16" s="67" t="n">
        <v>16695329.1346057</v>
      </c>
      <c r="S16" s="67" t="n">
        <v>3421891.05153569</v>
      </c>
      <c r="T16" s="160" t="n">
        <v>22190060.6351791</v>
      </c>
      <c r="U16" s="7" t="n">
        <f aca="false">R22/N16</f>
        <v>7.11783128484034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19424910.5368699</v>
      </c>
      <c r="Y16" s="67" t="n">
        <f aca="false">N16*5.1890047538</f>
        <v>15147414.5368177</v>
      </c>
      <c r="Z16" s="67" t="n">
        <f aca="false">L16*5.5017049523</f>
        <v>4277496.00005216</v>
      </c>
      <c r="AA16" s="67"/>
      <c r="AB16" s="67"/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58" t="n">
        <f aca="false">central_v2_m!B5+temporary_pension_bonus_central!B5</f>
        <v>21428421.3166265</v>
      </c>
      <c r="G17" s="158" t="n">
        <f aca="false">central_v2_m!C5+temporary_pension_bonus_central!B5</f>
        <v>20585938.1941831</v>
      </c>
      <c r="H17" s="67" t="n">
        <f aca="false">F17-J17</f>
        <v>21428421.3166265</v>
      </c>
      <c r="I17" s="67" t="n">
        <f aca="false">G17-K17</f>
        <v>20585938.1941831</v>
      </c>
      <c r="J17" s="159" t="n">
        <f aca="false">central_v2_m!J5</f>
        <v>0</v>
      </c>
      <c r="K17" s="159" t="n">
        <f aca="false">central_v2_m!K5</f>
        <v>0</v>
      </c>
      <c r="L17" s="67" t="n">
        <f aca="false">H17-I17</f>
        <v>842483.122443445</v>
      </c>
      <c r="M17" s="67" t="n">
        <f aca="false">J17-K17</f>
        <v>0</v>
      </c>
      <c r="N17" s="159" t="n">
        <f aca="false">SUM(central_v5_m!C5:J5)</f>
        <v>2757062.56989139</v>
      </c>
      <c r="O17" s="160" t="n">
        <v>111875162.875528</v>
      </c>
      <c r="Q17" s="67" t="n">
        <f aca="false">I17*5.5017049523</f>
        <v>113257758.110679</v>
      </c>
      <c r="R17" s="67" t="n">
        <v>16337001.0457356</v>
      </c>
      <c r="S17" s="67" t="n">
        <v>4049880.89609411</v>
      </c>
      <c r="T17" s="160" t="n">
        <v>22729747.8617584</v>
      </c>
      <c r="U17" s="7" t="n">
        <f aca="false">R23/N17</f>
        <v>6.72286264506212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18941504.3486667</v>
      </c>
      <c r="Y17" s="67" t="n">
        <f aca="false">N17*5.1890047538</f>
        <v>14306410.7816905</v>
      </c>
      <c r="Z17" s="67" t="n">
        <f aca="false">L17*5.5017049523</f>
        <v>4635093.56697627</v>
      </c>
      <c r="AA17" s="67"/>
      <c r="AB17" s="67"/>
      <c r="AC17" s="67"/>
      <c r="AD17" s="67"/>
    </row>
    <row r="18" customFormat="false" ht="12.8" hidden="false" customHeight="false" outlineLevel="0" collapsed="false">
      <c r="A18" s="155"/>
      <c r="B18" s="5"/>
      <c r="C18" s="155" t="n">
        <f aca="false">C14+1</f>
        <v>2016</v>
      </c>
      <c r="D18" s="155" t="n">
        <f aca="false">D14</f>
        <v>1</v>
      </c>
      <c r="E18" s="155" t="n">
        <v>165</v>
      </c>
      <c r="F18" s="156" t="n">
        <f aca="false">central_v2_m!B6+temporary_pension_bonus_central!B6</f>
        <v>18797781.9121755</v>
      </c>
      <c r="G18" s="156" t="n">
        <f aca="false">central_v2_m!C6+temporary_pension_bonus_central!B6</f>
        <v>18060319.1604489</v>
      </c>
      <c r="H18" s="8" t="n">
        <f aca="false">F18-J18</f>
        <v>18797781.9121755</v>
      </c>
      <c r="I18" s="8" t="n">
        <f aca="false">G18-K18</f>
        <v>18060319.1604489</v>
      </c>
      <c r="J18" s="157" t="n">
        <f aca="false">central_v2_m!J6</f>
        <v>0</v>
      </c>
      <c r="K18" s="157" t="n">
        <f aca="false">central_v2_m!K6</f>
        <v>0</v>
      </c>
      <c r="L18" s="8" t="n">
        <f aca="false">H18-I18</f>
        <v>737462.751726605</v>
      </c>
      <c r="M18" s="8" t="n">
        <f aca="false">J18-K18</f>
        <v>0</v>
      </c>
      <c r="N18" s="157" t="n">
        <f aca="false">SUM(central_v5_m!C6:J6)</f>
        <v>2795658.97722293</v>
      </c>
      <c r="O18" s="161" t="n">
        <v>91414555.2301573</v>
      </c>
      <c r="P18" s="5"/>
      <c r="Q18" s="8" t="n">
        <f aca="false">I18*5.5017049523</f>
        <v>99362547.3651602</v>
      </c>
      <c r="R18" s="8" t="n">
        <v>17527446.3296216</v>
      </c>
      <c r="S18" s="8" t="n">
        <v>3309206.89933169</v>
      </c>
      <c r="T18" s="161" t="n">
        <v>22762488.8207359</v>
      </c>
      <c r="U18" s="5" t="n">
        <f aca="false">R24/N18</f>
        <v>6.62340305491053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18563990.1961245</v>
      </c>
      <c r="Y18" s="8" t="n">
        <f aca="false">N18*5.1890047538</f>
        <v>14506687.7228134</v>
      </c>
      <c r="Z18" s="8" t="n">
        <f aca="false">L18*5.5017049523</f>
        <v>4057302.47331105</v>
      </c>
      <c r="AA18" s="8"/>
      <c r="AB18" s="8"/>
      <c r="AC18" s="8"/>
      <c r="AD18" s="8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  <c r="BA18" s="155"/>
      <c r="BB18" s="155"/>
      <c r="BC18" s="155"/>
      <c r="BD18" s="155"/>
      <c r="BE18" s="155"/>
      <c r="BF18" s="155"/>
      <c r="BG18" s="155"/>
      <c r="BH18" s="155"/>
      <c r="BI18" s="155"/>
      <c r="BJ18" s="155"/>
      <c r="BK18" s="155"/>
      <c r="BL18" s="155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58" t="n">
        <f aca="false">central_v2_m!B7+temporary_pension_bonus_central!B7</f>
        <v>19382726.6633888</v>
      </c>
      <c r="G19" s="158" t="n">
        <f aca="false">central_v2_m!C7+temporary_pension_bonus_central!B7</f>
        <v>18620395.5505171</v>
      </c>
      <c r="H19" s="67" t="n">
        <f aca="false">F19-J19</f>
        <v>19382726.6633888</v>
      </c>
      <c r="I19" s="67" t="n">
        <f aca="false">G19-K19</f>
        <v>18620395.5505171</v>
      </c>
      <c r="J19" s="159" t="n">
        <f aca="false">central_v2_m!J7</f>
        <v>0</v>
      </c>
      <c r="K19" s="159" t="n">
        <f aca="false">central_v2_m!K7</f>
        <v>0</v>
      </c>
      <c r="L19" s="67" t="n">
        <f aca="false">H19-I19</f>
        <v>762331.112871721</v>
      </c>
      <c r="M19" s="67" t="n">
        <f aca="false">J19-K19</f>
        <v>0</v>
      </c>
      <c r="N19" s="159" t="n">
        <f aca="false">SUM(central_v5_m!C7:J7)</f>
        <v>2828183.68633319</v>
      </c>
      <c r="O19" s="160" t="n">
        <v>104116643.411142</v>
      </c>
      <c r="P19" s="7" t="n">
        <v>5.91</v>
      </c>
      <c r="Q19" s="67" t="n">
        <f aca="false">I19*5.5017049523</f>
        <v>102443922.414065</v>
      </c>
      <c r="R19" s="67" t="n">
        <v>18813591.3018501</v>
      </c>
      <c r="S19" s="67" t="n">
        <v>3769022.49148334</v>
      </c>
      <c r="T19" s="160" t="n">
        <v>24440890.5830178</v>
      </c>
      <c r="U19" s="7" t="n">
        <f aca="false">R19/N19</f>
        <v>6.6521815371343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18869579.4519813</v>
      </c>
      <c r="Y19" s="67" t="n">
        <f aca="false">N19*5.1890047538</f>
        <v>14675458.5930026</v>
      </c>
      <c r="Z19" s="67" t="n">
        <f aca="false">L19*5.5017049523</f>
        <v>4194120.85897872</v>
      </c>
      <c r="AA19" s="67"/>
      <c r="AB19" s="67"/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59" t="n">
        <f aca="false">central_v2_m!D8+temporary_pension_bonus_central!B8</f>
        <v>18504303.1925063</v>
      </c>
      <c r="G20" s="159" t="n">
        <f aca="false">central_v2_m!E8+temporary_pension_bonus_central!B8</f>
        <v>17774022.853575</v>
      </c>
      <c r="H20" s="67" t="n">
        <f aca="false">F20-J20</f>
        <v>18504303.1925063</v>
      </c>
      <c r="I20" s="67" t="n">
        <f aca="false">G20-K20</f>
        <v>17774022.853575</v>
      </c>
      <c r="J20" s="159" t="n">
        <f aca="false">central_v2_m!J8</f>
        <v>0</v>
      </c>
      <c r="K20" s="159" t="n">
        <f aca="false">central_v2_m!K8</f>
        <v>0</v>
      </c>
      <c r="L20" s="67" t="n">
        <f aca="false">H20-I20</f>
        <v>730280.338931318</v>
      </c>
      <c r="M20" s="67" t="n">
        <f aca="false">J20-K20</f>
        <v>0</v>
      </c>
      <c r="N20" s="159" t="n">
        <f aca="false">SUM(central_v5_m!C8:J8)</f>
        <v>2477813.00409058</v>
      </c>
      <c r="O20" s="160" t="n">
        <v>90764685.8571572</v>
      </c>
      <c r="P20" s="7" t="n">
        <v>5.43</v>
      </c>
      <c r="Q20" s="67" t="n">
        <f aca="false">I20*5.5017049523</f>
        <v>97787429.5558068</v>
      </c>
      <c r="R20" s="67" t="n">
        <v>16989362.3248539</v>
      </c>
      <c r="S20" s="67" t="n">
        <v>3285681.62802909</v>
      </c>
      <c r="T20" s="160" t="n">
        <v>22167728.6392591</v>
      </c>
      <c r="U20" s="7" t="n">
        <f aca="false">R20/N20</f>
        <v>6.85659583544298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16875170.4145192</v>
      </c>
      <c r="Y20" s="67" t="n">
        <f aca="false">N20*5.1890047538</f>
        <v>12857383.4572535</v>
      </c>
      <c r="Z20" s="67" t="n">
        <f aca="false">L20*5.5017049523</f>
        <v>4017786.95726576</v>
      </c>
      <c r="AA20" s="67"/>
      <c r="AB20" s="67"/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59" t="n">
        <f aca="false">central_v2_m!D9+temporary_pension_bonus_central!B9</f>
        <v>20255770.5244998</v>
      </c>
      <c r="G21" s="159" t="n">
        <f aca="false">central_v2_m!E9+temporary_pension_bonus_central!B9</f>
        <v>19454044.6742436</v>
      </c>
      <c r="H21" s="67" t="n">
        <f aca="false">F21-J21</f>
        <v>20218322.2317034</v>
      </c>
      <c r="I21" s="67" t="n">
        <f aca="false">G21-K21</f>
        <v>19417719.8302311</v>
      </c>
      <c r="J21" s="159" t="n">
        <f aca="false">central_v2_m!J9</f>
        <v>37448.2927964077</v>
      </c>
      <c r="K21" s="159" t="n">
        <f aca="false">central_v2_m!K9</f>
        <v>36324.8440125154</v>
      </c>
      <c r="L21" s="67" t="n">
        <f aca="false">H21-I21</f>
        <v>800602.401472312</v>
      </c>
      <c r="M21" s="67" t="n">
        <f aca="false">J21-K21</f>
        <v>1123.44878389224</v>
      </c>
      <c r="N21" s="159" t="n">
        <f aca="false">SUM(central_v5_m!C9:J9)</f>
        <v>3910348.4398605</v>
      </c>
      <c r="O21" s="160" t="n">
        <v>112083822.294624</v>
      </c>
      <c r="P21" s="7" t="n">
        <v>6.14</v>
      </c>
      <c r="Q21" s="67" t="n">
        <f aca="false">I21*5.5017049523</f>
        <v>106830565.352356</v>
      </c>
      <c r="R21" s="67" t="n">
        <v>21412355.8556138</v>
      </c>
      <c r="S21" s="67" t="n">
        <v>4057434.36706539</v>
      </c>
      <c r="T21" s="160" t="n">
        <v>27652287.4723871</v>
      </c>
      <c r="U21" s="7" t="n">
        <f aca="false">R21/N21</f>
        <v>5.47581786762146</v>
      </c>
      <c r="V21" s="67" t="n">
        <f aca="false">K21*5.5017049523</f>
        <v>199848.574195181</v>
      </c>
      <c r="W21" s="67" t="n">
        <f aca="false">M21*5.5017049523</f>
        <v>6180.88373799533</v>
      </c>
      <c r="X21" s="67" t="n">
        <f aca="false">N21*5.1890047538+L21*5.5017049523</f>
        <v>24695494.840454</v>
      </c>
      <c r="Y21" s="67" t="n">
        <f aca="false">N21*5.1890047538</f>
        <v>20290816.6434505</v>
      </c>
      <c r="Z21" s="67" t="n">
        <f aca="false">L21*5.5017049523</f>
        <v>4404678.19700349</v>
      </c>
      <c r="AA21" s="67"/>
      <c r="AB21" s="67"/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5"/>
      <c r="B22" s="5"/>
      <c r="C22" s="155" t="n">
        <f aca="false">C18+1</f>
        <v>2017</v>
      </c>
      <c r="D22" s="155" t="n">
        <f aca="false">D18</f>
        <v>1</v>
      </c>
      <c r="E22" s="155" t="n">
        <v>169</v>
      </c>
      <c r="F22" s="157" t="n">
        <f aca="false">central_v2_m!D10+temporary_pension_bonus_central!B10</f>
        <v>19378703.2560285</v>
      </c>
      <c r="G22" s="157" t="n">
        <f aca="false">central_v2_m!E10+temporary_pension_bonus_central!B10</f>
        <v>18611555.0477446</v>
      </c>
      <c r="H22" s="8" t="n">
        <f aca="false">F22-J22</f>
        <v>19309958.771897</v>
      </c>
      <c r="I22" s="8" t="n">
        <f aca="false">G22-K22</f>
        <v>18544872.8981371</v>
      </c>
      <c r="J22" s="157" t="n">
        <f aca="false">central_v2_m!J10</f>
        <v>68744.4841315014</v>
      </c>
      <c r="K22" s="157" t="n">
        <f aca="false">central_v2_m!K10</f>
        <v>66682.1496075563</v>
      </c>
      <c r="L22" s="8" t="n">
        <f aca="false">H22-I22</f>
        <v>765085.873759933</v>
      </c>
      <c r="M22" s="8" t="n">
        <f aca="false">J22-K22</f>
        <v>2062.33452394504</v>
      </c>
      <c r="N22" s="157" t="n">
        <f aca="false">SUM(central_v5_m!C10:J10)</f>
        <v>4299591.36744104</v>
      </c>
      <c r="O22" s="161" t="n">
        <v>99073334.5554007</v>
      </c>
      <c r="P22" s="5" t="n">
        <v>5.69</v>
      </c>
      <c r="Q22" s="8" t="n">
        <f aca="false">I22*5.5017049523</f>
        <v>102028419.063455</v>
      </c>
      <c r="R22" s="8" t="n">
        <v>20777922.9717703</v>
      </c>
      <c r="S22" s="8" t="n">
        <v>3586454.71090551</v>
      </c>
      <c r="T22" s="161" t="n">
        <v>25889654.8342129</v>
      </c>
      <c r="U22" s="5" t="n">
        <f aca="false">R22/N22</f>
        <v>4.83253434945298</v>
      </c>
      <c r="V22" s="8" t="n">
        <f aca="false">K22*5.5017049523</f>
        <v>366865.512725902</v>
      </c>
      <c r="W22" s="8" t="n">
        <f aca="false">M22*5.5017049523</f>
        <v>11346.3560636877</v>
      </c>
      <c r="X22" s="8" t="n">
        <f aca="false">N22*5.1890047538+L22*5.5017049523</f>
        <v>26519876.7856488</v>
      </c>
      <c r="Y22" s="8" t="n">
        <f aca="false">N22*5.1890047538</f>
        <v>22310600.045049</v>
      </c>
      <c r="Z22" s="8" t="n">
        <f aca="false">L22*5.5017049523</f>
        <v>4209276.7405998</v>
      </c>
      <c r="AA22" s="8"/>
      <c r="AB22" s="8"/>
      <c r="AC22" s="8"/>
      <c r="AD22" s="8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  <c r="BA22" s="155"/>
      <c r="BB22" s="155"/>
      <c r="BC22" s="155"/>
      <c r="BD22" s="155"/>
      <c r="BE22" s="155"/>
      <c r="BF22" s="155"/>
      <c r="BG22" s="155"/>
      <c r="BH22" s="155"/>
      <c r="BI22" s="155"/>
      <c r="BJ22" s="155"/>
      <c r="BK22" s="155"/>
      <c r="BL22" s="155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59" t="n">
        <f aca="false">central_v2_m!D11+temporary_pension_bonus_central!B11</f>
        <v>20711369.2321363</v>
      </c>
      <c r="G23" s="159" t="n">
        <f aca="false">central_v2_m!E11+temporary_pension_bonus_central!B11</f>
        <v>19889627.5289474</v>
      </c>
      <c r="H23" s="67" t="n">
        <f aca="false">F23-J23</f>
        <v>20605962.8217597</v>
      </c>
      <c r="I23" s="67" t="n">
        <f aca="false">G23-K23</f>
        <v>19787383.310882</v>
      </c>
      <c r="J23" s="159" t="n">
        <f aca="false">central_v2_m!J11</f>
        <v>105406.410376622</v>
      </c>
      <c r="K23" s="159" t="n">
        <f aca="false">central_v2_m!K11</f>
        <v>102244.218065323</v>
      </c>
      <c r="L23" s="67" t="n">
        <f aca="false">H23-I23</f>
        <v>818579.510877658</v>
      </c>
      <c r="M23" s="67" t="n">
        <f aca="false">J23-K23</f>
        <v>3162.19231129867</v>
      </c>
      <c r="N23" s="159" t="n">
        <f aca="false">SUM(central_v5_m!C11:J11)</f>
        <v>3939404.98436416</v>
      </c>
      <c r="O23" s="160" t="n">
        <v>118311548.494431</v>
      </c>
      <c r="P23" s="7"/>
      <c r="Q23" s="67" t="n">
        <f aca="false">I23*5.5017049523</f>
        <v>108864344.754538</v>
      </c>
      <c r="R23" s="67" t="n">
        <v>18535352.9612218</v>
      </c>
      <c r="S23" s="67" t="n">
        <v>4282878.0554984</v>
      </c>
      <c r="T23" s="160" t="n">
        <v>24020927.7863425</v>
      </c>
      <c r="U23" s="7" t="n">
        <f aca="false">R23/N23</f>
        <v>4.70511486754731</v>
      </c>
      <c r="V23" s="67" t="n">
        <f aca="false">K23*5.5017049523</f>
        <v>562517.520874031</v>
      </c>
      <c r="W23" s="67" t="n">
        <f aca="false">M23*5.5017049523</f>
        <v>17397.4490991969</v>
      </c>
      <c r="X23" s="67" t="n">
        <f aca="false">N23*5.1890047538+L23*5.5017049523</f>
        <v>24945174.139856</v>
      </c>
      <c r="Y23" s="67" t="n">
        <f aca="false">N23*5.1890047538</f>
        <v>20441591.1910091</v>
      </c>
      <c r="Z23" s="67" t="n">
        <f aca="false">L23*5.5017049523</f>
        <v>4503582.94884692</v>
      </c>
      <c r="AA23" s="67"/>
      <c r="AB23" s="67"/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59" t="n">
        <f aca="false">central_v2_m!D12+temporary_pension_bonus_central!B12</f>
        <v>19898364.4949312</v>
      </c>
      <c r="G24" s="159" t="n">
        <f aca="false">central_v2_m!E12+temporary_pension_bonus_central!B12</f>
        <v>19108228.3816653</v>
      </c>
      <c r="H24" s="67" t="n">
        <f aca="false">F24-J24</f>
        <v>19745296.2237906</v>
      </c>
      <c r="I24" s="67" t="n">
        <f aca="false">G24-K24</f>
        <v>18959752.158659</v>
      </c>
      <c r="J24" s="159" t="n">
        <f aca="false">central_v2_m!J12</f>
        <v>153068.271140567</v>
      </c>
      <c r="K24" s="159" t="n">
        <f aca="false">central_v2_m!K12</f>
        <v>148476.22300635</v>
      </c>
      <c r="L24" s="67" t="n">
        <f aca="false">H24-I24</f>
        <v>785544.065131642</v>
      </c>
      <c r="M24" s="67" t="n">
        <f aca="false">J24-K24</f>
        <v>4592.04813421701</v>
      </c>
      <c r="N24" s="159" t="n">
        <f aca="false">SUM(central_v5_m!C12:J12)</f>
        <v>3599614.55233288</v>
      </c>
      <c r="O24" s="160" t="n">
        <v>103254577.736778</v>
      </c>
      <c r="P24" s="7"/>
      <c r="Q24" s="67" t="n">
        <f aca="false">I24*5.5017049523</f>
        <v>104310962.345675</v>
      </c>
      <c r="R24" s="67" t="n">
        <v>18516776.2102264</v>
      </c>
      <c r="S24" s="67" t="n">
        <v>3737815.71407136</v>
      </c>
      <c r="T24" s="160" t="n">
        <v>24278813.7103198</v>
      </c>
      <c r="U24" s="7" t="n">
        <f aca="false">R24/N24</f>
        <v>5.14409971985079</v>
      </c>
      <c r="V24" s="67" t="n">
        <f aca="false">K24*5.5017049523</f>
        <v>816872.371412834</v>
      </c>
      <c r="W24" s="67" t="n">
        <f aca="false">M24*5.5017049523</f>
        <v>25264.0939612217</v>
      </c>
      <c r="X24" s="67" t="n">
        <f aca="false">N24*5.1890047538+L24*5.5017049523</f>
        <v>23000248.6972876</v>
      </c>
      <c r="Y24" s="67" t="n">
        <f aca="false">N24*5.1890047538</f>
        <v>18678417.023903</v>
      </c>
      <c r="Z24" s="67" t="n">
        <f aca="false">L24*5.5017049523</f>
        <v>4321831.67338463</v>
      </c>
      <c r="AA24" s="67"/>
      <c r="AB24" s="67"/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59" t="n">
        <f aca="false">central_v2_m!D13+temporary_pension_bonus_central!B13</f>
        <v>21659293.0983671</v>
      </c>
      <c r="G25" s="159" t="n">
        <f aca="false">central_v2_m!E13+temporary_pension_bonus_central!B13</f>
        <v>20796911.2885286</v>
      </c>
      <c r="H25" s="67" t="n">
        <f aca="false">F25-J25</f>
        <v>21463576.1140759</v>
      </c>
      <c r="I25" s="67" t="n">
        <f aca="false">G25-K25</f>
        <v>20607065.8137661</v>
      </c>
      <c r="J25" s="159" t="n">
        <f aca="false">central_v2_m!J13</f>
        <v>195716.984291222</v>
      </c>
      <c r="K25" s="159" t="n">
        <f aca="false">central_v2_m!K13</f>
        <v>189845.474762486</v>
      </c>
      <c r="L25" s="67" t="n">
        <f aca="false">H25-I25</f>
        <v>856510.300309789</v>
      </c>
      <c r="M25" s="67" t="n">
        <f aca="false">J25-K25</f>
        <v>5871.50952873667</v>
      </c>
      <c r="N25" s="159" t="n">
        <f aca="false">SUM(central_v5_m!C13:J13)</f>
        <v>4012507.36812272</v>
      </c>
      <c r="O25" s="162" t="n">
        <v>124728426.724285</v>
      </c>
      <c r="Q25" s="67" t="n">
        <f aca="false">I25*5.5017049523</f>
        <v>113373996.039969</v>
      </c>
      <c r="R25" s="67" t="n">
        <v>18747481.3987943</v>
      </c>
      <c r="S25" s="67" t="n">
        <v>4515169.04741912</v>
      </c>
      <c r="T25" s="162" t="n">
        <v>24785174.0476736</v>
      </c>
      <c r="V25" s="67" t="n">
        <f aca="false">K25*5.5017049523</f>
        <v>1044473.78867251</v>
      </c>
      <c r="W25" s="67" t="n">
        <f aca="false">M25*5.5017049523</f>
        <v>32303.3130517272</v>
      </c>
      <c r="X25" s="67" t="n">
        <f aca="false">N25*5.1890047538+L25*5.5017049523</f>
        <v>25533186.7687566</v>
      </c>
      <c r="Y25" s="67" t="n">
        <f aca="false">N25*5.1890047538</f>
        <v>20820919.8078463</v>
      </c>
      <c r="Z25" s="67" t="n">
        <f aca="false">L25*5.5017049523</f>
        <v>4712266.96091032</v>
      </c>
      <c r="AA25" s="67"/>
      <c r="AB25" s="67"/>
      <c r="AC25" s="67"/>
      <c r="AD25" s="67"/>
    </row>
    <row r="26" customFormat="false" ht="12.8" hidden="false" customHeight="false" outlineLevel="0" collapsed="false">
      <c r="A26" s="155"/>
      <c r="B26" s="5"/>
      <c r="C26" s="155" t="n">
        <f aca="false">C22+1</f>
        <v>2018</v>
      </c>
      <c r="D26" s="155" t="n">
        <f aca="false">D22</f>
        <v>1</v>
      </c>
      <c r="E26" s="155" t="n">
        <v>173</v>
      </c>
      <c r="F26" s="157" t="n">
        <f aca="false">central_v2_m!D14+temporary_pension_bonus_central!B14</f>
        <v>20174391.2627902</v>
      </c>
      <c r="G26" s="157" t="n">
        <f aca="false">central_v2_m!E14+temporary_pension_bonus_central!B14</f>
        <v>19371112.7687216</v>
      </c>
      <c r="H26" s="8" t="n">
        <f aca="false">F26-J26</f>
        <v>19974770.1617221</v>
      </c>
      <c r="I26" s="8" t="n">
        <f aca="false">G26-K26</f>
        <v>19177480.3006855</v>
      </c>
      <c r="J26" s="157" t="n">
        <f aca="false">central_v2_m!J14</f>
        <v>199621.10106806</v>
      </c>
      <c r="K26" s="157" t="n">
        <f aca="false">central_v2_m!K14</f>
        <v>193632.468036018</v>
      </c>
      <c r="L26" s="8" t="n">
        <f aca="false">H26-I26</f>
        <v>797289.861036606</v>
      </c>
      <c r="M26" s="8" t="n">
        <f aca="false">J26-K26</f>
        <v>5988.63303204181</v>
      </c>
      <c r="N26" s="157" t="n">
        <f aca="false">SUM(central_v5_m!C14:J14)</f>
        <v>4266228.99960084</v>
      </c>
      <c r="O26" s="5"/>
      <c r="P26" s="5"/>
      <c r="Q26" s="8" t="n">
        <f aca="false">I26*5.5017049523</f>
        <v>105508838.342917</v>
      </c>
      <c r="R26" s="8"/>
      <c r="S26" s="8"/>
      <c r="T26" s="5"/>
      <c r="U26" s="5"/>
      <c r="V26" s="8" t="n">
        <f aca="false">K26*5.5017049523</f>
        <v>1065308.70831983</v>
      </c>
      <c r="W26" s="8" t="n">
        <f aca="false">M26*5.5017049523</f>
        <v>32947.6920098918</v>
      </c>
      <c r="X26" s="8" t="n">
        <f aca="false">N26*5.1890047538+L26*5.5017049523</f>
        <v>26523936.1366118</v>
      </c>
      <c r="Y26" s="8" t="n">
        <f aca="false">N26*5.1890047538</f>
        <v>22137482.5597282</v>
      </c>
      <c r="Z26" s="8" t="n">
        <f aca="false">L26*5.5017049523</f>
        <v>4386453.57688367</v>
      </c>
      <c r="AA26" s="8"/>
      <c r="AB26" s="8"/>
      <c r="AC26" s="8"/>
      <c r="AD26" s="8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  <c r="BA26" s="155"/>
      <c r="BB26" s="155"/>
      <c r="BC26" s="155"/>
      <c r="BD26" s="155"/>
      <c r="BE26" s="155"/>
      <c r="BF26" s="155"/>
      <c r="BG26" s="155"/>
      <c r="BH26" s="155"/>
      <c r="BI26" s="155"/>
      <c r="BJ26" s="155"/>
      <c r="BK26" s="155"/>
      <c r="BL26" s="155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59" t="n">
        <f aca="false">central_v2_m!D15+temporary_pension_bonus_central!B15</f>
        <v>20313980.7774135</v>
      </c>
      <c r="G27" s="159" t="n">
        <f aca="false">central_v2_m!E15+temporary_pension_bonus_central!B15</f>
        <v>19516461.0029102</v>
      </c>
      <c r="H27" s="67" t="n">
        <f aca="false">F27-J27</f>
        <v>20096218.8788326</v>
      </c>
      <c r="I27" s="67" t="n">
        <f aca="false">G27-K27</f>
        <v>19305231.9612867</v>
      </c>
      <c r="J27" s="159" t="n">
        <f aca="false">central_v2_m!J15</f>
        <v>217761.898580891</v>
      </c>
      <c r="K27" s="159" t="n">
        <f aca="false">central_v2_m!K15</f>
        <v>211229.041623464</v>
      </c>
      <c r="L27" s="67" t="n">
        <f aca="false">H27-I27</f>
        <v>790986.917545874</v>
      </c>
      <c r="M27" s="67" t="n">
        <f aca="false">J27-K27</f>
        <v>6532.85695742682</v>
      </c>
      <c r="N27" s="159" t="n">
        <f aca="false">SUM(central_v5_m!C15:J15)</f>
        <v>3669736.53404985</v>
      </c>
      <c r="O27" s="7"/>
      <c r="P27" s="7"/>
      <c r="Q27" s="67" t="n">
        <f aca="false">I27*5.5017049523</f>
        <v>106211690.286711</v>
      </c>
      <c r="R27" s="67"/>
      <c r="S27" s="67"/>
      <c r="T27" s="7"/>
      <c r="U27" s="7"/>
      <c r="V27" s="67" t="n">
        <f aca="false">K27*5.5017049523</f>
        <v>1162119.8643694</v>
      </c>
      <c r="W27" s="67" t="n">
        <f aca="false">M27*5.5017049523</f>
        <v>35941.8514753426</v>
      </c>
      <c r="X27" s="67" t="n">
        <f aca="false">N27*5.1890047538+L27*5.5017049523</f>
        <v>23394056.9618448</v>
      </c>
      <c r="Y27" s="67" t="n">
        <f aca="false">N27*5.1890047538</f>
        <v>19042280.3203782</v>
      </c>
      <c r="Z27" s="67" t="n">
        <f aca="false">L27*5.5017049523</f>
        <v>4351776.64146664</v>
      </c>
      <c r="AA27" s="67"/>
      <c r="AB27" s="67"/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59" t="n">
        <f aca="false">central_v2_m!D16+temporary_pension_bonus_central!B16</f>
        <v>19050994.9160723</v>
      </c>
      <c r="G28" s="159" t="n">
        <f aca="false">central_v2_m!E16+temporary_pension_bonus_central!B16</f>
        <v>18292973.2702278</v>
      </c>
      <c r="H28" s="67" t="n">
        <f aca="false">F28-J28</f>
        <v>18815947.7928481</v>
      </c>
      <c r="I28" s="67" t="n">
        <f aca="false">G28-K28</f>
        <v>18064977.5607004</v>
      </c>
      <c r="J28" s="159" t="n">
        <f aca="false">central_v2_m!J16</f>
        <v>235047.123224172</v>
      </c>
      <c r="K28" s="159" t="n">
        <f aca="false">central_v2_m!K16</f>
        <v>227995.709527446</v>
      </c>
      <c r="L28" s="67" t="n">
        <f aca="false">H28-I28</f>
        <v>750970.232147779</v>
      </c>
      <c r="M28" s="67" t="n">
        <f aca="false">J28-K28</f>
        <v>7051.41369672515</v>
      </c>
      <c r="N28" s="159" t="n">
        <f aca="false">SUM(central_v5_m!C16:J16)</f>
        <v>3308279.04526512</v>
      </c>
      <c r="O28" s="7"/>
      <c r="P28" s="7"/>
      <c r="Q28" s="67" t="n">
        <f aca="false">I28*5.5017049523</f>
        <v>99388176.5088936</v>
      </c>
      <c r="R28" s="67"/>
      <c r="S28" s="67"/>
      <c r="T28" s="7"/>
      <c r="U28" s="7"/>
      <c r="V28" s="67" t="n">
        <f aca="false">K28*5.5017049523</f>
        <v>1254365.1242103</v>
      </c>
      <c r="W28" s="67" t="n">
        <f aca="false">M28*5.5017049523</f>
        <v>38794.7976559888</v>
      </c>
      <c r="X28" s="67" t="n">
        <f aca="false">N28*5.1890047538+L28*5.5017049523</f>
        <v>21298292.3380149</v>
      </c>
      <c r="Y28" s="67" t="n">
        <f aca="false">N28*5.1890047538</f>
        <v>17166675.6927776</v>
      </c>
      <c r="Z28" s="67" t="n">
        <f aca="false">L28*5.5017049523</f>
        <v>4131616.64523732</v>
      </c>
      <c r="AA28" s="67"/>
      <c r="AB28" s="67"/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59" t="n">
        <f aca="false">central_v2_m!D17+temporary_pension_bonus_central!B17</f>
        <v>17490439.3900688</v>
      </c>
      <c r="G29" s="159" t="n">
        <f aca="false">central_v2_m!E17+temporary_pension_bonus_central!B17</f>
        <v>16796377.2975099</v>
      </c>
      <c r="H29" s="67" t="n">
        <f aca="false">F29-J29</f>
        <v>17250048.0680318</v>
      </c>
      <c r="I29" s="67" t="n">
        <f aca="false">G29-K29</f>
        <v>16563197.7151339</v>
      </c>
      <c r="J29" s="159" t="n">
        <f aca="false">central_v2_m!J17</f>
        <v>240391.322037069</v>
      </c>
      <c r="K29" s="159" t="n">
        <f aca="false">central_v2_m!K17</f>
        <v>233179.582375956</v>
      </c>
      <c r="L29" s="67" t="n">
        <f aca="false">H29-I29</f>
        <v>686850.352897843</v>
      </c>
      <c r="M29" s="67" t="n">
        <f aca="false">J29-K29</f>
        <v>7211.73966111208</v>
      </c>
      <c r="N29" s="159" t="n">
        <f aca="false">SUM(central_v5_m!C17:J17)</f>
        <v>3051396.7057971</v>
      </c>
      <c r="O29" s="7"/>
      <c r="P29" s="7"/>
      <c r="Q29" s="67" t="n">
        <f aca="false">I29*5.5017049523</f>
        <v>91125826.8952763</v>
      </c>
      <c r="R29" s="67"/>
      <c r="S29" s="67"/>
      <c r="T29" s="7"/>
      <c r="U29" s="7"/>
      <c r="V29" s="67" t="n">
        <f aca="false">K29*5.5017049523</f>
        <v>1282885.26313305</v>
      </c>
      <c r="W29" s="67" t="n">
        <f aca="false">M29*5.5017049523</f>
        <v>39676.8638082386</v>
      </c>
      <c r="X29" s="67" t="n">
        <f aca="false">N29*5.1890047538+L29*5.5017049523</f>
        <v>19612560.0001379</v>
      </c>
      <c r="Y29" s="67" t="n">
        <f aca="false">N29*5.1890047538</f>
        <v>15833712.0121108</v>
      </c>
      <c r="Z29" s="67" t="n">
        <f aca="false">L29*5.5017049523</f>
        <v>3778847.98802707</v>
      </c>
      <c r="AA29" s="67"/>
      <c r="AB29" s="67"/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5"/>
      <c r="B30" s="5"/>
      <c r="C30" s="155" t="n">
        <f aca="false">C26+1</f>
        <v>2019</v>
      </c>
      <c r="D30" s="155" t="n">
        <f aca="false">D26</f>
        <v>1</v>
      </c>
      <c r="E30" s="155" t="n">
        <v>177</v>
      </c>
      <c r="F30" s="157" t="n">
        <f aca="false">central_v2_m!D18+temporary_pension_bonus_central!B18</f>
        <v>17349305.2240575</v>
      </c>
      <c r="G30" s="157" t="n">
        <f aca="false">central_v2_m!E18+temporary_pension_bonus_central!B18</f>
        <v>16659961.0542036</v>
      </c>
      <c r="H30" s="8" t="n">
        <f aca="false">F30-J30</f>
        <v>17153552.6932873</v>
      </c>
      <c r="I30" s="8" t="n">
        <f aca="false">G30-K30</f>
        <v>16470081.0993565</v>
      </c>
      <c r="J30" s="157" t="n">
        <f aca="false">central_v2_m!J18</f>
        <v>195752.530770185</v>
      </c>
      <c r="K30" s="157" t="n">
        <f aca="false">central_v2_m!K18</f>
        <v>189879.95484708</v>
      </c>
      <c r="L30" s="8" t="n">
        <f aca="false">H30-I30</f>
        <v>683471.593930826</v>
      </c>
      <c r="M30" s="8" t="n">
        <f aca="false">J30-K30</f>
        <v>5872.57592310553</v>
      </c>
      <c r="N30" s="157" t="n">
        <f aca="false">SUM(central_v5_m!C18:J18)</f>
        <v>3574517.52676076</v>
      </c>
      <c r="O30" s="5"/>
      <c r="P30" s="5"/>
      <c r="Q30" s="8" t="n">
        <f aca="false">I30*5.5017049523</f>
        <v>90613526.7491123</v>
      </c>
      <c r="R30" s="8"/>
      <c r="S30" s="8"/>
      <c r="T30" s="5"/>
      <c r="U30" s="5"/>
      <c r="V30" s="8" t="n">
        <f aca="false">K30*5.5017049523</f>
        <v>1044663.48792468</v>
      </c>
      <c r="W30" s="8" t="n">
        <f aca="false">M30*5.5017049523</f>
        <v>32309.1800389074</v>
      </c>
      <c r="X30" s="8" t="n">
        <f aca="false">N30*5.1890047538+L30*5.5017049523</f>
        <v>22308447.4919886</v>
      </c>
      <c r="Y30" s="8" t="n">
        <f aca="false">N30*5.1890047538</f>
        <v>18548188.438903</v>
      </c>
      <c r="Z30" s="8" t="n">
        <f aca="false">L30*5.5017049523</f>
        <v>3760259.0530856</v>
      </c>
      <c r="AA30" s="8"/>
      <c r="AB30" s="8"/>
      <c r="AC30" s="8"/>
      <c r="AD30" s="8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  <c r="BA30" s="155"/>
      <c r="BB30" s="155"/>
      <c r="BC30" s="155"/>
      <c r="BD30" s="155"/>
      <c r="BE30" s="155"/>
      <c r="BF30" s="155"/>
      <c r="BG30" s="155"/>
      <c r="BH30" s="155"/>
      <c r="BI30" s="155"/>
      <c r="BJ30" s="155"/>
      <c r="BK30" s="155"/>
      <c r="BL30" s="155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59" t="n">
        <f aca="false">central_v2_m!D19+temporary_pension_bonus_central!B19</f>
        <v>17520986.5839201</v>
      </c>
      <c r="G31" s="159" t="n">
        <f aca="false">central_v2_m!E19+temporary_pension_bonus_central!B19</f>
        <v>16823832.6850284</v>
      </c>
      <c r="H31" s="67" t="n">
        <f aca="false">F31-J31</f>
        <v>17320128.5894145</v>
      </c>
      <c r="I31" s="67" t="n">
        <f aca="false">G31-K31</f>
        <v>16629000.430358</v>
      </c>
      <c r="J31" s="159" t="n">
        <f aca="false">central_v2_m!J19</f>
        <v>200857.994505559</v>
      </c>
      <c r="K31" s="159" t="n">
        <f aca="false">central_v2_m!K19</f>
        <v>194832.254670393</v>
      </c>
      <c r="L31" s="67" t="n">
        <f aca="false">H31-I31</f>
        <v>691128.159056459</v>
      </c>
      <c r="M31" s="67" t="n">
        <f aca="false">J31-K31</f>
        <v>6025.73983516681</v>
      </c>
      <c r="N31" s="159" t="n">
        <f aca="false">SUM(central_v5_m!C19:J19)</f>
        <v>3250287.77850783</v>
      </c>
      <c r="O31" s="7"/>
      <c r="P31" s="7"/>
      <c r="Q31" s="67" t="n">
        <f aca="false">I31*5.5017049523</f>
        <v>91487854.0194997</v>
      </c>
      <c r="R31" s="67"/>
      <c r="S31" s="67"/>
      <c r="T31" s="7"/>
      <c r="U31" s="7"/>
      <c r="V31" s="67" t="n">
        <f aca="false">K31*5.5017049523</f>
        <v>1071909.58038787</v>
      </c>
      <c r="W31" s="67" t="n">
        <f aca="false">M31*5.5017049523</f>
        <v>33151.8426924086</v>
      </c>
      <c r="X31" s="67" t="n">
        <f aca="false">N31*5.1890047538+L31*5.5017049523</f>
        <v>20668141.9492501</v>
      </c>
      <c r="Y31" s="67" t="n">
        <f aca="false">N31*5.1890047538</f>
        <v>16865758.7338952</v>
      </c>
      <c r="Z31" s="67" t="n">
        <f aca="false">L31*5.5017049523</f>
        <v>3802383.2153549</v>
      </c>
      <c r="AA31" s="67"/>
      <c r="AB31" s="67"/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59" t="n">
        <f aca="false">central_v2_m!D20+temporary_pension_bonus_central!B20</f>
        <v>17915077.6973654</v>
      </c>
      <c r="G32" s="159" t="n">
        <f aca="false">central_v2_m!E20+temporary_pension_bonus_central!B20</f>
        <v>17200747.3101926</v>
      </c>
      <c r="H32" s="67" t="n">
        <f aca="false">F32-J32</f>
        <v>17723220.7026304</v>
      </c>
      <c r="I32" s="67" t="n">
        <f aca="false">G32-K32</f>
        <v>17014646.0252996</v>
      </c>
      <c r="J32" s="159" t="n">
        <f aca="false">central_v2_m!J20</f>
        <v>191856.994735014</v>
      </c>
      <c r="K32" s="159" t="n">
        <f aca="false">central_v2_m!K20</f>
        <v>186101.284892964</v>
      </c>
      <c r="L32" s="67" t="n">
        <f aca="false">H32-I32</f>
        <v>708574.677330781</v>
      </c>
      <c r="M32" s="67" t="n">
        <f aca="false">J32-K32</f>
        <v>5755.70984205039</v>
      </c>
      <c r="N32" s="159" t="n">
        <f aca="false">SUM(central_v5_m!C20:J20)</f>
        <v>3177620.63583764</v>
      </c>
      <c r="O32" s="7"/>
      <c r="P32" s="7"/>
      <c r="Q32" s="67" t="n">
        <f aca="false">I32*5.5017049523</f>
        <v>93609562.2990226</v>
      </c>
      <c r="R32" s="67"/>
      <c r="S32" s="67"/>
      <c r="T32" s="7"/>
      <c r="U32" s="7"/>
      <c r="V32" s="67" t="n">
        <f aca="false">K32*5.5017049523</f>
        <v>1023874.36072501</v>
      </c>
      <c r="W32" s="67" t="n">
        <f aca="false">M32*5.5017049523</f>
        <v>31666.2173420105</v>
      </c>
      <c r="X32" s="67" t="n">
        <f aca="false">N32*5.1890047538+L32*5.5017049523</f>
        <v>20387057.3964796</v>
      </c>
      <c r="Y32" s="67" t="n">
        <f aca="false">N32*5.1890047538</f>
        <v>16488688.5851345</v>
      </c>
      <c r="Z32" s="67" t="n">
        <f aca="false">L32*5.5017049523</f>
        <v>3898368.81134513</v>
      </c>
      <c r="AA32" s="67"/>
      <c r="AB32" s="67"/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59" t="n">
        <f aca="false">central_v2_m!D21+temporary_pension_bonus_central!B21</f>
        <v>17719542.0514624</v>
      </c>
      <c r="G33" s="159" t="n">
        <f aca="false">central_v2_m!E21+temporary_pension_bonus_central!B21</f>
        <v>17011789.1241135</v>
      </c>
      <c r="H33" s="67" t="n">
        <f aca="false">F33-J33</f>
        <v>17512877.2293108</v>
      </c>
      <c r="I33" s="67" t="n">
        <f aca="false">G33-K33</f>
        <v>16811324.2466265</v>
      </c>
      <c r="J33" s="159" t="n">
        <f aca="false">central_v2_m!J21</f>
        <v>206664.82215155</v>
      </c>
      <c r="K33" s="159" t="n">
        <f aca="false">central_v2_m!K21</f>
        <v>200464.877487003</v>
      </c>
      <c r="L33" s="67" t="n">
        <f aca="false">H33-I33</f>
        <v>701552.982684307</v>
      </c>
      <c r="M33" s="67" t="n">
        <f aca="false">J33-K33</f>
        <v>6199.94466454655</v>
      </c>
      <c r="N33" s="159" t="n">
        <f aca="false">SUM(central_v5_m!C21:J21)</f>
        <v>3279911.86164061</v>
      </c>
      <c r="O33" s="7"/>
      <c r="P33" s="7"/>
      <c r="Q33" s="67" t="n">
        <f aca="false">I33*5.5017049523</f>
        <v>92490945.8623862</v>
      </c>
      <c r="R33" s="67"/>
      <c r="S33" s="67"/>
      <c r="T33" s="7"/>
      <c r="U33" s="7"/>
      <c r="V33" s="67" t="n">
        <f aca="false">K33*5.5017049523</f>
        <v>1102898.60923246</v>
      </c>
      <c r="W33" s="67" t="n">
        <f aca="false">M33*5.5017049523</f>
        <v>34110.2662649217</v>
      </c>
      <c r="X33" s="67" t="n">
        <f aca="false">N33*5.1890047538+L33*5.5017049523</f>
        <v>20879215.7612332</v>
      </c>
      <c r="Y33" s="67" t="n">
        <f aca="false">N33*5.1890047538</f>
        <v>17019478.2420981</v>
      </c>
      <c r="Z33" s="67" t="n">
        <f aca="false">L33*5.5017049523</f>
        <v>3859737.51913509</v>
      </c>
      <c r="AA33" s="67"/>
      <c r="AB33" s="67"/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5"/>
      <c r="B34" s="5"/>
      <c r="C34" s="155" t="n">
        <f aca="false">C30+1</f>
        <v>2020</v>
      </c>
      <c r="D34" s="155" t="n">
        <f aca="false">D30</f>
        <v>1</v>
      </c>
      <c r="E34" s="155" t="n">
        <v>181</v>
      </c>
      <c r="F34" s="157" t="n">
        <f aca="false">central_v2_m!D22+temporary_pension_bonus_central!B22</f>
        <v>20209877.4569129</v>
      </c>
      <c r="G34" s="157" t="n">
        <f aca="false">central_v2_m!E22+temporary_pension_bonus_central!B22</f>
        <v>19484108.1478178</v>
      </c>
      <c r="H34" s="8" t="n">
        <f aca="false">F34-J34</f>
        <v>19969533.1531471</v>
      </c>
      <c r="I34" s="8" t="n">
        <f aca="false">G34-K34</f>
        <v>19250974.173165</v>
      </c>
      <c r="J34" s="157" t="n">
        <f aca="false">central_v2_m!J22</f>
        <v>240344.303765718</v>
      </c>
      <c r="K34" s="157" t="n">
        <f aca="false">central_v2_m!K22</f>
        <v>233133.974652747</v>
      </c>
      <c r="L34" s="8" t="n">
        <f aca="false">H34-I34</f>
        <v>718558.97998213</v>
      </c>
      <c r="M34" s="8" t="n">
        <f aca="false">J34-K34</f>
        <v>7210.32911297155</v>
      </c>
      <c r="N34" s="157" t="n">
        <f aca="false">SUM(central_v5_m!C22:J22)</f>
        <v>3811129.57551449</v>
      </c>
      <c r="O34" s="5"/>
      <c r="P34" s="5"/>
      <c r="Q34" s="8" t="n">
        <f aca="false">I34*5.5017049523</f>
        <v>105913179.945101</v>
      </c>
      <c r="R34" s="8"/>
      <c r="S34" s="8"/>
      <c r="T34" s="5"/>
      <c r="U34" s="5"/>
      <c r="V34" s="8" t="n">
        <f aca="false">K34*5.5017049523</f>
        <v>1282634.3428964</v>
      </c>
      <c r="W34" s="8" t="n">
        <f aca="false">M34*5.5017049523</f>
        <v>39669.1033885484</v>
      </c>
      <c r="X34" s="8" t="n">
        <f aca="false">N34*5.1890047538+L34*5.5017049523</f>
        <v>23729268.9833798</v>
      </c>
      <c r="Y34" s="8" t="n">
        <f aca="false">N34*5.1890047538</f>
        <v>19775969.4846924</v>
      </c>
      <c r="Z34" s="8" t="n">
        <f aca="false">L34*5.5017049523</f>
        <v>3953299.49868732</v>
      </c>
      <c r="AA34" s="8"/>
      <c r="AB34" s="8"/>
      <c r="AC34" s="8"/>
      <c r="AD34" s="8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  <c r="BA34" s="155"/>
      <c r="BB34" s="155"/>
      <c r="BC34" s="155"/>
      <c r="BD34" s="155"/>
      <c r="BE34" s="155"/>
      <c r="BF34" s="155"/>
      <c r="BG34" s="155"/>
      <c r="BH34" s="155"/>
      <c r="BI34" s="155"/>
      <c r="BJ34" s="155"/>
      <c r="BK34" s="155"/>
      <c r="BL34" s="155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59" t="n">
        <f aca="false">central_v2_m!D23+temporary_pension_bonus_central!B23</f>
        <v>18751781.0426688</v>
      </c>
      <c r="G35" s="159" t="n">
        <f aca="false">central_v2_m!E23+temporary_pension_bonus_central!B23</f>
        <v>18011701.3732246</v>
      </c>
      <c r="H35" s="67" t="n">
        <f aca="false">F35-J35</f>
        <v>18478456.8481454</v>
      </c>
      <c r="I35" s="67" t="n">
        <f aca="false">G35-K35</f>
        <v>17746576.9045369</v>
      </c>
      <c r="J35" s="159" t="n">
        <f aca="false">central_v2_m!J23</f>
        <v>273324.194523427</v>
      </c>
      <c r="K35" s="159" t="n">
        <f aca="false">central_v2_m!K23</f>
        <v>265124.468687724</v>
      </c>
      <c r="L35" s="67" t="n">
        <f aca="false">H35-I35</f>
        <v>731879.943608493</v>
      </c>
      <c r="M35" s="67" t="n">
        <f aca="false">J35-K35</f>
        <v>8199.72583570279</v>
      </c>
      <c r="N35" s="159" t="n">
        <f aca="false">SUM(central_v5_m!C23:J23)</f>
        <v>3024921.25462867</v>
      </c>
      <c r="O35" s="7"/>
      <c r="P35" s="7"/>
      <c r="Q35" s="67" t="n">
        <f aca="false">I35*5.5017049523</f>
        <v>97636430.0420632</v>
      </c>
      <c r="R35" s="67"/>
      <c r="S35" s="67"/>
      <c r="T35" s="7"/>
      <c r="U35" s="7"/>
      <c r="V35" s="67" t="n">
        <f aca="false">K35*5.5017049523</f>
        <v>1458636.60235516</v>
      </c>
      <c r="W35" s="67" t="n">
        <f aca="false">M35*5.5017049523</f>
        <v>45112.4722377883</v>
      </c>
      <c r="X35" s="67" t="n">
        <f aca="false">N35*5.1890047538+L35*5.5017049523</f>
        <v>19722918.2803787</v>
      </c>
      <c r="Y35" s="67" t="n">
        <f aca="false">N35*5.1890047538</f>
        <v>15696330.7701388</v>
      </c>
      <c r="Z35" s="67" t="n">
        <f aca="false">L35*5.5017049523</f>
        <v>4026587.51023989</v>
      </c>
      <c r="AA35" s="67"/>
      <c r="AB35" s="67"/>
      <c r="AC35" s="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59" t="n">
        <f aca="false">central_v2_m!D24+temporary_pension_bonus_central!B24</f>
        <v>18800716.5198699</v>
      </c>
      <c r="G36" s="159" t="n">
        <f aca="false">central_v2_m!E24+temporary_pension_bonus_central!B24</f>
        <v>18056010.7561609</v>
      </c>
      <c r="H36" s="67" t="n">
        <f aca="false">F36-J36</f>
        <v>18507611.3473606</v>
      </c>
      <c r="I36" s="67" t="n">
        <f aca="false">G36-K36</f>
        <v>17771698.7388269</v>
      </c>
      <c r="J36" s="159" t="n">
        <f aca="false">central_v2_m!J24</f>
        <v>293105.17250927</v>
      </c>
      <c r="K36" s="159" t="n">
        <f aca="false">central_v2_m!K24</f>
        <v>284312.017333992</v>
      </c>
      <c r="L36" s="67" t="n">
        <f aca="false">H36-I36</f>
        <v>735912.608533688</v>
      </c>
      <c r="M36" s="67" t="n">
        <f aca="false">J36-K36</f>
        <v>8793.1551752782</v>
      </c>
      <c r="N36" s="159" t="n">
        <f aca="false">SUM(central_v5_m!C24:J24)</f>
        <v>2974691.92464292</v>
      </c>
      <c r="O36" s="7"/>
      <c r="P36" s="7"/>
      <c r="Q36" s="67" t="n">
        <f aca="false">I36*5.5017049523</f>
        <v>97774642.9621878</v>
      </c>
      <c r="R36" s="67"/>
      <c r="S36" s="67"/>
      <c r="T36" s="7"/>
      <c r="U36" s="7"/>
      <c r="V36" s="67" t="n">
        <f aca="false">K36*5.5017049523</f>
        <v>1564200.83376483</v>
      </c>
      <c r="W36" s="67" t="n">
        <f aca="false">M36*5.5017049523</f>
        <v>48377.3453741704</v>
      </c>
      <c r="X36" s="67" t="n">
        <f aca="false">N36*5.1890047538+L36*5.5017049523</f>
        <v>19484464.5808924</v>
      </c>
      <c r="Y36" s="67" t="n">
        <f aca="false">N36*5.1890047538</f>
        <v>15435690.5380626</v>
      </c>
      <c r="Z36" s="67" t="n">
        <f aca="false">L36*5.5017049523</f>
        <v>4048774.0428298</v>
      </c>
      <c r="AA36" s="67"/>
      <c r="AB36" s="67"/>
      <c r="AC36" s="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59" t="n">
        <f aca="false">central_v2_m!D25+temporary_pension_bonus_central!B25</f>
        <v>18300021.5204895</v>
      </c>
      <c r="G37" s="159" t="n">
        <f aca="false">central_v2_m!E25+temporary_pension_bonus_central!B25</f>
        <v>17572526.1520662</v>
      </c>
      <c r="H37" s="67" t="n">
        <f aca="false">F37-J37</f>
        <v>17997665.0533124</v>
      </c>
      <c r="I37" s="67" t="n">
        <f aca="false">G37-K37</f>
        <v>17279240.3789044</v>
      </c>
      <c r="J37" s="159" t="n">
        <f aca="false">central_v2_m!J25</f>
        <v>302356.467177085</v>
      </c>
      <c r="K37" s="159" t="n">
        <f aca="false">central_v2_m!K25</f>
        <v>293285.773161772</v>
      </c>
      <c r="L37" s="67" t="n">
        <f aca="false">H37-I37</f>
        <v>718424.674408034</v>
      </c>
      <c r="M37" s="67" t="n">
        <f aca="false">J37-K37</f>
        <v>9070.69401531271</v>
      </c>
      <c r="N37" s="159" t="n">
        <f aca="false">SUM(central_v5_m!C25:J25)</f>
        <v>2844945.26247111</v>
      </c>
      <c r="O37" s="7"/>
      <c r="P37" s="7"/>
      <c r="Q37" s="67" t="n">
        <f aca="false">I37*5.5017049523</f>
        <v>95065282.3646005</v>
      </c>
      <c r="R37" s="67"/>
      <c r="S37" s="67"/>
      <c r="T37" s="7"/>
      <c r="U37" s="7"/>
      <c r="V37" s="67" t="n">
        <f aca="false">K37*5.5017049523</f>
        <v>1613571.79064326</v>
      </c>
      <c r="W37" s="67" t="n">
        <f aca="false">M37*5.5017049523</f>
        <v>49904.2821848439</v>
      </c>
      <c r="X37" s="67" t="n">
        <f aca="false">N37*5.1890047538+L37*5.5017049523</f>
        <v>18714995.0803086</v>
      </c>
      <c r="Y37" s="67" t="n">
        <f aca="false">N37*5.1890047538</f>
        <v>14762434.4912634</v>
      </c>
      <c r="Z37" s="67" t="n">
        <f aca="false">L37*5.5017049523</f>
        <v>3952560.58904519</v>
      </c>
      <c r="AA37" s="67"/>
      <c r="AB37" s="67"/>
      <c r="AC37" s="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5"/>
      <c r="B38" s="5"/>
      <c r="C38" s="155" t="n">
        <f aca="false">C34+1</f>
        <v>2021</v>
      </c>
      <c r="D38" s="155" t="n">
        <f aca="false">D34</f>
        <v>1</v>
      </c>
      <c r="E38" s="155" t="n">
        <v>185</v>
      </c>
      <c r="F38" s="157" t="n">
        <f aca="false">central_v2_m!D26+temporary_pension_bonus_central!B26</f>
        <v>17429617.7804838</v>
      </c>
      <c r="G38" s="157" t="n">
        <f aca="false">central_v2_m!E26+temporary_pension_bonus_central!B26</f>
        <v>16733369.6650804</v>
      </c>
      <c r="H38" s="8" t="n">
        <f aca="false">F38-J38</f>
        <v>17117850.8076418</v>
      </c>
      <c r="I38" s="8" t="n">
        <f aca="false">G38-K38</f>
        <v>16430955.7014238</v>
      </c>
      <c r="J38" s="157" t="n">
        <f aca="false">central_v2_m!J26</f>
        <v>311766.972841938</v>
      </c>
      <c r="K38" s="157" t="n">
        <f aca="false">central_v2_m!K26</f>
        <v>302413.96365668</v>
      </c>
      <c r="L38" s="8" t="n">
        <f aca="false">H38-I38</f>
        <v>686895.106218087</v>
      </c>
      <c r="M38" s="8" t="n">
        <f aca="false">J38-K38</f>
        <v>9353.00918525818</v>
      </c>
      <c r="N38" s="157" t="n">
        <f aca="false">SUM(central_v5_m!C26:J26)</f>
        <v>3174728.60979203</v>
      </c>
      <c r="O38" s="5"/>
      <c r="P38" s="5"/>
      <c r="Q38" s="8" t="n">
        <f aca="false">I38*5.5017049523</f>
        <v>90398270.353545</v>
      </c>
      <c r="R38" s="8"/>
      <c r="S38" s="8"/>
      <c r="T38" s="5"/>
      <c r="U38" s="5"/>
      <c r="V38" s="8" t="n">
        <f aca="false">K38*5.5017049523</f>
        <v>1663792.40149463</v>
      </c>
      <c r="W38" s="8" t="n">
        <f aca="false">M38*5.5017049523</f>
        <v>51457.4969534423</v>
      </c>
      <c r="X38" s="8" t="n">
        <f aca="false">N38*5.1890047538+L38*5.5017049523</f>
        <v>20252776.0558264</v>
      </c>
      <c r="Y38" s="8" t="n">
        <f aca="false">N38*5.1890047538</f>
        <v>16473681.8482357</v>
      </c>
      <c r="Z38" s="8" t="n">
        <f aca="false">L38*5.5017049523</f>
        <v>3779094.20759068</v>
      </c>
      <c r="AA38" s="8"/>
      <c r="AB38" s="8"/>
      <c r="AC38" s="8"/>
      <c r="AD38" s="8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  <c r="BA38" s="155"/>
      <c r="BB38" s="155"/>
      <c r="BC38" s="155"/>
      <c r="BD38" s="155"/>
      <c r="BE38" s="155"/>
      <c r="BF38" s="155"/>
      <c r="BG38" s="155"/>
      <c r="BH38" s="155"/>
      <c r="BI38" s="155"/>
      <c r="BJ38" s="155"/>
      <c r="BK38" s="155"/>
      <c r="BL38" s="155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59" t="n">
        <f aca="false">central_v2_m!D27+temporary_pension_bonus_central!B27</f>
        <v>20116609.8815876</v>
      </c>
      <c r="G39" s="159" t="n">
        <f aca="false">central_v2_m!E27+temporary_pension_bonus_central!B27</f>
        <v>19312603.66185</v>
      </c>
      <c r="H39" s="67" t="n">
        <f aca="false">F39-J39</f>
        <v>19740957.0068325</v>
      </c>
      <c r="I39" s="67" t="n">
        <f aca="false">G39-K39</f>
        <v>18948220.3733375</v>
      </c>
      <c r="J39" s="159" t="n">
        <f aca="false">central_v2_m!J27</f>
        <v>375652.874755074</v>
      </c>
      <c r="K39" s="159" t="n">
        <f aca="false">central_v2_m!K27</f>
        <v>364383.288512422</v>
      </c>
      <c r="L39" s="67" t="n">
        <f aca="false">H39-I39</f>
        <v>792736.633494973</v>
      </c>
      <c r="M39" s="67" t="n">
        <f aca="false">J39-K39</f>
        <v>11269.5862426523</v>
      </c>
      <c r="N39" s="159" t="n">
        <f aca="false">SUM(central_v5_m!C27:J27)</f>
        <v>3264912.04868904</v>
      </c>
      <c r="O39" s="7"/>
      <c r="P39" s="7"/>
      <c r="Q39" s="67" t="n">
        <f aca="false">I39*5.5017049523</f>
        <v>104247517.865263</v>
      </c>
      <c r="R39" s="67"/>
      <c r="S39" s="67"/>
      <c r="T39" s="7"/>
      <c r="U39" s="7"/>
      <c r="V39" s="67" t="n">
        <f aca="false">K39*5.5017049523</f>
        <v>2004729.34294415</v>
      </c>
      <c r="W39" s="67" t="n">
        <f aca="false">M39*5.5017049523</f>
        <v>62001.9384415719</v>
      </c>
      <c r="X39" s="67" t="n">
        <f aca="false">N39*5.1890047538+L39*5.5017049523</f>
        <v>21303047.2037553</v>
      </c>
      <c r="Y39" s="67" t="n">
        <f aca="false">N39*5.1890047538</f>
        <v>16941644.1413863</v>
      </c>
      <c r="Z39" s="67" t="n">
        <f aca="false">L39*5.5017049523</f>
        <v>4361403.06236892</v>
      </c>
      <c r="AA39" s="67"/>
      <c r="AB39" s="67"/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59" t="n">
        <f aca="false">central_v2_m!D28+temporary_pension_bonus_central!B28</f>
        <v>19415634.2206787</v>
      </c>
      <c r="G40" s="159" t="n">
        <f aca="false">central_v2_m!E28+temporary_pension_bonus_central!B28</f>
        <v>18637085.5560699</v>
      </c>
      <c r="H40" s="67" t="n">
        <f aca="false">F40-J40</f>
        <v>19022748.8318307</v>
      </c>
      <c r="I40" s="67" t="n">
        <f aca="false">G40-K40</f>
        <v>18255986.7288874</v>
      </c>
      <c r="J40" s="159" t="n">
        <f aca="false">central_v2_m!J28</f>
        <v>392885.388847974</v>
      </c>
      <c r="K40" s="159" t="n">
        <f aca="false">central_v2_m!K28</f>
        <v>381098.827182535</v>
      </c>
      <c r="L40" s="67" t="n">
        <f aca="false">H40-I40</f>
        <v>766762.102943294</v>
      </c>
      <c r="M40" s="67" t="n">
        <f aca="false">J40-K40</f>
        <v>11786.5616654393</v>
      </c>
      <c r="N40" s="159" t="n">
        <f aca="false">SUM(central_v5_m!C28:J28)</f>
        <v>3030631.90973945</v>
      </c>
      <c r="O40" s="7"/>
      <c r="P40" s="7"/>
      <c r="Q40" s="67" t="n">
        <f aca="false">I40*5.5017049523</f>
        <v>100439052.595443</v>
      </c>
      <c r="R40" s="67"/>
      <c r="S40" s="67"/>
      <c r="T40" s="7"/>
      <c r="U40" s="7"/>
      <c r="V40" s="67" t="n">
        <f aca="false">K40*5.5017049523</f>
        <v>2096693.30482587</v>
      </c>
      <c r="W40" s="67" t="n">
        <f aca="false">M40*5.5017049523</f>
        <v>64846.1846853369</v>
      </c>
      <c r="X40" s="67" t="n">
        <f aca="false">N40*5.1890047538+L40*5.5017049523</f>
        <v>19944462.245655</v>
      </c>
      <c r="Y40" s="67" t="n">
        <f aca="false">N40*5.1890047538</f>
        <v>15725963.386656</v>
      </c>
      <c r="Z40" s="67" t="n">
        <f aca="false">L40*5.5017049523</f>
        <v>4218498.85899908</v>
      </c>
      <c r="AA40" s="67"/>
      <c r="AB40" s="67"/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59" t="n">
        <f aca="false">central_v2_m!D29+temporary_pension_bonus_central!B29</f>
        <v>21478049.0252229</v>
      </c>
      <c r="G41" s="159" t="n">
        <f aca="false">central_v2_m!E29+temporary_pension_bonus_central!B29</f>
        <v>20616359.6436646</v>
      </c>
      <c r="H41" s="67" t="n">
        <f aca="false">F41-J41</f>
        <v>21023769.4875169</v>
      </c>
      <c r="I41" s="67" t="n">
        <f aca="false">G41-K41</f>
        <v>20175708.4920899</v>
      </c>
      <c r="J41" s="159" t="n">
        <f aca="false">central_v2_m!J29</f>
        <v>454279.537705938</v>
      </c>
      <c r="K41" s="159" t="n">
        <f aca="false">central_v2_m!K29</f>
        <v>440651.15157476</v>
      </c>
      <c r="L41" s="67" t="n">
        <f aca="false">H41-I41</f>
        <v>848060.995427091</v>
      </c>
      <c r="M41" s="67" t="n">
        <f aca="false">J41-K41</f>
        <v>13628.386131178</v>
      </c>
      <c r="N41" s="159" t="n">
        <f aca="false">SUM(central_v5_m!C29:J29)</f>
        <v>3537187.25331004</v>
      </c>
      <c r="O41" s="7"/>
      <c r="P41" s="7"/>
      <c r="Q41" s="67" t="n">
        <f aca="false">I41*5.5017049523</f>
        <v>111000795.327092</v>
      </c>
      <c r="R41" s="67"/>
      <c r="S41" s="67"/>
      <c r="T41" s="7"/>
      <c r="U41" s="7"/>
      <c r="V41" s="67" t="n">
        <f aca="false">K41*5.5017049523</f>
        <v>2424332.62285555</v>
      </c>
      <c r="W41" s="67" t="n">
        <f aca="false">M41*5.5017049523</f>
        <v>74979.3594697587</v>
      </c>
      <c r="X41" s="67" t="n">
        <f aca="false">N41*5.1890047538+L41*5.5017049523</f>
        <v>23020262.8509002</v>
      </c>
      <c r="Y41" s="67" t="n">
        <f aca="false">N41*5.1890047538</f>
        <v>18354481.4725065</v>
      </c>
      <c r="Z41" s="67" t="n">
        <f aca="false">L41*5.5017049523</f>
        <v>4665781.37839369</v>
      </c>
      <c r="AA41" s="67"/>
      <c r="AB41" s="67"/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5"/>
      <c r="B42" s="5"/>
      <c r="C42" s="155" t="n">
        <f aca="false">C38+1</f>
        <v>2022</v>
      </c>
      <c r="D42" s="155" t="n">
        <f aca="false">D38</f>
        <v>1</v>
      </c>
      <c r="E42" s="155" t="n">
        <v>189</v>
      </c>
      <c r="F42" s="157" t="n">
        <f aca="false">central_v2_m!D30+temporary_pension_bonus_central!B30</f>
        <v>20367491.0038622</v>
      </c>
      <c r="G42" s="157" t="n">
        <f aca="false">central_v2_m!E30+temporary_pension_bonus_central!B30</f>
        <v>19548195.4221643</v>
      </c>
      <c r="H42" s="8" t="n">
        <f aca="false">F42-J42</f>
        <v>19930718.1713406</v>
      </c>
      <c r="I42" s="8" t="n">
        <f aca="false">G42-K42</f>
        <v>19124525.7746183</v>
      </c>
      <c r="J42" s="157" t="n">
        <f aca="false">central_v2_m!J30</f>
        <v>436772.832521637</v>
      </c>
      <c r="K42" s="157" t="n">
        <f aca="false">central_v2_m!K30</f>
        <v>423669.647545988</v>
      </c>
      <c r="L42" s="8" t="n">
        <f aca="false">H42-I42</f>
        <v>806192.396722231</v>
      </c>
      <c r="M42" s="8" t="n">
        <f aca="false">J42-K42</f>
        <v>13103.1849756492</v>
      </c>
      <c r="N42" s="157" t="n">
        <f aca="false">SUM(central_v5_m!C30:J30)</f>
        <v>3868082.35530408</v>
      </c>
      <c r="O42" s="5"/>
      <c r="P42" s="5"/>
      <c r="Q42" s="8" t="n">
        <f aca="false">I42*5.5017049523</f>
        <v>105217498.164607</v>
      </c>
      <c r="R42" s="8"/>
      <c r="S42" s="8"/>
      <c r="T42" s="5"/>
      <c r="U42" s="5"/>
      <c r="V42" s="8" t="n">
        <f aca="false">K42*5.5017049523</f>
        <v>2330905.39804296</v>
      </c>
      <c r="W42" s="8" t="n">
        <f aca="false">M42*5.5017049523</f>
        <v>72089.857671432</v>
      </c>
      <c r="X42" s="8" t="n">
        <f aca="false">N42*5.1890047538+L42*5.5017049523</f>
        <v>24506930.4313161</v>
      </c>
      <c r="Y42" s="8" t="n">
        <f aca="false">N42*5.1890047538</f>
        <v>20071497.7297628</v>
      </c>
      <c r="Z42" s="8" t="n">
        <f aca="false">L42*5.5017049523</f>
        <v>4435432.70155331</v>
      </c>
      <c r="AA42" s="8"/>
      <c r="AB42" s="8"/>
      <c r="AC42" s="8"/>
      <c r="AD42" s="8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  <c r="BA42" s="155"/>
      <c r="BB42" s="155"/>
      <c r="BC42" s="155"/>
      <c r="BD42" s="155"/>
      <c r="BE42" s="155"/>
      <c r="BF42" s="155"/>
      <c r="BG42" s="155"/>
      <c r="BH42" s="155"/>
      <c r="BI42" s="155"/>
      <c r="BJ42" s="155"/>
      <c r="BK42" s="155"/>
      <c r="BL42" s="155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59" t="n">
        <f aca="false">central_v2_m!D31+temporary_pension_bonus_central!B31</f>
        <v>22579809.1587312</v>
      </c>
      <c r="G43" s="159" t="n">
        <f aca="false">central_v2_m!E31+temporary_pension_bonus_central!B31</f>
        <v>21670908.6823556</v>
      </c>
      <c r="H43" s="67" t="n">
        <f aca="false">F43-J43</f>
        <v>22066387.8962495</v>
      </c>
      <c r="I43" s="67" t="n">
        <f aca="false">G43-K43</f>
        <v>21172890.0577483</v>
      </c>
      <c r="J43" s="159" t="n">
        <f aca="false">central_v2_m!J31</f>
        <v>513421.262481701</v>
      </c>
      <c r="K43" s="159" t="n">
        <f aca="false">central_v2_m!K31</f>
        <v>498018.62460725</v>
      </c>
      <c r="L43" s="67" t="n">
        <f aca="false">H43-I43</f>
        <v>893497.8385012</v>
      </c>
      <c r="M43" s="67" t="n">
        <f aca="false">J43-K43</f>
        <v>15402.6378744511</v>
      </c>
      <c r="N43" s="159" t="n">
        <f aca="false">SUM(central_v5_m!C31:J31)</f>
        <v>3686619.3059629</v>
      </c>
      <c r="O43" s="7"/>
      <c r="P43" s="7"/>
      <c r="Q43" s="67" t="n">
        <f aca="false">I43*5.5017049523</f>
        <v>116486994.085217</v>
      </c>
      <c r="R43" s="67"/>
      <c r="S43" s="67"/>
      <c r="T43" s="7"/>
      <c r="U43" s="7"/>
      <c r="V43" s="67" t="n">
        <f aca="false">K43*5.5017049523</f>
        <v>2739951.53333934</v>
      </c>
      <c r="W43" s="67" t="n">
        <f aca="false">M43*5.5017049523</f>
        <v>84740.7690723512</v>
      </c>
      <c r="X43" s="67" t="n">
        <f aca="false">N43*5.1890047538+L43*5.5017049523</f>
        <v>24045646.5870437</v>
      </c>
      <c r="Y43" s="67" t="n">
        <f aca="false">N43*5.1890047538</f>
        <v>19129885.1040923</v>
      </c>
      <c r="Z43" s="67" t="n">
        <f aca="false">L43*5.5017049523</f>
        <v>4915761.4829514</v>
      </c>
      <c r="AA43" s="67"/>
      <c r="AB43" s="67"/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59" t="n">
        <f aca="false">central_v2_m!D32+temporary_pension_bonus_central!B32</f>
        <v>21627669.6762135</v>
      </c>
      <c r="G44" s="159" t="n">
        <f aca="false">central_v2_m!E32+temporary_pension_bonus_central!B32</f>
        <v>20755218.0818525</v>
      </c>
      <c r="H44" s="67" t="n">
        <f aca="false">F44-J44</f>
        <v>21113748.5189449</v>
      </c>
      <c r="I44" s="67" t="n">
        <f aca="false">G44-K44</f>
        <v>20256714.5593019</v>
      </c>
      <c r="J44" s="159" t="n">
        <f aca="false">central_v2_m!J32</f>
        <v>513921.157268646</v>
      </c>
      <c r="K44" s="159" t="n">
        <f aca="false">central_v2_m!K32</f>
        <v>498503.522550586</v>
      </c>
      <c r="L44" s="67" t="n">
        <f aca="false">H44-I44</f>
        <v>857033.959642995</v>
      </c>
      <c r="M44" s="67" t="n">
        <f aca="false">J44-K44</f>
        <v>15417.6347180594</v>
      </c>
      <c r="N44" s="159" t="n">
        <f aca="false">SUM(central_v5_m!C32:J32)</f>
        <v>3440411.48426571</v>
      </c>
      <c r="O44" s="7"/>
      <c r="P44" s="7"/>
      <c r="Q44" s="67" t="n">
        <f aca="false">I44*5.5017049523</f>
        <v>111446466.808239</v>
      </c>
      <c r="R44" s="67"/>
      <c r="S44" s="67"/>
      <c r="T44" s="7"/>
      <c r="U44" s="7"/>
      <c r="V44" s="67" t="n">
        <f aca="false">K44*5.5017049523</f>
        <v>2742619.29875555</v>
      </c>
      <c r="W44" s="67" t="n">
        <f aca="false">M44*5.5017049523</f>
        <v>84823.2772810997</v>
      </c>
      <c r="X44" s="67" t="n">
        <f aca="false">N44*5.1890047538+L44*5.5017049523</f>
        <v>22567459.52694</v>
      </c>
      <c r="Y44" s="67" t="n">
        <f aca="false">N44*5.1890047538</f>
        <v>17852311.5468829</v>
      </c>
      <c r="Z44" s="67" t="n">
        <f aca="false">L44*5.5017049523</f>
        <v>4715147.98005715</v>
      </c>
      <c r="AA44" s="67"/>
      <c r="AB44" s="67"/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59" t="n">
        <f aca="false">central_v2_m!D33+temporary_pension_bonus_central!B33</f>
        <v>23550016.8329982</v>
      </c>
      <c r="G45" s="159" t="n">
        <f aca="false">central_v2_m!E33+temporary_pension_bonus_central!B33</f>
        <v>22598703.4309063</v>
      </c>
      <c r="H45" s="67" t="n">
        <f aca="false">F45-J45</f>
        <v>22962101.4177829</v>
      </c>
      <c r="I45" s="67" t="n">
        <f aca="false">G45-K45</f>
        <v>22028425.4781475</v>
      </c>
      <c r="J45" s="159" t="n">
        <f aca="false">central_v2_m!J33</f>
        <v>587915.415215329</v>
      </c>
      <c r="K45" s="159" t="n">
        <f aca="false">central_v2_m!K33</f>
        <v>570277.952758869</v>
      </c>
      <c r="L45" s="67" t="n">
        <f aca="false">H45-I45</f>
        <v>933675.939635445</v>
      </c>
      <c r="M45" s="67" t="n">
        <f aca="false">J45-K45</f>
        <v>17637.46245646</v>
      </c>
      <c r="N45" s="159" t="n">
        <f aca="false">SUM(central_v5_m!C33:J33)</f>
        <v>3791551.74553819</v>
      </c>
      <c r="O45" s="7"/>
      <c r="P45" s="7"/>
      <c r="Q45" s="67" t="n">
        <f aca="false">I45*5.5017049523</f>
        <v>121193897.544495</v>
      </c>
      <c r="R45" s="67"/>
      <c r="S45" s="67"/>
      <c r="T45" s="7"/>
      <c r="U45" s="7"/>
      <c r="V45" s="67" t="n">
        <f aca="false">K45*5.5017049523</f>
        <v>3137501.03688098</v>
      </c>
      <c r="W45" s="67" t="n">
        <f aca="false">M45*5.5017049523</f>
        <v>97036.1145427113</v>
      </c>
      <c r="X45" s="67" t="n">
        <f aca="false">N45*5.1890047538+L45*5.5017049523</f>
        <v>24811189.572812</v>
      </c>
      <c r="Y45" s="67" t="n">
        <f aca="false">N45*5.1890047538</f>
        <v>19674380.0318764</v>
      </c>
      <c r="Z45" s="67" t="n">
        <f aca="false">L45*5.5017049523</f>
        <v>5136809.54093568</v>
      </c>
      <c r="AA45" s="67"/>
      <c r="AB45" s="67"/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5"/>
      <c r="B46" s="5"/>
      <c r="C46" s="155" t="n">
        <f aca="false">C42+1</f>
        <v>2023</v>
      </c>
      <c r="D46" s="155" t="n">
        <f aca="false">D42</f>
        <v>1</v>
      </c>
      <c r="E46" s="155" t="n">
        <v>193</v>
      </c>
      <c r="F46" s="157" t="n">
        <f aca="false">central_v2_m!D34+temporary_pension_bonus_central!B34</f>
        <v>22664754.6137095</v>
      </c>
      <c r="G46" s="157" t="n">
        <f aca="false">central_v2_m!E34+temporary_pension_bonus_central!B34</f>
        <v>21747287.7196429</v>
      </c>
      <c r="H46" s="8" t="n">
        <f aca="false">F46-J46</f>
        <v>22083433.6539302</v>
      </c>
      <c r="I46" s="8" t="n">
        <f aca="false">G46-K46</f>
        <v>21183406.388657</v>
      </c>
      <c r="J46" s="157" t="n">
        <f aca="false">central_v2_m!J34</f>
        <v>581320.959779317</v>
      </c>
      <c r="K46" s="157" t="n">
        <f aca="false">central_v2_m!K34</f>
        <v>563881.330985937</v>
      </c>
      <c r="L46" s="8" t="n">
        <f aca="false">H46-I46</f>
        <v>900027.265273213</v>
      </c>
      <c r="M46" s="8" t="n">
        <f aca="false">J46-K46</f>
        <v>17439.6287933794</v>
      </c>
      <c r="N46" s="157" t="n">
        <f aca="false">SUM(central_v5_m!C34:J34)</f>
        <v>4293005.2422555</v>
      </c>
      <c r="O46" s="5"/>
      <c r="P46" s="5"/>
      <c r="Q46" s="8" t="n">
        <f aca="false">I46*5.5017049523</f>
        <v>116544851.835058</v>
      </c>
      <c r="R46" s="8"/>
      <c r="S46" s="8"/>
      <c r="T46" s="5"/>
      <c r="U46" s="5"/>
      <c r="V46" s="8" t="n">
        <f aca="false">K46*5.5017049523</f>
        <v>3102308.71119485</v>
      </c>
      <c r="W46" s="8" t="n">
        <f aca="false">M46*5.5017049523</f>
        <v>95947.6920988092</v>
      </c>
      <c r="X46" s="8" t="n">
        <f aca="false">N46*5.1890047538+L46*5.5017049523</f>
        <v>27228109.0727108</v>
      </c>
      <c r="Y46" s="8" t="n">
        <f aca="false">N46*5.1890047538</f>
        <v>22276424.6101521</v>
      </c>
      <c r="Z46" s="8" t="n">
        <f aca="false">L46*5.5017049523</f>
        <v>4951684.46255866</v>
      </c>
      <c r="AA46" s="8"/>
      <c r="AB46" s="8"/>
      <c r="AC46" s="8"/>
      <c r="AD46" s="8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  <c r="BA46" s="155"/>
      <c r="BB46" s="155"/>
      <c r="BC46" s="155"/>
      <c r="BD46" s="155"/>
      <c r="BE46" s="155"/>
      <c r="BF46" s="155"/>
      <c r="BG46" s="155"/>
      <c r="BH46" s="155"/>
      <c r="BI46" s="155"/>
      <c r="BJ46" s="155"/>
      <c r="BK46" s="155"/>
      <c r="BL46" s="155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59" t="n">
        <f aca="false">central_v2_m!D35+temporary_pension_bonus_central!B35</f>
        <v>24759942.3336951</v>
      </c>
      <c r="G47" s="159" t="n">
        <f aca="false">central_v2_m!E35+temporary_pension_bonus_central!B35</f>
        <v>23756290.9145361</v>
      </c>
      <c r="H47" s="67" t="n">
        <f aca="false">F47-J47</f>
        <v>24107215.5922587</v>
      </c>
      <c r="I47" s="67" t="n">
        <f aca="false">G47-K47</f>
        <v>23123145.9753428</v>
      </c>
      <c r="J47" s="159" t="n">
        <f aca="false">central_v2_m!J35</f>
        <v>652726.741436402</v>
      </c>
      <c r="K47" s="159" t="n">
        <f aca="false">central_v2_m!K35</f>
        <v>633144.93919331</v>
      </c>
      <c r="L47" s="67" t="n">
        <f aca="false">H47-I47</f>
        <v>984069.616915941</v>
      </c>
      <c r="M47" s="67" t="n">
        <f aca="false">J47-K47</f>
        <v>19581.8022430921</v>
      </c>
      <c r="N47" s="159" t="n">
        <f aca="false">SUM(central_v5_m!C35:J35)</f>
        <v>4035565.59086891</v>
      </c>
      <c r="O47" s="7"/>
      <c r="P47" s="7"/>
      <c r="Q47" s="67" t="n">
        <f aca="false">I47*5.5017049523</f>
        <v>127216726.725299</v>
      </c>
      <c r="R47" s="67"/>
      <c r="S47" s="67"/>
      <c r="T47" s="7"/>
      <c r="U47" s="7"/>
      <c r="V47" s="67" t="n">
        <f aca="false">K47*5.5017049523</f>
        <v>3483376.64748352</v>
      </c>
      <c r="W47" s="67" t="n">
        <f aca="false">M47*5.5017049523</f>
        <v>107733.298375779</v>
      </c>
      <c r="X47" s="67" t="n">
        <f aca="false">N47*5.1890047538+L47*5.5017049523</f>
        <v>26354629.7200849</v>
      </c>
      <c r="Y47" s="67" t="n">
        <f aca="false">N47*5.1890047538</f>
        <v>20940569.0352905</v>
      </c>
      <c r="Z47" s="67" t="n">
        <f aca="false">L47*5.5017049523</f>
        <v>5414060.6847944</v>
      </c>
      <c r="AA47" s="67"/>
      <c r="AB47" s="67"/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59" t="n">
        <f aca="false">central_v2_m!D36+temporary_pension_bonus_central!B36</f>
        <v>23869113.4059378</v>
      </c>
      <c r="G48" s="159" t="n">
        <f aca="false">central_v2_m!E36+temporary_pension_bonus_central!B36</f>
        <v>22901561.0688717</v>
      </c>
      <c r="H48" s="67" t="n">
        <f aca="false">F48-J48</f>
        <v>23211122.3332298</v>
      </c>
      <c r="I48" s="67" t="n">
        <f aca="false">G48-K48</f>
        <v>22263309.728345</v>
      </c>
      <c r="J48" s="159" t="n">
        <f aca="false">central_v2_m!J36</f>
        <v>657991.072707948</v>
      </c>
      <c r="K48" s="159" t="n">
        <f aca="false">central_v2_m!K36</f>
        <v>638251.34052671</v>
      </c>
      <c r="L48" s="67" t="n">
        <f aca="false">H48-I48</f>
        <v>947812.604884785</v>
      </c>
      <c r="M48" s="67" t="n">
        <f aca="false">J48-K48</f>
        <v>19739.7321812382</v>
      </c>
      <c r="N48" s="159" t="n">
        <f aca="false">SUM(central_v5_m!C36:J36)</f>
        <v>3717467.67823741</v>
      </c>
      <c r="O48" s="7"/>
      <c r="P48" s="7"/>
      <c r="Q48" s="67" t="n">
        <f aca="false">I48*5.5017049523</f>
        <v>122486161.387025</v>
      </c>
      <c r="R48" s="67"/>
      <c r="S48" s="67"/>
      <c r="T48" s="7"/>
      <c r="U48" s="7"/>
      <c r="V48" s="67" t="n">
        <f aca="false">K48*5.5017049523</f>
        <v>3511470.56098791</v>
      </c>
      <c r="W48" s="67" t="n">
        <f aca="false">M48*5.5017049523</f>
        <v>108602.182298594</v>
      </c>
      <c r="X48" s="67" t="n">
        <f aca="false">N48*5.1890047538+L48*5.5017049523</f>
        <v>24504542.7566187</v>
      </c>
      <c r="Y48" s="67" t="n">
        <f aca="false">N48*5.1890047538</f>
        <v>19289957.4544718</v>
      </c>
      <c r="Z48" s="67" t="n">
        <f aca="false">L48*5.5017049523</f>
        <v>5214585.30214698</v>
      </c>
      <c r="AA48" s="67"/>
      <c r="AB48" s="67"/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59" t="n">
        <f aca="false">central_v2_m!D37+temporary_pension_bonus_central!B37</f>
        <v>25559462.4365147</v>
      </c>
      <c r="G49" s="159" t="n">
        <f aca="false">central_v2_m!E37+temporary_pension_bonus_central!B37</f>
        <v>24520951.97565</v>
      </c>
      <c r="H49" s="67" t="n">
        <f aca="false">F49-J49</f>
        <v>24821298.7554801</v>
      </c>
      <c r="I49" s="67" t="n">
        <f aca="false">G49-K49</f>
        <v>23804933.2050465</v>
      </c>
      <c r="J49" s="159" t="n">
        <f aca="false">central_v2_m!J37</f>
        <v>738163.681034565</v>
      </c>
      <c r="K49" s="159" t="n">
        <f aca="false">central_v2_m!K37</f>
        <v>716018.770603528</v>
      </c>
      <c r="L49" s="67" t="n">
        <f aca="false">H49-I49</f>
        <v>1016365.55043359</v>
      </c>
      <c r="M49" s="67" t="n">
        <f aca="false">J49-K49</f>
        <v>22144.910431037</v>
      </c>
      <c r="N49" s="159" t="n">
        <f aca="false">SUM(central_v5_m!C37:J37)</f>
        <v>4050854.6445979</v>
      </c>
      <c r="O49" s="7"/>
      <c r="P49" s="7"/>
      <c r="Q49" s="67" t="n">
        <f aca="false">I49*5.5017049523</f>
        <v>130967718.903375</v>
      </c>
      <c r="R49" s="67"/>
      <c r="S49" s="67"/>
      <c r="T49" s="7"/>
      <c r="U49" s="7"/>
      <c r="V49" s="67" t="n">
        <f aca="false">K49*5.5017049523</f>
        <v>3939324.01616919</v>
      </c>
      <c r="W49" s="67" t="n">
        <f aca="false">M49*5.5017049523</f>
        <v>121834.763386676</v>
      </c>
      <c r="X49" s="67" t="n">
        <f aca="false">N49*5.1890047538+L49*5.5017049523</f>
        <v>26611647.3899389</v>
      </c>
      <c r="Y49" s="67" t="n">
        <f aca="false">N49*5.1890047538</f>
        <v>21019904.0077713</v>
      </c>
      <c r="Z49" s="67" t="n">
        <f aca="false">L49*5.5017049523</f>
        <v>5591743.3821676</v>
      </c>
      <c r="AA49" s="67"/>
      <c r="AB49" s="67"/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5"/>
      <c r="B50" s="5"/>
      <c r="C50" s="155" t="n">
        <f aca="false">C46+1</f>
        <v>2024</v>
      </c>
      <c r="D50" s="155" t="n">
        <f aca="false">D46</f>
        <v>1</v>
      </c>
      <c r="E50" s="155" t="n">
        <v>197</v>
      </c>
      <c r="F50" s="157" t="n">
        <f aca="false">central_v2_m!D38+temporary_pension_bonus_central!B38</f>
        <v>24809461.8366504</v>
      </c>
      <c r="G50" s="157" t="n">
        <f aca="false">central_v2_m!E38+temporary_pension_bonus_central!B38</f>
        <v>23798978.6135292</v>
      </c>
      <c r="H50" s="8" t="n">
        <f aca="false">F50-J50</f>
        <v>24072900.9125272</v>
      </c>
      <c r="I50" s="8" t="n">
        <f aca="false">G50-K50</f>
        <v>23084514.5171297</v>
      </c>
      <c r="J50" s="157" t="n">
        <f aca="false">central_v2_m!J38</f>
        <v>736560.924123154</v>
      </c>
      <c r="K50" s="157" t="n">
        <f aca="false">central_v2_m!K38</f>
        <v>714464.09639946</v>
      </c>
      <c r="L50" s="8" t="n">
        <f aca="false">H50-I50</f>
        <v>988386.395397488</v>
      </c>
      <c r="M50" s="8" t="n">
        <f aca="false">J50-K50</f>
        <v>22096.8277236946</v>
      </c>
      <c r="N50" s="157" t="n">
        <f aca="false">SUM(central_v5_m!C38:J38)</f>
        <v>4659021.13670041</v>
      </c>
      <c r="O50" s="5"/>
      <c r="P50" s="5"/>
      <c r="Q50" s="8" t="n">
        <f aca="false">I50*5.5017049523</f>
        <v>127004187.840334</v>
      </c>
      <c r="R50" s="8"/>
      <c r="S50" s="8"/>
      <c r="T50" s="5"/>
      <c r="U50" s="5"/>
      <c r="V50" s="8" t="n">
        <f aca="false">K50*5.5017049523</f>
        <v>3930770.65740145</v>
      </c>
      <c r="W50" s="8" t="n">
        <f aca="false">M50*5.5017049523</f>
        <v>121570.226517571</v>
      </c>
      <c r="X50" s="8" t="n">
        <f aca="false">N50*5.1890047538+L50*5.5017049523</f>
        <v>29613493.1527374</v>
      </c>
      <c r="Y50" s="8" t="n">
        <f aca="false">N50*5.1890047538</f>
        <v>24175682.8263931</v>
      </c>
      <c r="Z50" s="8" t="n">
        <f aca="false">L50*5.5017049523</f>
        <v>5437810.32634431</v>
      </c>
      <c r="AA50" s="8"/>
      <c r="AB50" s="8"/>
      <c r="AC50" s="8"/>
      <c r="AD50" s="8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  <c r="BA50" s="155"/>
      <c r="BB50" s="155"/>
      <c r="BC50" s="155"/>
      <c r="BD50" s="155"/>
      <c r="BE50" s="155"/>
      <c r="BF50" s="155"/>
      <c r="BG50" s="155"/>
      <c r="BH50" s="155"/>
      <c r="BI50" s="155"/>
      <c r="BJ50" s="155"/>
      <c r="BK50" s="155"/>
      <c r="BL50" s="155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59" t="n">
        <f aca="false">central_v2_m!D39+temporary_pension_bonus_central!B39</f>
        <v>26560643.7260062</v>
      </c>
      <c r="G51" s="159" t="n">
        <f aca="false">central_v2_m!E39+temporary_pension_bonus_central!B39</f>
        <v>25477301.6527116</v>
      </c>
      <c r="H51" s="67" t="n">
        <f aca="false">F51-J51</f>
        <v>25738484.2767139</v>
      </c>
      <c r="I51" s="67" t="n">
        <f aca="false">G51-K51</f>
        <v>24679806.986898</v>
      </c>
      <c r="J51" s="159" t="n">
        <f aca="false">central_v2_m!J39</f>
        <v>822159.449292336</v>
      </c>
      <c r="K51" s="159" t="n">
        <f aca="false">central_v2_m!K39</f>
        <v>797494.665813565</v>
      </c>
      <c r="L51" s="67" t="n">
        <f aca="false">H51-I51</f>
        <v>1058677.28981584</v>
      </c>
      <c r="M51" s="67" t="n">
        <f aca="false">J51-K51</f>
        <v>24664.7834787702</v>
      </c>
      <c r="N51" s="159" t="n">
        <f aca="false">SUM(central_v5_m!C39:J39)</f>
        <v>4182621.53258986</v>
      </c>
      <c r="O51" s="7"/>
      <c r="P51" s="7"/>
      <c r="Q51" s="67" t="n">
        <f aca="false">I51*5.5017049523</f>
        <v>135781016.321625</v>
      </c>
      <c r="R51" s="67"/>
      <c r="S51" s="67"/>
      <c r="T51" s="7"/>
      <c r="U51" s="7"/>
      <c r="V51" s="67" t="n">
        <f aca="false">K51*5.5017049523</f>
        <v>4387580.35233933</v>
      </c>
      <c r="W51" s="67" t="n">
        <f aca="false">M51*5.5017049523</f>
        <v>135698.361412557</v>
      </c>
      <c r="X51" s="67" t="n">
        <f aca="false">N51*5.1890047538+L51*5.5017049523</f>
        <v>27528173.1042223</v>
      </c>
      <c r="Y51" s="67" t="n">
        <f aca="false">N51*5.1890047538</f>
        <v>21703643.015955</v>
      </c>
      <c r="Z51" s="67" t="n">
        <f aca="false">L51*5.5017049523</f>
        <v>5824530.08826733</v>
      </c>
      <c r="AA51" s="67"/>
      <c r="AB51" s="67"/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59" t="n">
        <f aca="false">central_v2_m!D40+temporary_pension_bonus_central!B40</f>
        <v>25992541.3381451</v>
      </c>
      <c r="G52" s="159" t="n">
        <f aca="false">central_v2_m!E40+temporary_pension_bonus_central!B40</f>
        <v>24930928.3737975</v>
      </c>
      <c r="H52" s="67" t="n">
        <f aca="false">F52-J52</f>
        <v>25170764.1441424</v>
      </c>
      <c r="I52" s="67" t="n">
        <f aca="false">G52-K52</f>
        <v>24133804.4956149</v>
      </c>
      <c r="J52" s="159" t="n">
        <f aca="false">central_v2_m!J40</f>
        <v>821777.194002721</v>
      </c>
      <c r="K52" s="159" t="n">
        <f aca="false">central_v2_m!K40</f>
        <v>797123.878182639</v>
      </c>
      <c r="L52" s="67" t="n">
        <f aca="false">H52-I52</f>
        <v>1036959.6485275</v>
      </c>
      <c r="M52" s="67" t="n">
        <f aca="false">J52-K52</f>
        <v>24653.3158200817</v>
      </c>
      <c r="N52" s="159" t="n">
        <f aca="false">SUM(central_v5_m!C40:J40)</f>
        <v>4003167.19398438</v>
      </c>
      <c r="O52" s="7"/>
      <c r="P52" s="7"/>
      <c r="Q52" s="67" t="n">
        <f aca="false">I52*5.5017049523</f>
        <v>132777071.711364</v>
      </c>
      <c r="R52" s="67"/>
      <c r="S52" s="67"/>
      <c r="T52" s="7"/>
      <c r="U52" s="7"/>
      <c r="V52" s="67" t="n">
        <f aca="false">K52*5.5017049523</f>
        <v>4385540.38819401</v>
      </c>
      <c r="W52" s="67" t="n">
        <f aca="false">M52*5.5017049523</f>
        <v>135635.26973796</v>
      </c>
      <c r="X52" s="67" t="n">
        <f aca="false">N52*5.1890047538+L52*5.5017049523</f>
        <v>26477499.6334802</v>
      </c>
      <c r="Y52" s="67" t="n">
        <f aca="false">N52*5.1890047538</f>
        <v>20772453.5998412</v>
      </c>
      <c r="Z52" s="67" t="n">
        <f aca="false">L52*5.5017049523</f>
        <v>5705046.03363903</v>
      </c>
      <c r="AA52" s="67"/>
      <c r="AB52" s="67"/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59" t="n">
        <f aca="false">central_v2_m!D41+temporary_pension_bonus_central!B41</f>
        <v>27337960.0800429</v>
      </c>
      <c r="G53" s="159" t="n">
        <f aca="false">central_v2_m!E41+temporary_pension_bonus_central!B41</f>
        <v>26219730.5341856</v>
      </c>
      <c r="H53" s="67" t="n">
        <f aca="false">F53-J53</f>
        <v>26425036.0589964</v>
      </c>
      <c r="I53" s="67" t="n">
        <f aca="false">G53-K53</f>
        <v>25334194.2337705</v>
      </c>
      <c r="J53" s="159" t="n">
        <f aca="false">central_v2_m!J41</f>
        <v>912924.021046484</v>
      </c>
      <c r="K53" s="159" t="n">
        <f aca="false">central_v2_m!K41</f>
        <v>885536.300415089</v>
      </c>
      <c r="L53" s="67" t="n">
        <f aca="false">H53-I53</f>
        <v>1090841.82522592</v>
      </c>
      <c r="M53" s="67" t="n">
        <f aca="false">J53-K53</f>
        <v>27387.7206313947</v>
      </c>
      <c r="N53" s="159" t="n">
        <f aca="false">SUM(central_v5_m!C41:J41)</f>
        <v>4309279.81052522</v>
      </c>
      <c r="O53" s="7"/>
      <c r="P53" s="7"/>
      <c r="Q53" s="67" t="n">
        <f aca="false">I53*5.5017049523</f>
        <v>139381261.878465</v>
      </c>
      <c r="R53" s="67"/>
      <c r="S53" s="67"/>
      <c r="T53" s="7"/>
      <c r="U53" s="7"/>
      <c r="V53" s="67" t="n">
        <f aca="false">K53*5.5017049523</f>
        <v>4871959.44943512</v>
      </c>
      <c r="W53" s="67" t="n">
        <f aca="false">M53*5.5017049523</f>
        <v>150679.158229953</v>
      </c>
      <c r="X53" s="67" t="n">
        <f aca="false">N53*5.1890047538+L53*5.5017049523</f>
        <v>28362363.2942911</v>
      </c>
      <c r="Y53" s="67" t="n">
        <f aca="false">N53*5.1890047538</f>
        <v>22360873.4222697</v>
      </c>
      <c r="Z53" s="67" t="n">
        <f aca="false">L53*5.5017049523</f>
        <v>6001489.87202139</v>
      </c>
      <c r="AA53" s="67"/>
      <c r="AB53" s="67"/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5"/>
      <c r="B54" s="5"/>
      <c r="C54" s="155" t="n">
        <f aca="false">C50+1</f>
        <v>2025</v>
      </c>
      <c r="D54" s="155" t="n">
        <f aca="false">D50</f>
        <v>1</v>
      </c>
      <c r="E54" s="155" t="n">
        <v>201</v>
      </c>
      <c r="F54" s="157" t="n">
        <f aca="false">central_v2_m!D42+temporary_pension_bonus_central!B42</f>
        <v>26802686.3230833</v>
      </c>
      <c r="G54" s="157" t="n">
        <f aca="false">central_v2_m!E42+temporary_pension_bonus_central!B42</f>
        <v>25703600.6665086</v>
      </c>
      <c r="H54" s="8" t="n">
        <f aca="false">F54-J54</f>
        <v>25826840.4883122</v>
      </c>
      <c r="I54" s="8" t="n">
        <f aca="false">G54-K54</f>
        <v>24757030.2067806</v>
      </c>
      <c r="J54" s="157" t="n">
        <f aca="false">central_v2_m!J42</f>
        <v>975845.834771169</v>
      </c>
      <c r="K54" s="157" t="n">
        <f aca="false">central_v2_m!K42</f>
        <v>946570.459728034</v>
      </c>
      <c r="L54" s="8" t="n">
        <f aca="false">H54-I54</f>
        <v>1069810.28153156</v>
      </c>
      <c r="M54" s="8" t="n">
        <f aca="false">J54-K54</f>
        <v>29275.3750431353</v>
      </c>
      <c r="N54" s="157" t="n">
        <f aca="false">SUM(central_v5_m!C42:J42)</f>
        <v>4918650.73268299</v>
      </c>
      <c r="O54" s="5"/>
      <c r="P54" s="5"/>
      <c r="Q54" s="8" t="n">
        <f aca="false">I54*5.5017049523</f>
        <v>136205875.692886</v>
      </c>
      <c r="R54" s="8"/>
      <c r="S54" s="8"/>
      <c r="T54" s="5"/>
      <c r="U54" s="5"/>
      <c r="V54" s="8" t="n">
        <f aca="false">K54*5.5017049523</f>
        <v>5207751.38598661</v>
      </c>
      <c r="W54" s="8" t="n">
        <f aca="false">M54*5.5017049523</f>
        <v>161064.475855257</v>
      </c>
      <c r="X54" s="8" t="n">
        <f aca="false">N54*5.1890047538+L54*5.5017049523</f>
        <v>31408682.5580975</v>
      </c>
      <c r="Y54" s="8" t="n">
        <f aca="false">N54*5.1890047538</f>
        <v>25522902.0341739</v>
      </c>
      <c r="Z54" s="8" t="n">
        <f aca="false">L54*5.5017049523</f>
        <v>5885780.52392365</v>
      </c>
      <c r="AA54" s="8"/>
      <c r="AB54" s="8"/>
      <c r="AC54" s="8"/>
      <c r="AD54" s="8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  <c r="AS54" s="155"/>
      <c r="AT54" s="155"/>
      <c r="AU54" s="155"/>
      <c r="AV54" s="155"/>
      <c r="AW54" s="155"/>
      <c r="AX54" s="155"/>
      <c r="AY54" s="155"/>
      <c r="AZ54" s="155"/>
      <c r="BA54" s="155"/>
      <c r="BB54" s="155"/>
      <c r="BC54" s="155"/>
      <c r="BD54" s="155"/>
      <c r="BE54" s="155"/>
      <c r="BF54" s="155"/>
      <c r="BG54" s="155"/>
      <c r="BH54" s="155"/>
      <c r="BI54" s="155"/>
      <c r="BJ54" s="155"/>
      <c r="BK54" s="155"/>
      <c r="BL54" s="155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59" t="n">
        <f aca="false">central_v2_m!D43+temporary_pension_bonus_central!B43</f>
        <v>28126025.2602193</v>
      </c>
      <c r="G55" s="159" t="n">
        <f aca="false">central_v2_m!E43+temporary_pension_bonus_central!B43</f>
        <v>26971692.0793212</v>
      </c>
      <c r="H55" s="67" t="n">
        <f aca="false">F55-J55</f>
        <v>26974700.4125807</v>
      </c>
      <c r="I55" s="67" t="n">
        <f aca="false">G55-K55</f>
        <v>25854906.9771118</v>
      </c>
      <c r="J55" s="159" t="n">
        <f aca="false">central_v2_m!J43</f>
        <v>1151324.8476386</v>
      </c>
      <c r="K55" s="159" t="n">
        <f aca="false">central_v2_m!K43</f>
        <v>1116785.10220944</v>
      </c>
      <c r="L55" s="67" t="n">
        <f aca="false">H55-I55</f>
        <v>1119793.43546891</v>
      </c>
      <c r="M55" s="67" t="n">
        <f aca="false">J55-K55</f>
        <v>34539.7454291582</v>
      </c>
      <c r="N55" s="159" t="n">
        <f aca="false">SUM(central_v5_m!C43:J43)</f>
        <v>4331755.34152787</v>
      </c>
      <c r="O55" s="7"/>
      <c r="P55" s="7"/>
      <c r="Q55" s="67" t="n">
        <f aca="false">I55*5.5017049523</f>
        <v>142246069.757232</v>
      </c>
      <c r="R55" s="67"/>
      <c r="S55" s="67"/>
      <c r="T55" s="7"/>
      <c r="U55" s="7"/>
      <c r="V55" s="67" t="n">
        <f aca="false">K55*5.5017049523</f>
        <v>6144222.12748056</v>
      </c>
      <c r="W55" s="67" t="n">
        <f aca="false">M55*5.5017049523</f>
        <v>190027.488478781</v>
      </c>
      <c r="X55" s="67" t="n">
        <f aca="false">N55*5.1890047538+L55*5.5017049523</f>
        <v>28638272.148959</v>
      </c>
      <c r="Y55" s="67" t="n">
        <f aca="false">N55*5.1890047538</f>
        <v>22477499.0594867</v>
      </c>
      <c r="Z55" s="67" t="n">
        <f aca="false">L55*5.5017049523</f>
        <v>6160773.08947232</v>
      </c>
      <c r="AA55" s="67"/>
      <c r="AB55" s="67"/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59" t="n">
        <f aca="false">central_v2_m!D44+temporary_pension_bonus_central!B44</f>
        <v>27485576.314305</v>
      </c>
      <c r="G56" s="159" t="n">
        <f aca="false">central_v2_m!E44+temporary_pension_bonus_central!B44</f>
        <v>26356843.3820171</v>
      </c>
      <c r="H56" s="67" t="n">
        <f aca="false">F56-J56</f>
        <v>26295075.1426936</v>
      </c>
      <c r="I56" s="67" t="n">
        <f aca="false">G56-K56</f>
        <v>25202057.245554</v>
      </c>
      <c r="J56" s="159" t="n">
        <f aca="false">central_v2_m!J44</f>
        <v>1190501.17161145</v>
      </c>
      <c r="K56" s="159" t="n">
        <f aca="false">central_v2_m!K44</f>
        <v>1154786.13646311</v>
      </c>
      <c r="L56" s="67" t="n">
        <f aca="false">H56-I56</f>
        <v>1093017.8971396</v>
      </c>
      <c r="M56" s="67" t="n">
        <f aca="false">J56-K56</f>
        <v>35715.0351483433</v>
      </c>
      <c r="N56" s="159" t="n">
        <f aca="false">SUM(central_v5_m!C44:J44)</f>
        <v>4127155.4831884</v>
      </c>
      <c r="O56" s="7"/>
      <c r="P56" s="7"/>
      <c r="Q56" s="67" t="n">
        <f aca="false">I56*5.5017049523</f>
        <v>138654283.156012</v>
      </c>
      <c r="R56" s="67"/>
      <c r="S56" s="67"/>
      <c r="T56" s="7"/>
      <c r="U56" s="7"/>
      <c r="V56" s="67" t="n">
        <f aca="false">K56*5.5017049523</f>
        <v>6353292.60582648</v>
      </c>
      <c r="W56" s="67" t="n">
        <f aca="false">M56*5.5017049523</f>
        <v>196493.585747209</v>
      </c>
      <c r="X56" s="67" t="n">
        <f aca="false">N56*5.1890047538+L56*5.5017049523</f>
        <v>27429291.3995818</v>
      </c>
      <c r="Y56" s="67" t="n">
        <f aca="false">N56*5.1890047538</f>
        <v>21415829.4219363</v>
      </c>
      <c r="Z56" s="67" t="n">
        <f aca="false">L56*5.5017049523</f>
        <v>6013461.97764548</v>
      </c>
      <c r="AA56" s="67"/>
      <c r="AB56" s="67"/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59" t="n">
        <f aca="false">central_v2_m!D45+temporary_pension_bonus_central!B45</f>
        <v>28708175.5078824</v>
      </c>
      <c r="G57" s="159" t="n">
        <f aca="false">central_v2_m!E45+temporary_pension_bonus_central!B45</f>
        <v>27528346.6366533</v>
      </c>
      <c r="H57" s="67" t="n">
        <f aca="false">F57-J57</f>
        <v>27385175.8375166</v>
      </c>
      <c r="I57" s="67" t="n">
        <f aca="false">G57-K57</f>
        <v>26245036.9563985</v>
      </c>
      <c r="J57" s="159" t="n">
        <f aca="false">central_v2_m!J45</f>
        <v>1322999.67036577</v>
      </c>
      <c r="K57" s="159" t="n">
        <f aca="false">central_v2_m!K45</f>
        <v>1283309.68025479</v>
      </c>
      <c r="L57" s="67" t="n">
        <f aca="false">H57-I57</f>
        <v>1140138.88111816</v>
      </c>
      <c r="M57" s="67" t="n">
        <f aca="false">J57-K57</f>
        <v>39689.9901109731</v>
      </c>
      <c r="N57" s="159" t="n">
        <f aca="false">SUM(central_v5_m!C45:J45)</f>
        <v>4334342.92663954</v>
      </c>
      <c r="O57" s="7"/>
      <c r="P57" s="7"/>
      <c r="Q57" s="67" t="n">
        <f aca="false">I57*5.5017049523</f>
        <v>144392449.796314</v>
      </c>
      <c r="R57" s="67"/>
      <c r="S57" s="67"/>
      <c r="T57" s="7"/>
      <c r="U57" s="7"/>
      <c r="V57" s="67" t="n">
        <f aca="false">K57*5.5017049523</f>
        <v>7060391.22319232</v>
      </c>
      <c r="W57" s="67" t="n">
        <f aca="false">M57*5.5017049523</f>
        <v>218362.615150279</v>
      </c>
      <c r="X57" s="67" t="n">
        <f aca="false">N57*5.1890047538+L57*5.5017049523</f>
        <v>28763633.7794895</v>
      </c>
      <c r="Y57" s="67" t="n">
        <f aca="false">N57*5.1890047538</f>
        <v>22490926.050932</v>
      </c>
      <c r="Z57" s="67" t="n">
        <f aca="false">L57*5.5017049523</f>
        <v>6272707.72855754</v>
      </c>
      <c r="AA57" s="67"/>
      <c r="AB57" s="67"/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5"/>
      <c r="B58" s="5"/>
      <c r="C58" s="155" t="n">
        <f aca="false">C54+1</f>
        <v>2026</v>
      </c>
      <c r="D58" s="155" t="n">
        <f aca="false">D54</f>
        <v>1</v>
      </c>
      <c r="E58" s="155" t="n">
        <v>205</v>
      </c>
      <c r="F58" s="157" t="n">
        <f aca="false">central_v2_m!D46+temporary_pension_bonus_central!B46</f>
        <v>28398335.5224184</v>
      </c>
      <c r="G58" s="157" t="n">
        <f aca="false">central_v2_m!E46+temporary_pension_bonus_central!B46</f>
        <v>27229728.5147586</v>
      </c>
      <c r="H58" s="8" t="n">
        <f aca="false">F58-J58</f>
        <v>26963611.7320195</v>
      </c>
      <c r="I58" s="8" t="n">
        <f aca="false">G58-K58</f>
        <v>25838046.4380717</v>
      </c>
      <c r="J58" s="157" t="n">
        <f aca="false">central_v2_m!J46</f>
        <v>1434723.79039892</v>
      </c>
      <c r="K58" s="157" t="n">
        <f aca="false">central_v2_m!K46</f>
        <v>1391682.07668695</v>
      </c>
      <c r="L58" s="8" t="n">
        <f aca="false">H58-I58</f>
        <v>1125565.29394782</v>
      </c>
      <c r="M58" s="8" t="n">
        <f aca="false">J58-K58</f>
        <v>43041.7137119679</v>
      </c>
      <c r="N58" s="157" t="n">
        <f aca="false">SUM(central_v5_m!C46:J46)</f>
        <v>5049536.26806139</v>
      </c>
      <c r="O58" s="5"/>
      <c r="P58" s="5"/>
      <c r="Q58" s="8" t="n">
        <f aca="false">I58*5.5017049523</f>
        <v>142153308.046096</v>
      </c>
      <c r="R58" s="8"/>
      <c r="S58" s="8"/>
      <c r="T58" s="5"/>
      <c r="U58" s="5"/>
      <c r="V58" s="8" t="n">
        <f aca="false">K58*5.5017049523</f>
        <v>7656624.17333575</v>
      </c>
      <c r="W58" s="8" t="n">
        <f aca="false">M58*5.5017049523</f>
        <v>236802.809484613</v>
      </c>
      <c r="X58" s="8" t="n">
        <f aca="false">N58*5.1890047538+L58*5.5017049523</f>
        <v>32394595.8513058</v>
      </c>
      <c r="Y58" s="8" t="n">
        <f aca="false">N58*5.1890047538</f>
        <v>26202067.699456</v>
      </c>
      <c r="Z58" s="8" t="n">
        <f aca="false">L58*5.5017049523</f>
        <v>6192528.15184972</v>
      </c>
      <c r="AA58" s="8"/>
      <c r="AB58" s="8"/>
      <c r="AC58" s="8"/>
      <c r="AD58" s="8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  <c r="AS58" s="155"/>
      <c r="AT58" s="155"/>
      <c r="AU58" s="155"/>
      <c r="AV58" s="155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59" t="n">
        <f aca="false">central_v2_m!D47+temporary_pension_bonus_central!B47</f>
        <v>29942420.9269812</v>
      </c>
      <c r="G59" s="159" t="n">
        <f aca="false">central_v2_m!E47+temporary_pension_bonus_central!B47</f>
        <v>28709082.3175307</v>
      </c>
      <c r="H59" s="67" t="n">
        <f aca="false">F59-J59</f>
        <v>28308183.2327526</v>
      </c>
      <c r="I59" s="67" t="n">
        <f aca="false">G59-K59</f>
        <v>27123871.754129</v>
      </c>
      <c r="J59" s="159" t="n">
        <f aca="false">central_v2_m!J47</f>
        <v>1634237.69422862</v>
      </c>
      <c r="K59" s="159" t="n">
        <f aca="false">central_v2_m!K47</f>
        <v>1585210.56340176</v>
      </c>
      <c r="L59" s="67" t="n">
        <f aca="false">H59-I59</f>
        <v>1184311.47862358</v>
      </c>
      <c r="M59" s="67" t="n">
        <f aca="false">J59-K59</f>
        <v>49027.1308268586</v>
      </c>
      <c r="N59" s="159" t="n">
        <f aca="false">SUM(central_v5_m!C47:J47)</f>
        <v>4504669.44606163</v>
      </c>
      <c r="O59" s="7"/>
      <c r="P59" s="7"/>
      <c r="Q59" s="67" t="n">
        <f aca="false">I59*5.5017049523</f>
        <v>149227539.555242</v>
      </c>
      <c r="R59" s="67"/>
      <c r="S59" s="67"/>
      <c r="T59" s="7"/>
      <c r="U59" s="7"/>
      <c r="V59" s="67" t="n">
        <f aca="false">K59*5.5017049523</f>
        <v>8721360.80710574</v>
      </c>
      <c r="W59" s="67" t="n">
        <f aca="false">M59*5.5017049523</f>
        <v>269732.808467188</v>
      </c>
      <c r="X59" s="67" t="n">
        <f aca="false">N59*5.1890047538+L59*5.5017049523</f>
        <v>29890483.4969205</v>
      </c>
      <c r="Y59" s="67" t="n">
        <f aca="false">N59*5.1890047538</f>
        <v>23374751.1699114</v>
      </c>
      <c r="Z59" s="67" t="n">
        <f aca="false">L59*5.5017049523</f>
        <v>6515732.32700909</v>
      </c>
      <c r="AA59" s="67"/>
      <c r="AB59" s="67"/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59" t="n">
        <f aca="false">central_v2_m!D48+temporary_pension_bonus_central!B48</f>
        <v>29602825.1634535</v>
      </c>
      <c r="G60" s="159" t="n">
        <f aca="false">central_v2_m!E48+temporary_pension_bonus_central!B48</f>
        <v>28381530.4013621</v>
      </c>
      <c r="H60" s="67" t="n">
        <f aca="false">F60-J60</f>
        <v>27919421.4606536</v>
      </c>
      <c r="I60" s="67" t="n">
        <f aca="false">G60-K60</f>
        <v>26748628.8096462</v>
      </c>
      <c r="J60" s="159" t="n">
        <f aca="false">central_v2_m!J48</f>
        <v>1683403.70279989</v>
      </c>
      <c r="K60" s="159" t="n">
        <f aca="false">central_v2_m!K48</f>
        <v>1632901.5917159</v>
      </c>
      <c r="L60" s="67" t="n">
        <f aca="false">H60-I60</f>
        <v>1170792.65100742</v>
      </c>
      <c r="M60" s="67" t="n">
        <f aca="false">J60-K60</f>
        <v>50502.1110839965</v>
      </c>
      <c r="N60" s="159" t="n">
        <f aca="false">SUM(central_v5_m!C48:J48)</f>
        <v>4360001.63349955</v>
      </c>
      <c r="O60" s="7"/>
      <c r="P60" s="7"/>
      <c r="Q60" s="67" t="n">
        <f aca="false">I60*5.5017049523</f>
        <v>147163063.589265</v>
      </c>
      <c r="R60" s="67"/>
      <c r="S60" s="67"/>
      <c r="T60" s="7"/>
      <c r="U60" s="7"/>
      <c r="V60" s="67" t="n">
        <f aca="false">K60*5.5017049523</f>
        <v>8983742.7737619</v>
      </c>
      <c r="W60" s="67" t="n">
        <f aca="false">M60*5.5017049523</f>
        <v>277847.714652428</v>
      </c>
      <c r="X60" s="67" t="n">
        <f aca="false">N60*5.1890047538+L60*5.5017049523</f>
        <v>29065424.9289689</v>
      </c>
      <c r="Y60" s="67" t="n">
        <f aca="false">N60*5.1890047538</f>
        <v>22624069.2028049</v>
      </c>
      <c r="Z60" s="67" t="n">
        <f aca="false">L60*5.5017049523</f>
        <v>6441355.72616395</v>
      </c>
      <c r="AA60" s="67"/>
      <c r="AB60" s="67"/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59" t="n">
        <f aca="false">central_v2_m!D49+temporary_pension_bonus_central!B49</f>
        <v>30360885.3586606</v>
      </c>
      <c r="G61" s="159" t="n">
        <f aca="false">central_v2_m!E49+temporary_pension_bonus_central!B49</f>
        <v>29108144.8316871</v>
      </c>
      <c r="H61" s="67" t="n">
        <f aca="false">F61-J61</f>
        <v>28638955.9543458</v>
      </c>
      <c r="I61" s="67" t="n">
        <f aca="false">G61-K61</f>
        <v>27437873.3095018</v>
      </c>
      <c r="J61" s="159" t="n">
        <f aca="false">central_v2_m!J49</f>
        <v>1721929.40431478</v>
      </c>
      <c r="K61" s="159" t="n">
        <f aca="false">central_v2_m!K49</f>
        <v>1670271.52218534</v>
      </c>
      <c r="L61" s="67" t="n">
        <f aca="false">H61-I61</f>
        <v>1201082.64484404</v>
      </c>
      <c r="M61" s="67" t="n">
        <f aca="false">J61-K61</f>
        <v>51657.8821294436</v>
      </c>
      <c r="N61" s="159" t="n">
        <f aca="false">SUM(central_v5_m!C49:J49)</f>
        <v>4532487.08780207</v>
      </c>
      <c r="O61" s="7"/>
      <c r="P61" s="7"/>
      <c r="Q61" s="67" t="n">
        <f aca="false">I61*5.5017049523</f>
        <v>150955083.467466</v>
      </c>
      <c r="R61" s="67"/>
      <c r="S61" s="67"/>
      <c r="T61" s="7"/>
      <c r="U61" s="7"/>
      <c r="V61" s="67" t="n">
        <f aca="false">K61*5.5017049523</f>
        <v>9189341.10529274</v>
      </c>
      <c r="W61" s="67" t="n">
        <f aca="false">M61*5.5017049523</f>
        <v>284206.425936889</v>
      </c>
      <c r="X61" s="67" t="n">
        <f aca="false">N61*5.1890047538+L61*5.5017049523</f>
        <v>30127099.3804021</v>
      </c>
      <c r="Y61" s="67" t="n">
        <f aca="false">N61*5.1890047538</f>
        <v>23519097.045142</v>
      </c>
      <c r="Z61" s="67" t="n">
        <f aca="false">L61*5.5017049523</f>
        <v>6608002.33526002</v>
      </c>
      <c r="AA61" s="67"/>
      <c r="AB61" s="67"/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5"/>
      <c r="B62" s="5"/>
      <c r="C62" s="155" t="n">
        <f aca="false">C58+1</f>
        <v>2027</v>
      </c>
      <c r="D62" s="155" t="n">
        <f aca="false">D58</f>
        <v>1</v>
      </c>
      <c r="E62" s="155" t="n">
        <v>209</v>
      </c>
      <c r="F62" s="157" t="n">
        <f aca="false">central_v2_m!D50+temporary_pension_bonus_central!B50</f>
        <v>30106394.5447346</v>
      </c>
      <c r="G62" s="157" t="n">
        <f aca="false">central_v2_m!E50+temporary_pension_bonus_central!B50</f>
        <v>28863374.9804405</v>
      </c>
      <c r="H62" s="8" t="n">
        <f aca="false">F62-J62</f>
        <v>28325061.1421174</v>
      </c>
      <c r="I62" s="8" t="n">
        <f aca="false">G62-K62</f>
        <v>27135481.5799019</v>
      </c>
      <c r="J62" s="157" t="n">
        <f aca="false">central_v2_m!J50</f>
        <v>1781333.40261714</v>
      </c>
      <c r="K62" s="157" t="n">
        <f aca="false">central_v2_m!K50</f>
        <v>1727893.40053863</v>
      </c>
      <c r="L62" s="8" t="n">
        <f aca="false">H62-I62</f>
        <v>1189579.56221556</v>
      </c>
      <c r="M62" s="8" t="n">
        <f aca="false">J62-K62</f>
        <v>53440.0020785148</v>
      </c>
      <c r="N62" s="157" t="n">
        <f aca="false">SUM(central_v5_m!C50:J50)</f>
        <v>5348751.50162698</v>
      </c>
      <c r="O62" s="5"/>
      <c r="P62" s="5"/>
      <c r="Q62" s="8" t="n">
        <f aca="false">I62*5.5017049523</f>
        <v>149291413.391192</v>
      </c>
      <c r="R62" s="8"/>
      <c r="S62" s="8"/>
      <c r="T62" s="5"/>
      <c r="U62" s="5"/>
      <c r="V62" s="8" t="n">
        <f aca="false">K62*5.5017049523</f>
        <v>9506359.67878985</v>
      </c>
      <c r="W62" s="8" t="n">
        <f aca="false">M62*5.5017049523</f>
        <v>294011.124086287</v>
      </c>
      <c r="X62" s="8" t="n">
        <f aca="false">N62*5.1890047538+L62*5.5017049523</f>
        <v>34299412.7374335</v>
      </c>
      <c r="Y62" s="8" t="n">
        <f aca="false">N62*5.1890047538</f>
        <v>27754696.9688373</v>
      </c>
      <c r="Z62" s="8" t="n">
        <f aca="false">L62*5.5017049523</f>
        <v>6544715.76859623</v>
      </c>
      <c r="AA62" s="8"/>
      <c r="AB62" s="8"/>
      <c r="AC62" s="8"/>
      <c r="AD62" s="8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  <c r="AS62" s="155"/>
      <c r="AT62" s="155"/>
      <c r="AU62" s="155"/>
      <c r="AV62" s="155"/>
      <c r="AW62" s="155"/>
      <c r="AX62" s="155"/>
      <c r="AY62" s="155"/>
      <c r="AZ62" s="155"/>
      <c r="BA62" s="155"/>
      <c r="BB62" s="155"/>
      <c r="BC62" s="155"/>
      <c r="BD62" s="155"/>
      <c r="BE62" s="155"/>
      <c r="BF62" s="155"/>
      <c r="BG62" s="155"/>
      <c r="BH62" s="155"/>
      <c r="BI62" s="155"/>
      <c r="BJ62" s="155"/>
      <c r="BK62" s="155"/>
      <c r="BL62" s="155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59" t="n">
        <f aca="false">central_v2_m!D51+temporary_pension_bonus_central!B51</f>
        <v>30816188.5117625</v>
      </c>
      <c r="G63" s="159" t="n">
        <f aca="false">central_v2_m!E51+temporary_pension_bonus_central!B51</f>
        <v>29543832.1267126</v>
      </c>
      <c r="H63" s="67" t="n">
        <f aca="false">F63-J63</f>
        <v>28891150.2565448</v>
      </c>
      <c r="I63" s="67" t="n">
        <f aca="false">G63-K63</f>
        <v>27676545.0191514</v>
      </c>
      <c r="J63" s="159" t="n">
        <f aca="false">central_v2_m!J51</f>
        <v>1925038.25521775</v>
      </c>
      <c r="K63" s="159" t="n">
        <f aca="false">central_v2_m!K51</f>
        <v>1867287.10756122</v>
      </c>
      <c r="L63" s="67" t="n">
        <f aca="false">H63-I63</f>
        <v>1214605.23739338</v>
      </c>
      <c r="M63" s="67" t="n">
        <f aca="false">J63-K63</f>
        <v>57751.1476565327</v>
      </c>
      <c r="N63" s="159" t="n">
        <f aca="false">SUM(central_v5_m!C51:J51)</f>
        <v>4462200.66369149</v>
      </c>
      <c r="O63" s="7"/>
      <c r="P63" s="7"/>
      <c r="Q63" s="67" t="n">
        <f aca="false">I63*5.5017049523</f>
        <v>152268184.794419</v>
      </c>
      <c r="R63" s="67"/>
      <c r="S63" s="67"/>
      <c r="T63" s="7"/>
      <c r="U63" s="7"/>
      <c r="V63" s="67" t="n">
        <f aca="false">K63*5.5017049523</f>
        <v>10273262.7270355</v>
      </c>
      <c r="W63" s="67" t="n">
        <f aca="false">M63*5.5017049523</f>
        <v>317729.775062954</v>
      </c>
      <c r="X63" s="67" t="n">
        <f aca="false">N63*5.1890047538+L63*5.5017049523</f>
        <v>29836780.1059613</v>
      </c>
      <c r="Y63" s="67" t="n">
        <f aca="false">N63*5.1890047538</f>
        <v>23154380.4563047</v>
      </c>
      <c r="Z63" s="67" t="n">
        <f aca="false">L63*5.5017049523</f>
        <v>6682399.64965665</v>
      </c>
      <c r="AA63" s="67"/>
      <c r="AB63" s="67"/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59" t="n">
        <f aca="false">central_v2_m!D52+temporary_pension_bonus_central!B52</f>
        <v>30531659.7812957</v>
      </c>
      <c r="G64" s="159" t="n">
        <f aca="false">central_v2_m!E52+temporary_pension_bonus_central!B52</f>
        <v>29269807.9591607</v>
      </c>
      <c r="H64" s="67" t="n">
        <f aca="false">F64-J64</f>
        <v>28527216.3471887</v>
      </c>
      <c r="I64" s="67" t="n">
        <f aca="false">G64-K64</f>
        <v>27325497.8280769</v>
      </c>
      <c r="J64" s="159" t="n">
        <f aca="false">central_v2_m!J52</f>
        <v>2004443.43410699</v>
      </c>
      <c r="K64" s="159" t="n">
        <f aca="false">central_v2_m!K52</f>
        <v>1944310.13108378</v>
      </c>
      <c r="L64" s="67" t="n">
        <f aca="false">H64-I64</f>
        <v>1201718.51911184</v>
      </c>
      <c r="M64" s="67" t="n">
        <f aca="false">J64-K64</f>
        <v>60133.3030232098</v>
      </c>
      <c r="N64" s="159" t="n">
        <f aca="false">SUM(central_v5_m!C52:J52)</f>
        <v>4482178.31061021</v>
      </c>
      <c r="O64" s="7"/>
      <c r="P64" s="7"/>
      <c r="Q64" s="67" t="n">
        <f aca="false">I64*5.5017049523</f>
        <v>150336826.724794</v>
      </c>
      <c r="R64" s="67"/>
      <c r="S64" s="67"/>
      <c r="T64" s="7"/>
      <c r="U64" s="7"/>
      <c r="V64" s="67" t="n">
        <f aca="false">K64*5.5017049523</f>
        <v>10697020.6769907</v>
      </c>
      <c r="W64" s="67" t="n">
        <f aca="false">M64*5.5017049523</f>
        <v>330835.69104095</v>
      </c>
      <c r="X64" s="67" t="n">
        <f aca="false">N64*5.1890047538+L64*5.5017049523</f>
        <v>29869545.2890039</v>
      </c>
      <c r="Y64" s="67" t="n">
        <f aca="false">N64*5.1890047538</f>
        <v>23258044.5611356</v>
      </c>
      <c r="Z64" s="67" t="n">
        <f aca="false">L64*5.5017049523</f>
        <v>6611500.72786824</v>
      </c>
      <c r="AA64" s="67"/>
      <c r="AB64" s="67"/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59" t="n">
        <f aca="false">central_v2_m!D53+temporary_pension_bonus_central!B53</f>
        <v>31387869.9692795</v>
      </c>
      <c r="G65" s="159" t="n">
        <f aca="false">central_v2_m!E53+temporary_pension_bonus_central!B53</f>
        <v>30089508.5287513</v>
      </c>
      <c r="H65" s="67" t="n">
        <f aca="false">F65-J65</f>
        <v>29248790.6700376</v>
      </c>
      <c r="I65" s="67" t="n">
        <f aca="false">G65-K65</f>
        <v>28014601.6084867</v>
      </c>
      <c r="J65" s="159" t="n">
        <f aca="false">central_v2_m!J53</f>
        <v>2139079.29924181</v>
      </c>
      <c r="K65" s="159" t="n">
        <f aca="false">central_v2_m!K53</f>
        <v>2074906.92026456</v>
      </c>
      <c r="L65" s="67" t="n">
        <f aca="false">H65-I65</f>
        <v>1234189.06155096</v>
      </c>
      <c r="M65" s="67" t="n">
        <f aca="false">J65-K65</f>
        <v>64172.3789772543</v>
      </c>
      <c r="N65" s="159" t="n">
        <f aca="false">SUM(central_v5_m!C53:J53)</f>
        <v>4573579.14172356</v>
      </c>
      <c r="O65" s="7"/>
      <c r="P65" s="7"/>
      <c r="Q65" s="67" t="n">
        <f aca="false">I65*5.5017049523</f>
        <v>154128072.406123</v>
      </c>
      <c r="R65" s="67"/>
      <c r="S65" s="67"/>
      <c r="T65" s="7"/>
      <c r="U65" s="7"/>
      <c r="V65" s="67" t="n">
        <f aca="false">K65*5.5017049523</f>
        <v>11415525.6787811</v>
      </c>
      <c r="W65" s="67" t="n">
        <f aca="false">M65*5.5017049523</f>
        <v>353057.495220032</v>
      </c>
      <c r="X65" s="67" t="n">
        <f aca="false">N65*5.1890047538+L65*5.5017049523</f>
        <v>30522467.9802935</v>
      </c>
      <c r="Y65" s="67" t="n">
        <f aca="false">N65*5.1890047538</f>
        <v>23732323.9082841</v>
      </c>
      <c r="Z65" s="67" t="n">
        <f aca="false">L65*5.5017049523</f>
        <v>6790144.07200939</v>
      </c>
      <c r="AA65" s="67"/>
      <c r="AB65" s="67"/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5"/>
      <c r="B66" s="5"/>
      <c r="C66" s="155" t="n">
        <f aca="false">C62+1</f>
        <v>2028</v>
      </c>
      <c r="D66" s="155" t="n">
        <f aca="false">D62</f>
        <v>1</v>
      </c>
      <c r="E66" s="155" t="n">
        <v>213</v>
      </c>
      <c r="F66" s="157" t="n">
        <f aca="false">central_v2_m!D54+temporary_pension_bonus_central!B54</f>
        <v>31108227.5200904</v>
      </c>
      <c r="G66" s="157" t="n">
        <f aca="false">central_v2_m!E54+temporary_pension_bonus_central!B54</f>
        <v>29820690.6863654</v>
      </c>
      <c r="H66" s="8" t="n">
        <f aca="false">F66-J66</f>
        <v>28938493.3035879</v>
      </c>
      <c r="I66" s="8" t="n">
        <f aca="false">G66-K66</f>
        <v>27716048.4963579</v>
      </c>
      <c r="J66" s="157" t="n">
        <f aca="false">central_v2_m!J54</f>
        <v>2169734.21650252</v>
      </c>
      <c r="K66" s="157" t="n">
        <f aca="false">central_v2_m!K54</f>
        <v>2104642.19000744</v>
      </c>
      <c r="L66" s="8" t="n">
        <f aca="false">H66-I66</f>
        <v>1222444.80723</v>
      </c>
      <c r="M66" s="8" t="n">
        <f aca="false">J66-K66</f>
        <v>65092.0264950758</v>
      </c>
      <c r="N66" s="157" t="n">
        <f aca="false">SUM(central_v5_m!C54:J54)</f>
        <v>5330705.83665187</v>
      </c>
      <c r="O66" s="5"/>
      <c r="P66" s="5"/>
      <c r="Q66" s="8" t="n">
        <f aca="false">I66*5.5017049523</f>
        <v>152485521.270599</v>
      </c>
      <c r="R66" s="8"/>
      <c r="S66" s="8"/>
      <c r="T66" s="5"/>
      <c r="U66" s="5"/>
      <c r="V66" s="8" t="n">
        <f aca="false">K66*5.5017049523</f>
        <v>11579120.3595835</v>
      </c>
      <c r="W66" s="8" t="n">
        <f aca="false">M66*5.5017049523</f>
        <v>358117.124523201</v>
      </c>
      <c r="X66" s="8" t="n">
        <f aca="false">N66*5.1890047538+L66*5.5017049523</f>
        <v>34386588.5773467</v>
      </c>
      <c r="Y66" s="8" t="n">
        <f aca="false">N66*5.1890047538</f>
        <v>27661057.9274959</v>
      </c>
      <c r="Z66" s="8" t="n">
        <f aca="false">L66*5.5017049523</f>
        <v>6725530.64985073</v>
      </c>
      <c r="AA66" s="8"/>
      <c r="AB66" s="8"/>
      <c r="AC66" s="8"/>
      <c r="AD66" s="8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  <c r="AS66" s="155"/>
      <c r="AT66" s="155"/>
      <c r="AU66" s="155"/>
      <c r="AV66" s="155"/>
      <c r="AW66" s="155"/>
      <c r="AX66" s="155"/>
      <c r="AY66" s="155"/>
      <c r="AZ66" s="155"/>
      <c r="BA66" s="155"/>
      <c r="BB66" s="155"/>
      <c r="BC66" s="155"/>
      <c r="BD66" s="155"/>
      <c r="BE66" s="155"/>
      <c r="BF66" s="155"/>
      <c r="BG66" s="155"/>
      <c r="BH66" s="155"/>
      <c r="BI66" s="155"/>
      <c r="BJ66" s="155"/>
      <c r="BK66" s="155"/>
      <c r="BL66" s="155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59" t="n">
        <f aca="false">central_v2_m!D55+temporary_pension_bonus_central!B55</f>
        <v>31826614.1876299</v>
      </c>
      <c r="G67" s="159" t="n">
        <f aca="false">central_v2_m!E55+temporary_pension_bonus_central!B55</f>
        <v>30509377.4959798</v>
      </c>
      <c r="H67" s="67" t="n">
        <f aca="false">F67-J67</f>
        <v>29508119.0784059</v>
      </c>
      <c r="I67" s="67" t="n">
        <f aca="false">G67-K67</f>
        <v>28260437.2400325</v>
      </c>
      <c r="J67" s="159" t="n">
        <f aca="false">central_v2_m!J55</f>
        <v>2318495.10922402</v>
      </c>
      <c r="K67" s="159" t="n">
        <f aca="false">central_v2_m!K55</f>
        <v>2248940.2559473</v>
      </c>
      <c r="L67" s="67" t="n">
        <f aca="false">H67-I67</f>
        <v>1247681.83837341</v>
      </c>
      <c r="M67" s="67" t="n">
        <f aca="false">J67-K67</f>
        <v>69554.8532767207</v>
      </c>
      <c r="N67" s="159" t="n">
        <f aca="false">SUM(central_v5_m!C55:J55)</f>
        <v>4568997.41980035</v>
      </c>
      <c r="O67" s="7"/>
      <c r="P67" s="7"/>
      <c r="Q67" s="67" t="n">
        <f aca="false">I67*5.5017049523</f>
        <v>155480587.51765</v>
      </c>
      <c r="R67" s="67"/>
      <c r="S67" s="67"/>
      <c r="T67" s="7"/>
      <c r="U67" s="7"/>
      <c r="V67" s="67" t="n">
        <f aca="false">K67*5.5017049523</f>
        <v>12373005.7435721</v>
      </c>
      <c r="W67" s="67" t="n">
        <f aca="false">M67*5.5017049523</f>
        <v>382670.280729034</v>
      </c>
      <c r="X67" s="67" t="n">
        <f aca="false">N67*5.1890047538+L67*5.5017049523</f>
        <v>30572926.6805177</v>
      </c>
      <c r="Y67" s="67" t="n">
        <f aca="false">N67*5.1890047538</f>
        <v>23708549.3314439</v>
      </c>
      <c r="Z67" s="67" t="n">
        <f aca="false">L67*5.5017049523</f>
        <v>6864377.34907375</v>
      </c>
      <c r="AA67" s="67"/>
      <c r="AB67" s="67"/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59" t="n">
        <f aca="false">central_v2_m!D56+temporary_pension_bonus_central!B56</f>
        <v>31487270.5728067</v>
      </c>
      <c r="G68" s="159" t="n">
        <f aca="false">central_v2_m!E56+temporary_pension_bonus_central!B56</f>
        <v>30183620.3301949</v>
      </c>
      <c r="H68" s="67" t="n">
        <f aca="false">F68-J68</f>
        <v>29157819.3018316</v>
      </c>
      <c r="I68" s="67" t="n">
        <f aca="false">G68-K68</f>
        <v>27924052.5973491</v>
      </c>
      <c r="J68" s="159" t="n">
        <f aca="false">central_v2_m!J56</f>
        <v>2329451.27097509</v>
      </c>
      <c r="K68" s="159" t="n">
        <f aca="false">central_v2_m!K56</f>
        <v>2259567.73284584</v>
      </c>
      <c r="L68" s="67" t="n">
        <f aca="false">H68-I68</f>
        <v>1233766.70448258</v>
      </c>
      <c r="M68" s="67" t="n">
        <f aca="false">J68-K68</f>
        <v>69883.5381292528</v>
      </c>
      <c r="N68" s="159" t="n">
        <f aca="false">SUM(central_v5_m!C56:J56)</f>
        <v>4410132.4702602</v>
      </c>
      <c r="O68" s="7"/>
      <c r="P68" s="7"/>
      <c r="Q68" s="67" t="n">
        <f aca="false">I68*5.5017049523</f>
        <v>153629898.463121</v>
      </c>
      <c r="R68" s="67"/>
      <c r="S68" s="67"/>
      <c r="T68" s="7"/>
      <c r="U68" s="7"/>
      <c r="V68" s="67" t="n">
        <f aca="false">K68*5.5017049523</f>
        <v>12431474.9858552</v>
      </c>
      <c r="W68" s="67" t="n">
        <f aca="false">M68*5.5017049523</f>
        <v>384478.607809956</v>
      </c>
      <c r="X68" s="67" t="n">
        <f aca="false">N68*5.1890047538+L68*5.5017049523</f>
        <v>29672018.7411025</v>
      </c>
      <c r="Y68" s="67" t="n">
        <f aca="false">N68*5.1890047538</f>
        <v>22884198.3530679</v>
      </c>
      <c r="Z68" s="67" t="n">
        <f aca="false">L68*5.5017049523</f>
        <v>6787820.38803465</v>
      </c>
      <c r="AA68" s="67"/>
      <c r="AB68" s="67"/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59" t="n">
        <f aca="false">central_v2_m!D57+temporary_pension_bonus_central!B57</f>
        <v>32220816.7140686</v>
      </c>
      <c r="G69" s="159" t="n">
        <f aca="false">central_v2_m!E57+temporary_pension_bonus_central!B57</f>
        <v>30884955.5769194</v>
      </c>
      <c r="H69" s="67" t="n">
        <f aca="false">F69-J69</f>
        <v>29738234.2446717</v>
      </c>
      <c r="I69" s="67" t="n">
        <f aca="false">G69-K69</f>
        <v>28476850.5816044</v>
      </c>
      <c r="J69" s="159" t="n">
        <f aca="false">central_v2_m!J57</f>
        <v>2482582.46939687</v>
      </c>
      <c r="K69" s="159" t="n">
        <f aca="false">central_v2_m!K57</f>
        <v>2408104.99531497</v>
      </c>
      <c r="L69" s="67" t="n">
        <f aca="false">H69-I69</f>
        <v>1261383.6630673</v>
      </c>
      <c r="M69" s="67" t="n">
        <f aca="false">J69-K69</f>
        <v>74477.474081906</v>
      </c>
      <c r="N69" s="159" t="n">
        <f aca="false">SUM(central_v5_m!C57:J57)</f>
        <v>4509518.33063309</v>
      </c>
      <c r="O69" s="7"/>
      <c r="P69" s="7"/>
      <c r="Q69" s="67" t="n">
        <f aca="false">I69*5.5017049523</f>
        <v>156671229.87072</v>
      </c>
      <c r="R69" s="67"/>
      <c r="S69" s="67"/>
      <c r="T69" s="7"/>
      <c r="U69" s="7"/>
      <c r="V69" s="67" t="n">
        <f aca="false">K69*5.5017049523</f>
        <v>13248683.1783827</v>
      </c>
      <c r="W69" s="67" t="n">
        <f aca="false">M69*5.5017049523</f>
        <v>409753.087991217</v>
      </c>
      <c r="X69" s="67" t="n">
        <f aca="false">N69*5.1890047538+L69*5.5017049523</f>
        <v>30339672.800851</v>
      </c>
      <c r="Y69" s="67" t="n">
        <f aca="false">N69*5.1890047538</f>
        <v>23399912.0550033</v>
      </c>
      <c r="Z69" s="67" t="n">
        <f aca="false">L69*5.5017049523</f>
        <v>6939760.74584766</v>
      </c>
      <c r="AA69" s="67"/>
      <c r="AB69" s="67"/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5"/>
      <c r="B70" s="5"/>
      <c r="C70" s="155" t="n">
        <f aca="false">C66+1</f>
        <v>2029</v>
      </c>
      <c r="D70" s="155" t="n">
        <f aca="false">D66</f>
        <v>1</v>
      </c>
      <c r="E70" s="155" t="n">
        <v>217</v>
      </c>
      <c r="F70" s="157" t="n">
        <f aca="false">central_v2_m!D58+temporary_pension_bonus_central!B58</f>
        <v>31969290.3973273</v>
      </c>
      <c r="G70" s="157" t="n">
        <f aca="false">central_v2_m!E58+temporary_pension_bonus_central!B58</f>
        <v>30642652.5279722</v>
      </c>
      <c r="H70" s="8" t="n">
        <f aca="false">F70-J70</f>
        <v>29460234.9009937</v>
      </c>
      <c r="I70" s="8" t="n">
        <f aca="false">G70-K70</f>
        <v>28208868.6965286</v>
      </c>
      <c r="J70" s="157" t="n">
        <f aca="false">central_v2_m!J58</f>
        <v>2509055.49633367</v>
      </c>
      <c r="K70" s="157" t="n">
        <f aca="false">central_v2_m!K58</f>
        <v>2433783.83144366</v>
      </c>
      <c r="L70" s="8" t="n">
        <f aca="false">H70-I70</f>
        <v>1251366.2044651</v>
      </c>
      <c r="M70" s="8" t="n">
        <f aca="false">J70-K70</f>
        <v>75271.6648900099</v>
      </c>
      <c r="N70" s="157" t="n">
        <f aca="false">SUM(central_v5_m!C58:J58)</f>
        <v>5349967.13979154</v>
      </c>
      <c r="O70" s="5"/>
      <c r="P70" s="5"/>
      <c r="Q70" s="8" t="n">
        <f aca="false">I70*5.5017049523</f>
        <v>155196872.606472</v>
      </c>
      <c r="R70" s="8"/>
      <c r="S70" s="8"/>
      <c r="T70" s="5"/>
      <c r="U70" s="5"/>
      <c r="V70" s="8" t="n">
        <f aca="false">K70*5.5017049523</f>
        <v>13389960.5582812</v>
      </c>
      <c r="W70" s="8" t="n">
        <f aca="false">M70*5.5017049523</f>
        <v>414122.491493234</v>
      </c>
      <c r="X70" s="8" t="n">
        <f aca="false">N70*5.1890047538+L70*5.5017049523</f>
        <v>34645652.5652986</v>
      </c>
      <c r="Y70" s="8" t="n">
        <f aca="false">N70*5.1890047538</f>
        <v>27761004.9210521</v>
      </c>
      <c r="Z70" s="8" t="n">
        <f aca="false">L70*5.5017049523</f>
        <v>6884647.64424651</v>
      </c>
      <c r="AA70" s="8"/>
      <c r="AB70" s="8"/>
      <c r="AC70" s="8"/>
      <c r="AD70" s="8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  <c r="AS70" s="155"/>
      <c r="AT70" s="155"/>
      <c r="AU70" s="155"/>
      <c r="AV70" s="155"/>
      <c r="AW70" s="155"/>
      <c r="AX70" s="155"/>
      <c r="AY70" s="155"/>
      <c r="AZ70" s="155"/>
      <c r="BA70" s="155"/>
      <c r="BB70" s="155"/>
      <c r="BC70" s="155"/>
      <c r="BD70" s="155"/>
      <c r="BE70" s="155"/>
      <c r="BF70" s="155"/>
      <c r="BG70" s="155"/>
      <c r="BH70" s="155"/>
      <c r="BI70" s="155"/>
      <c r="BJ70" s="155"/>
      <c r="BK70" s="155"/>
      <c r="BL70" s="155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59" t="n">
        <f aca="false">central_v2_m!D59+temporary_pension_bonus_central!B59</f>
        <v>32679918.9208376</v>
      </c>
      <c r="G71" s="159" t="n">
        <f aca="false">central_v2_m!E59+temporary_pension_bonus_central!B59</f>
        <v>31324202.8032271</v>
      </c>
      <c r="H71" s="67" t="n">
        <f aca="false">F71-J71</f>
        <v>30028478.8782643</v>
      </c>
      <c r="I71" s="67" t="n">
        <f aca="false">G71-K71</f>
        <v>28752305.961931</v>
      </c>
      <c r="J71" s="159" t="n">
        <f aca="false">central_v2_m!J59</f>
        <v>2651440.04257328</v>
      </c>
      <c r="K71" s="159" t="n">
        <f aca="false">central_v2_m!K59</f>
        <v>2571896.84129608</v>
      </c>
      <c r="L71" s="67" t="n">
        <f aca="false">H71-I71</f>
        <v>1276172.9163333</v>
      </c>
      <c r="M71" s="67" t="n">
        <f aca="false">J71-K71</f>
        <v>79543.2012771983</v>
      </c>
      <c r="N71" s="159" t="n">
        <f aca="false">SUM(central_v5_m!C59:J59)</f>
        <v>4510504.32125715</v>
      </c>
      <c r="O71" s="7"/>
      <c r="P71" s="7"/>
      <c r="Q71" s="67" t="n">
        <f aca="false">I71*5.5017049523</f>
        <v>158186704.1008</v>
      </c>
      <c r="R71" s="67"/>
      <c r="S71" s="67"/>
      <c r="T71" s="7"/>
      <c r="U71" s="7"/>
      <c r="V71" s="67" t="n">
        <f aca="false">K71*5.5017049523</f>
        <v>14149817.5885634</v>
      </c>
      <c r="W71" s="67" t="n">
        <f aca="false">M71*5.5017049523</f>
        <v>437623.224388557</v>
      </c>
      <c r="X71" s="67" t="n">
        <f aca="false">N71*5.1890047538+L71*5.5017049523</f>
        <v>30426155.2188209</v>
      </c>
      <c r="Y71" s="67" t="n">
        <f aca="false">N71*5.1890047538</f>
        <v>23405028.3650388</v>
      </c>
      <c r="Z71" s="67" t="n">
        <f aca="false">L71*5.5017049523</f>
        <v>7021126.85378207</v>
      </c>
      <c r="AA71" s="67"/>
      <c r="AB71" s="67"/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59" t="n">
        <f aca="false">central_v2_m!D60+temporary_pension_bonus_central!B60</f>
        <v>32454150.3007224</v>
      </c>
      <c r="G72" s="159" t="n">
        <f aca="false">central_v2_m!E60+temporary_pension_bonus_central!B60</f>
        <v>31107276.7238213</v>
      </c>
      <c r="H72" s="67" t="n">
        <f aca="false">F72-J72</f>
        <v>29757720.1620127</v>
      </c>
      <c r="I72" s="67" t="n">
        <f aca="false">G72-K72</f>
        <v>28491739.4892729</v>
      </c>
      <c r="J72" s="159" t="n">
        <f aca="false">central_v2_m!J60</f>
        <v>2696430.13870977</v>
      </c>
      <c r="K72" s="159" t="n">
        <f aca="false">central_v2_m!K60</f>
        <v>2615537.23454848</v>
      </c>
      <c r="L72" s="67" t="n">
        <f aca="false">H72-I72</f>
        <v>1265980.67273981</v>
      </c>
      <c r="M72" s="67" t="n">
        <f aca="false">J72-K72</f>
        <v>80892.9041612931</v>
      </c>
      <c r="N72" s="159" t="n">
        <f aca="false">SUM(central_v5_m!C60:J60)</f>
        <v>4383066.21365268</v>
      </c>
      <c r="O72" s="7"/>
      <c r="P72" s="7"/>
      <c r="Q72" s="67" t="n">
        <f aca="false">I72*5.5017049523</f>
        <v>156753144.247774</v>
      </c>
      <c r="R72" s="67"/>
      <c r="S72" s="67"/>
      <c r="T72" s="7"/>
      <c r="U72" s="7"/>
      <c r="V72" s="67" t="n">
        <f aca="false">K72*5.5017049523</f>
        <v>14389914.1562404</v>
      </c>
      <c r="W72" s="67" t="n">
        <f aca="false">M72*5.5017049523</f>
        <v>445048.891430115</v>
      </c>
      <c r="X72" s="67" t="n">
        <f aca="false">N72*5.1890047538+L72*5.5017049523</f>
        <v>29708803.5555926</v>
      </c>
      <c r="Y72" s="67" t="n">
        <f aca="false">N72*5.1890047538</f>
        <v>22743751.4188639</v>
      </c>
      <c r="Z72" s="67" t="n">
        <f aca="false">L72*5.5017049523</f>
        <v>6965052.13672868</v>
      </c>
      <c r="AA72" s="67"/>
      <c r="AB72" s="67"/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59" t="n">
        <f aca="false">central_v2_m!D61+temporary_pension_bonus_central!B61</f>
        <v>33165375.6076102</v>
      </c>
      <c r="G73" s="159" t="n">
        <f aca="false">central_v2_m!E61+temporary_pension_bonus_central!B61</f>
        <v>31789574.8054014</v>
      </c>
      <c r="H73" s="67" t="n">
        <f aca="false">F73-J73</f>
        <v>30355073.7487109</v>
      </c>
      <c r="I73" s="67" t="n">
        <f aca="false">G73-K73</f>
        <v>29063582.0022691</v>
      </c>
      <c r="J73" s="159" t="n">
        <f aca="false">central_v2_m!J61</f>
        <v>2810301.85889935</v>
      </c>
      <c r="K73" s="159" t="n">
        <f aca="false">central_v2_m!K61</f>
        <v>2725992.80313237</v>
      </c>
      <c r="L73" s="67" t="n">
        <f aca="false">H73-I73</f>
        <v>1291491.74644183</v>
      </c>
      <c r="M73" s="67" t="n">
        <f aca="false">J73-K73</f>
        <v>84309.0557669806</v>
      </c>
      <c r="N73" s="159" t="n">
        <f aca="false">SUM(central_v5_m!C61:J61)</f>
        <v>4517210.77118657</v>
      </c>
      <c r="O73" s="7"/>
      <c r="P73" s="7"/>
      <c r="Q73" s="67" t="n">
        <f aca="false">I73*5.5017049523</f>
        <v>159899253.033461</v>
      </c>
      <c r="R73" s="67"/>
      <c r="S73" s="67"/>
      <c r="T73" s="7"/>
      <c r="U73" s="7"/>
      <c r="V73" s="67" t="n">
        <f aca="false">K73*5.5017049523</f>
        <v>14997608.1049275</v>
      </c>
      <c r="W73" s="67" t="n">
        <f aca="false">M73*5.5017049523</f>
        <v>463843.549636934</v>
      </c>
      <c r="X73" s="67" t="n">
        <f aca="false">N73*5.1890047538+L73*5.5017049523</f>
        <v>30545234.7028572</v>
      </c>
      <c r="Y73" s="67" t="n">
        <f aca="false">N73*5.1890047538</f>
        <v>23439828.1656036</v>
      </c>
      <c r="Z73" s="67" t="n">
        <f aca="false">L73*5.5017049523</f>
        <v>7105406.53725357</v>
      </c>
      <c r="AA73" s="67"/>
      <c r="AB73" s="67"/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5"/>
      <c r="B74" s="5"/>
      <c r="C74" s="155" t="n">
        <f aca="false">C70+1</f>
        <v>2030</v>
      </c>
      <c r="D74" s="155" t="n">
        <f aca="false">D70</f>
        <v>1</v>
      </c>
      <c r="E74" s="155" t="n">
        <v>221</v>
      </c>
      <c r="F74" s="157" t="n">
        <f aca="false">central_v2_m!D62+temporary_pension_bonus_central!B62</f>
        <v>32816975.3145381</v>
      </c>
      <c r="G74" s="157" t="n">
        <f aca="false">central_v2_m!E62+temporary_pension_bonus_central!B62</f>
        <v>31455025.2896274</v>
      </c>
      <c r="H74" s="8" t="n">
        <f aca="false">F74-J74</f>
        <v>29960988.8008467</v>
      </c>
      <c r="I74" s="8" t="n">
        <f aca="false">G74-K74</f>
        <v>28684718.3713467</v>
      </c>
      <c r="J74" s="157" t="n">
        <f aca="false">central_v2_m!J62</f>
        <v>2855986.51369145</v>
      </c>
      <c r="K74" s="157" t="n">
        <f aca="false">central_v2_m!K62</f>
        <v>2770306.91828071</v>
      </c>
      <c r="L74" s="8" t="n">
        <f aca="false">H74-I74</f>
        <v>1276270.42950003</v>
      </c>
      <c r="M74" s="8" t="n">
        <f aca="false">J74-K74</f>
        <v>85679.5954107428</v>
      </c>
      <c r="N74" s="157" t="n">
        <f aca="false">SUM(central_v5_m!C62:J62)</f>
        <v>5370932.66054477</v>
      </c>
      <c r="O74" s="5"/>
      <c r="P74" s="5"/>
      <c r="Q74" s="8" t="n">
        <f aca="false">I74*5.5017049523</f>
        <v>157814857.118969</v>
      </c>
      <c r="R74" s="8"/>
      <c r="S74" s="8"/>
      <c r="T74" s="5"/>
      <c r="U74" s="5"/>
      <c r="V74" s="8" t="n">
        <f aca="false">K74*5.5017049523</f>
        <v>15241411.2916959</v>
      </c>
      <c r="W74" s="8" t="n">
        <f aca="false">M74*5.5017049523</f>
        <v>471383.854382344</v>
      </c>
      <c r="X74" s="8" t="n">
        <f aca="false">N74*5.1890047538+L74*5.5017049523</f>
        <v>34891458.4503609</v>
      </c>
      <c r="Y74" s="8" t="n">
        <f aca="false">N74*5.1890047538</f>
        <v>27869795.1079065</v>
      </c>
      <c r="Z74" s="8" t="n">
        <f aca="false">L74*5.5017049523</f>
        <v>7021663.34245437</v>
      </c>
      <c r="AA74" s="8"/>
      <c r="AB74" s="8"/>
      <c r="AC74" s="8"/>
      <c r="AD74" s="8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  <c r="AS74" s="155"/>
      <c r="AT74" s="155"/>
      <c r="AU74" s="155"/>
      <c r="AV74" s="155"/>
      <c r="AW74" s="155"/>
      <c r="AX74" s="155"/>
      <c r="AY74" s="155"/>
      <c r="AZ74" s="155"/>
      <c r="BA74" s="155"/>
      <c r="BB74" s="155"/>
      <c r="BC74" s="155"/>
      <c r="BD74" s="155"/>
      <c r="BE74" s="155"/>
      <c r="BF74" s="155"/>
      <c r="BG74" s="155"/>
      <c r="BH74" s="155"/>
      <c r="BI74" s="155"/>
      <c r="BJ74" s="155"/>
      <c r="BK74" s="155"/>
      <c r="BL74" s="155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59" t="n">
        <f aca="false">central_v2_m!D63+temporary_pension_bonus_central!B63</f>
        <v>33688336.1306311</v>
      </c>
      <c r="G75" s="159" t="n">
        <f aca="false">central_v2_m!E63+temporary_pension_bonus_central!B63</f>
        <v>32288854.6368695</v>
      </c>
      <c r="H75" s="67" t="n">
        <f aca="false">F75-J75</f>
        <v>30703386.129807</v>
      </c>
      <c r="I75" s="67" t="n">
        <f aca="false">G75-K75</f>
        <v>29393453.1360701</v>
      </c>
      <c r="J75" s="159" t="n">
        <f aca="false">central_v2_m!J63</f>
        <v>2984950.00082412</v>
      </c>
      <c r="K75" s="159" t="n">
        <f aca="false">central_v2_m!K63</f>
        <v>2895401.5007994</v>
      </c>
      <c r="L75" s="67" t="n">
        <f aca="false">H75-I75</f>
        <v>1309932.99373691</v>
      </c>
      <c r="M75" s="67" t="n">
        <f aca="false">J75-K75</f>
        <v>89548.5000247238</v>
      </c>
      <c r="N75" s="159" t="n">
        <f aca="false">SUM(central_v5_m!C63:J63)</f>
        <v>4528422.26018141</v>
      </c>
      <c r="O75" s="7"/>
      <c r="P75" s="7"/>
      <c r="Q75" s="67" t="n">
        <f aca="false">I75*5.5017049523</f>
        <v>161714106.683915</v>
      </c>
      <c r="R75" s="67"/>
      <c r="S75" s="67"/>
      <c r="T75" s="7"/>
      <c r="U75" s="7"/>
      <c r="V75" s="67" t="n">
        <f aca="false">K75*5.5017049523</f>
        <v>15929644.7758449</v>
      </c>
      <c r="W75" s="67" t="n">
        <f aca="false">M75*5.5017049523</f>
        <v>492669.42605706</v>
      </c>
      <c r="X75" s="67" t="n">
        <f aca="false">N75*5.1890047538+L75*5.5017049523</f>
        <v>30704869.4741186</v>
      </c>
      <c r="Y75" s="67" t="n">
        <f aca="false">N75*5.1890047538</f>
        <v>23498004.6352951</v>
      </c>
      <c r="Z75" s="67" t="n">
        <f aca="false">L75*5.5017049523</f>
        <v>7206864.83882353</v>
      </c>
      <c r="AA75" s="67"/>
      <c r="AB75" s="67"/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59" t="n">
        <f aca="false">central_v2_m!D64+temporary_pension_bonus_central!B64</f>
        <v>33390636.229836</v>
      </c>
      <c r="G76" s="159" t="n">
        <f aca="false">central_v2_m!E64+temporary_pension_bonus_central!B64</f>
        <v>32002104.3997859</v>
      </c>
      <c r="H76" s="67" t="n">
        <f aca="false">F76-J76</f>
        <v>30369014.2380468</v>
      </c>
      <c r="I76" s="67" t="n">
        <f aca="false">G76-K76</f>
        <v>29071131.0677504</v>
      </c>
      <c r="J76" s="159" t="n">
        <f aca="false">central_v2_m!J64</f>
        <v>3021621.99178913</v>
      </c>
      <c r="K76" s="159" t="n">
        <f aca="false">central_v2_m!K64</f>
        <v>2930973.33203546</v>
      </c>
      <c r="L76" s="67" t="n">
        <f aca="false">H76-I76</f>
        <v>1297883.17029639</v>
      </c>
      <c r="M76" s="67" t="n">
        <f aca="false">J76-K76</f>
        <v>90648.6597536732</v>
      </c>
      <c r="N76" s="159" t="n">
        <f aca="false">SUM(central_v5_m!C64:J64)</f>
        <v>4429343.09551311</v>
      </c>
      <c r="O76" s="7"/>
      <c r="P76" s="7"/>
      <c r="Q76" s="67" t="n">
        <f aca="false">I76*5.5017049523</f>
        <v>159940785.764405</v>
      </c>
      <c r="R76" s="67"/>
      <c r="S76" s="67"/>
      <c r="T76" s="7"/>
      <c r="U76" s="7"/>
      <c r="V76" s="67" t="n">
        <f aca="false">K76*5.5017049523</f>
        <v>16125350.4959187</v>
      </c>
      <c r="W76" s="67" t="n">
        <f aca="false">M76*5.5017049523</f>
        <v>498722.180286142</v>
      </c>
      <c r="X76" s="67" t="n">
        <f aca="false">N76*5.1890047538+L76*5.5017049523</f>
        <v>30124452.6443552</v>
      </c>
      <c r="Y76" s="67" t="n">
        <f aca="false">N76*5.1890047538</f>
        <v>22983882.3788287</v>
      </c>
      <c r="Z76" s="67" t="n">
        <f aca="false">L76*5.5017049523</f>
        <v>7140570.26552645</v>
      </c>
      <c r="AA76" s="67"/>
      <c r="AB76" s="67"/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59" t="n">
        <f aca="false">central_v2_m!D65+temporary_pension_bonus_central!B65</f>
        <v>34003247.9439921</v>
      </c>
      <c r="G77" s="159" t="n">
        <f aca="false">central_v2_m!E65+temporary_pension_bonus_central!B65</f>
        <v>32591126.9747599</v>
      </c>
      <c r="H77" s="67" t="n">
        <f aca="false">F77-J77</f>
        <v>30894964.4877427</v>
      </c>
      <c r="I77" s="67" t="n">
        <f aca="false">G77-K77</f>
        <v>29576092.0221979</v>
      </c>
      <c r="J77" s="159" t="n">
        <f aca="false">central_v2_m!J65</f>
        <v>3108283.45624945</v>
      </c>
      <c r="K77" s="159" t="n">
        <f aca="false">central_v2_m!K65</f>
        <v>3015034.95256196</v>
      </c>
      <c r="L77" s="67" t="n">
        <f aca="false">H77-I77</f>
        <v>1318872.46554478</v>
      </c>
      <c r="M77" s="67" t="n">
        <f aca="false">J77-K77</f>
        <v>93248.5036874837</v>
      </c>
      <c r="N77" s="159" t="n">
        <f aca="false">SUM(central_v5_m!C65:J65)</f>
        <v>4538828.57349992</v>
      </c>
      <c r="O77" s="7"/>
      <c r="P77" s="7"/>
      <c r="Q77" s="67" t="n">
        <f aca="false">I77*5.5017049523</f>
        <v>162718931.948207</v>
      </c>
      <c r="R77" s="67"/>
      <c r="S77" s="67"/>
      <c r="T77" s="7"/>
      <c r="U77" s="7"/>
      <c r="V77" s="67" t="n">
        <f aca="false">K77*5.5017049523</f>
        <v>16587832.7298677</v>
      </c>
      <c r="W77" s="67" t="n">
        <f aca="false">M77*5.5017049523</f>
        <v>513025.754531994</v>
      </c>
      <c r="X77" s="67" t="n">
        <f aca="false">N77*5.1890047538+L77*5.5017049523</f>
        <v>30808050.2197142</v>
      </c>
      <c r="Y77" s="67" t="n">
        <f aca="false">N77*5.1890047538</f>
        <v>23552003.0445744</v>
      </c>
      <c r="Z77" s="67" t="n">
        <f aca="false">L77*5.5017049523</f>
        <v>7256047.1751398</v>
      </c>
      <c r="AA77" s="67"/>
      <c r="AB77" s="67"/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5"/>
      <c r="B78" s="5"/>
      <c r="C78" s="155" t="n">
        <f aca="false">C74+1</f>
        <v>2031</v>
      </c>
      <c r="D78" s="155" t="n">
        <f aca="false">D74</f>
        <v>1</v>
      </c>
      <c r="E78" s="155" t="n">
        <v>225</v>
      </c>
      <c r="F78" s="157" t="n">
        <f aca="false">central_v2_m!D66+temporary_pension_bonus_central!B66</f>
        <v>33741465.8472353</v>
      </c>
      <c r="G78" s="157" t="n">
        <f aca="false">central_v2_m!E66+temporary_pension_bonus_central!B66</f>
        <v>32339818.3210423</v>
      </c>
      <c r="H78" s="8" t="n">
        <f aca="false">F78-J78</f>
        <v>30610566.7525809</v>
      </c>
      <c r="I78" s="8" t="n">
        <f aca="false">G78-K78</f>
        <v>29302846.1992275</v>
      </c>
      <c r="J78" s="157" t="n">
        <f aca="false">central_v2_m!J66</f>
        <v>3130899.09465446</v>
      </c>
      <c r="K78" s="157" t="n">
        <f aca="false">central_v2_m!K66</f>
        <v>3036972.12181483</v>
      </c>
      <c r="L78" s="8" t="n">
        <f aca="false">H78-I78</f>
        <v>1307720.55335336</v>
      </c>
      <c r="M78" s="8" t="n">
        <f aca="false">J78-K78</f>
        <v>93926.9728396339</v>
      </c>
      <c r="N78" s="157" t="n">
        <f aca="false">SUM(central_v5_m!C66:J66)</f>
        <v>5308464.50995746</v>
      </c>
      <c r="O78" s="5"/>
      <c r="P78" s="5"/>
      <c r="Q78" s="8" t="n">
        <f aca="false">I78*5.5017049523</f>
        <v>161215614.050775</v>
      </c>
      <c r="R78" s="8"/>
      <c r="S78" s="8"/>
      <c r="T78" s="5"/>
      <c r="U78" s="5"/>
      <c r="V78" s="8" t="n">
        <f aca="false">K78*5.5017049523</f>
        <v>16708524.5625857</v>
      </c>
      <c r="W78" s="8" t="n">
        <f aca="false">M78*5.5017049523</f>
        <v>516758.491626362</v>
      </c>
      <c r="X78" s="8" t="n">
        <f aca="false">N78*5.1890047538+L78*5.5017049523</f>
        <v>34740340.2221566</v>
      </c>
      <c r="Y78" s="8" t="n">
        <f aca="false">N78*5.1890047538</f>
        <v>27545647.5775479</v>
      </c>
      <c r="Z78" s="8" t="n">
        <f aca="false">L78*5.5017049523</f>
        <v>7194692.64460869</v>
      </c>
      <c r="AA78" s="8"/>
      <c r="AB78" s="8"/>
      <c r="AC78" s="8"/>
      <c r="AD78" s="8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  <c r="AS78" s="155"/>
      <c r="AT78" s="155"/>
      <c r="AU78" s="155"/>
      <c r="AV78" s="155"/>
      <c r="AW78" s="155"/>
      <c r="AX78" s="155"/>
      <c r="AY78" s="155"/>
      <c r="AZ78" s="155"/>
      <c r="BA78" s="155"/>
      <c r="BB78" s="155"/>
      <c r="BC78" s="155"/>
      <c r="BD78" s="155"/>
      <c r="BE78" s="155"/>
      <c r="BF78" s="155"/>
      <c r="BG78" s="155"/>
      <c r="BH78" s="155"/>
      <c r="BI78" s="155"/>
      <c r="BJ78" s="155"/>
      <c r="BK78" s="155"/>
      <c r="BL78" s="155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59" t="n">
        <f aca="false">central_v2_m!D67+temporary_pension_bonus_central!B67</f>
        <v>34327869.9441081</v>
      </c>
      <c r="G79" s="159" t="n">
        <f aca="false">central_v2_m!E67+temporary_pension_bonus_central!B67</f>
        <v>32903033.4701393</v>
      </c>
      <c r="H79" s="67" t="n">
        <f aca="false">F79-J79</f>
        <v>31087292.5673076</v>
      </c>
      <c r="I79" s="67" t="n">
        <f aca="false">G79-K79</f>
        <v>29759673.4146429</v>
      </c>
      <c r="J79" s="159" t="n">
        <f aca="false">central_v2_m!J67</f>
        <v>3240577.37680044</v>
      </c>
      <c r="K79" s="159" t="n">
        <f aca="false">central_v2_m!K67</f>
        <v>3143360.05549643</v>
      </c>
      <c r="L79" s="67" t="n">
        <f aca="false">H79-I79</f>
        <v>1327619.15266474</v>
      </c>
      <c r="M79" s="67" t="n">
        <f aca="false">J79-K79</f>
        <v>97217.321304014</v>
      </c>
      <c r="N79" s="159" t="n">
        <f aca="false">SUM(central_v5_m!C67:J67)</f>
        <v>4493539.41575814</v>
      </c>
      <c r="O79" s="7"/>
      <c r="P79" s="7"/>
      <c r="Q79" s="67" t="n">
        <f aca="false">I79*5.5017049523</f>
        <v>163728942.604171</v>
      </c>
      <c r="R79" s="67"/>
      <c r="S79" s="67"/>
      <c r="T79" s="7"/>
      <c r="U79" s="7"/>
      <c r="V79" s="67" t="n">
        <f aca="false">K79*5.5017049523</f>
        <v>17293839.5841867</v>
      </c>
      <c r="W79" s="67" t="n">
        <f aca="false">M79*5.5017049523</f>
        <v>534861.018067634</v>
      </c>
      <c r="X79" s="67" t="n">
        <f aca="false">N79*5.1890047538+L79*5.5017049523</f>
        <v>30621166.2567406</v>
      </c>
      <c r="Y79" s="67" t="n">
        <f aca="false">N79*5.1890047538</f>
        <v>23316997.3897567</v>
      </c>
      <c r="Z79" s="67" t="n">
        <f aca="false">L79*5.5017049523</f>
        <v>7304168.86698395</v>
      </c>
      <c r="AA79" s="67"/>
      <c r="AB79" s="67"/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59" t="n">
        <f aca="false">central_v2_m!D68+temporary_pension_bonus_central!B68</f>
        <v>34013298.3014223</v>
      </c>
      <c r="G80" s="159" t="n">
        <f aca="false">central_v2_m!E68+temporary_pension_bonus_central!B68</f>
        <v>32600892.2569688</v>
      </c>
      <c r="H80" s="67" t="n">
        <f aca="false">F80-J80</f>
        <v>30774721.246735</v>
      </c>
      <c r="I80" s="67" t="n">
        <f aca="false">G80-K80</f>
        <v>29459472.5139221</v>
      </c>
      <c r="J80" s="159" t="n">
        <f aca="false">central_v2_m!J68</f>
        <v>3238577.05468723</v>
      </c>
      <c r="K80" s="159" t="n">
        <f aca="false">central_v2_m!K68</f>
        <v>3141419.74304661</v>
      </c>
      <c r="L80" s="67" t="n">
        <f aca="false">H80-I80</f>
        <v>1315248.73281288</v>
      </c>
      <c r="M80" s="67" t="n">
        <f aca="false">J80-K80</f>
        <v>97157.3116406174</v>
      </c>
      <c r="N80" s="159" t="n">
        <f aca="false">SUM(central_v5_m!C68:J68)</f>
        <v>4389757.46725867</v>
      </c>
      <c r="O80" s="7"/>
      <c r="P80" s="7"/>
      <c r="Q80" s="67" t="n">
        <f aca="false">I80*5.5017049523</f>
        <v>162077325.821991</v>
      </c>
      <c r="R80" s="67"/>
      <c r="S80" s="67"/>
      <c r="T80" s="7"/>
      <c r="U80" s="7"/>
      <c r="V80" s="67" t="n">
        <f aca="false">K80*5.5017049523</f>
        <v>17283164.5575725</v>
      </c>
      <c r="W80" s="67" t="n">
        <f aca="false">M80*5.5017049523</f>
        <v>534530.862605339</v>
      </c>
      <c r="X80" s="67" t="n">
        <f aca="false">N80*5.1890047538+L80*5.5017049523</f>
        <v>30014582.8324572</v>
      </c>
      <c r="Y80" s="67" t="n">
        <f aca="false">N80*5.1890047538</f>
        <v>22778472.3656343</v>
      </c>
      <c r="Z80" s="67" t="n">
        <f aca="false">L80*5.5017049523</f>
        <v>7236110.46682291</v>
      </c>
      <c r="AA80" s="67"/>
      <c r="AB80" s="67"/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59" t="n">
        <f aca="false">central_v2_m!D69+temporary_pension_bonus_central!B69</f>
        <v>34589071.2929177</v>
      </c>
      <c r="G81" s="159" t="n">
        <f aca="false">central_v2_m!E69+temporary_pension_bonus_central!B69</f>
        <v>33153040.0083681</v>
      </c>
      <c r="H81" s="67" t="n">
        <f aca="false">F81-J81</f>
        <v>31188252.3134351</v>
      </c>
      <c r="I81" s="67" t="n">
        <f aca="false">G81-K81</f>
        <v>29854245.5982699</v>
      </c>
      <c r="J81" s="159" t="n">
        <f aca="false">central_v2_m!J69</f>
        <v>3400818.9794826</v>
      </c>
      <c r="K81" s="159" t="n">
        <f aca="false">central_v2_m!K69</f>
        <v>3298794.41009812</v>
      </c>
      <c r="L81" s="67" t="n">
        <f aca="false">H81-I81</f>
        <v>1334006.71516514</v>
      </c>
      <c r="M81" s="67" t="n">
        <f aca="false">J81-K81</f>
        <v>102024.569384478</v>
      </c>
      <c r="N81" s="159" t="n">
        <f aca="false">SUM(central_v5_m!C69:J69)</f>
        <v>4446458.63825889</v>
      </c>
      <c r="O81" s="7"/>
      <c r="P81" s="7"/>
      <c r="Q81" s="67" t="n">
        <f aca="false">I81*5.5017049523</f>
        <v>164249250.855182</v>
      </c>
      <c r="R81" s="67"/>
      <c r="S81" s="67"/>
      <c r="T81" s="7"/>
      <c r="U81" s="7"/>
      <c r="V81" s="67" t="n">
        <f aca="false">K81*5.5017049523</f>
        <v>18148993.5426564</v>
      </c>
      <c r="W81" s="67" t="n">
        <f aca="false">M81*5.5017049523</f>
        <v>561309.078638855</v>
      </c>
      <c r="X81" s="67" t="n">
        <f aca="false">N81*5.1890047538+L81*5.5017049523</f>
        <v>30412006.362726</v>
      </c>
      <c r="Y81" s="67" t="n">
        <f aca="false">N81*5.1890047538</f>
        <v>23072695.0115005</v>
      </c>
      <c r="Z81" s="67" t="n">
        <f aca="false">L81*5.5017049523</f>
        <v>7339311.35122552</v>
      </c>
      <c r="AA81" s="67"/>
      <c r="AB81" s="67"/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5"/>
      <c r="B82" s="5"/>
      <c r="C82" s="155" t="n">
        <f aca="false">C78+1</f>
        <v>2032</v>
      </c>
      <c r="D82" s="155" t="n">
        <f aca="false">D78</f>
        <v>1</v>
      </c>
      <c r="E82" s="155" t="n">
        <v>229</v>
      </c>
      <c r="F82" s="157" t="n">
        <f aca="false">central_v2_m!D70+temporary_pension_bonus_central!B70</f>
        <v>34243491.1543941</v>
      </c>
      <c r="G82" s="157" t="n">
        <f aca="false">central_v2_m!E70+temporary_pension_bonus_central!B70</f>
        <v>32823028.7349161</v>
      </c>
      <c r="H82" s="8" t="n">
        <f aca="false">F82-J82</f>
        <v>30810044.6021012</v>
      </c>
      <c r="I82" s="8" t="n">
        <f aca="false">G82-K82</f>
        <v>29492585.5791919</v>
      </c>
      <c r="J82" s="157" t="n">
        <f aca="false">central_v2_m!J70</f>
        <v>3433446.55229295</v>
      </c>
      <c r="K82" s="157" t="n">
        <f aca="false">central_v2_m!K70</f>
        <v>3330443.15572416</v>
      </c>
      <c r="L82" s="8" t="n">
        <f aca="false">H82-I82</f>
        <v>1317459.02290925</v>
      </c>
      <c r="M82" s="8" t="n">
        <f aca="false">J82-K82</f>
        <v>103003.396568788</v>
      </c>
      <c r="N82" s="157" t="n">
        <f aca="false">SUM(central_v5_m!C70:J70)</f>
        <v>5204336.79647545</v>
      </c>
      <c r="O82" s="5"/>
      <c r="P82" s="5"/>
      <c r="Q82" s="8" t="n">
        <f aca="false">I82*5.5017049523</f>
        <v>162259504.137172</v>
      </c>
      <c r="R82" s="8"/>
      <c r="S82" s="8"/>
      <c r="T82" s="5"/>
      <c r="U82" s="5"/>
      <c r="V82" s="8" t="n">
        <f aca="false">K82*5.5017049523</f>
        <v>18323115.6032013</v>
      </c>
      <c r="W82" s="8" t="n">
        <f aca="false">M82*5.5017049523</f>
        <v>566694.29700622</v>
      </c>
      <c r="X82" s="8" t="n">
        <f aca="false">N82*5.1890047538+L82*5.5017049523</f>
        <v>34253599.2080795</v>
      </c>
      <c r="Y82" s="8" t="n">
        <f aca="false">N82*5.1890047538</f>
        <v>27005328.3772873</v>
      </c>
      <c r="Z82" s="8" t="n">
        <f aca="false">L82*5.5017049523</f>
        <v>7248270.83079214</v>
      </c>
      <c r="AA82" s="8"/>
      <c r="AB82" s="8"/>
      <c r="AC82" s="8"/>
      <c r="AD82" s="8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  <c r="AS82" s="155"/>
      <c r="AT82" s="155"/>
      <c r="AU82" s="155"/>
      <c r="AV82" s="155"/>
      <c r="AW82" s="155"/>
      <c r="AX82" s="155"/>
      <c r="AY82" s="155"/>
      <c r="AZ82" s="155"/>
      <c r="BA82" s="155"/>
      <c r="BB82" s="155"/>
      <c r="BC82" s="155"/>
      <c r="BD82" s="155"/>
      <c r="BE82" s="155"/>
      <c r="BF82" s="155"/>
      <c r="BG82" s="155"/>
      <c r="BH82" s="155"/>
      <c r="BI82" s="155"/>
      <c r="BJ82" s="155"/>
      <c r="BK82" s="155"/>
      <c r="BL82" s="155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59" t="n">
        <f aca="false">central_v2_m!D71+temporary_pension_bonus_central!B71</f>
        <v>34843274.4319059</v>
      </c>
      <c r="G83" s="159" t="n">
        <f aca="false">central_v2_m!E71+temporary_pension_bonus_central!B71</f>
        <v>33398858.6734475</v>
      </c>
      <c r="H83" s="67" t="n">
        <f aca="false">F83-J83</f>
        <v>31237021.8863196</v>
      </c>
      <c r="I83" s="67" t="n">
        <f aca="false">G83-K83</f>
        <v>29900793.7042288</v>
      </c>
      <c r="J83" s="159" t="n">
        <f aca="false">central_v2_m!J71</f>
        <v>3606252.5455863</v>
      </c>
      <c r="K83" s="159" t="n">
        <f aca="false">central_v2_m!K71</f>
        <v>3498064.96921871</v>
      </c>
      <c r="L83" s="67" t="n">
        <f aca="false">H83-I83</f>
        <v>1336228.18209079</v>
      </c>
      <c r="M83" s="67" t="n">
        <f aca="false">J83-K83</f>
        <v>108187.576367589</v>
      </c>
      <c r="N83" s="159" t="n">
        <f aca="false">SUM(central_v5_m!C71:J71)</f>
        <v>4379147.77628223</v>
      </c>
      <c r="O83" s="7"/>
      <c r="P83" s="7"/>
      <c r="Q83" s="67" t="n">
        <f aca="false">I83*5.5017049523</f>
        <v>164505344.800256</v>
      </c>
      <c r="R83" s="67"/>
      <c r="S83" s="67"/>
      <c r="T83" s="7"/>
      <c r="U83" s="7"/>
      <c r="V83" s="67" t="n">
        <f aca="false">K83*5.5017049523</f>
        <v>19245321.3646177</v>
      </c>
      <c r="W83" s="67" t="n">
        <f aca="false">M83*5.5017049523</f>
        <v>595216.124678897</v>
      </c>
      <c r="X83" s="67" t="n">
        <f aca="false">N83*5.1890047538+L83*5.5017049523</f>
        <v>30074951.8355329</v>
      </c>
      <c r="Y83" s="67" t="n">
        <f aca="false">N83*5.1890047538</f>
        <v>22723418.6287212</v>
      </c>
      <c r="Z83" s="67" t="n">
        <f aca="false">L83*5.5017049523</f>
        <v>7351533.20681172</v>
      </c>
      <c r="AA83" s="67"/>
      <c r="AB83" s="67"/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59" t="n">
        <f aca="false">central_v2_m!D72+temporary_pension_bonus_central!B72</f>
        <v>34616769.7898279</v>
      </c>
      <c r="G84" s="159" t="n">
        <f aca="false">central_v2_m!E72+temporary_pension_bonus_central!B72</f>
        <v>33181714.7669744</v>
      </c>
      <c r="H84" s="67" t="n">
        <f aca="false">F84-J84</f>
        <v>30872377.6500665</v>
      </c>
      <c r="I84" s="67" t="n">
        <f aca="false">G84-K84</f>
        <v>29549654.3914059</v>
      </c>
      <c r="J84" s="159" t="n">
        <f aca="false">central_v2_m!J72</f>
        <v>3744392.13976143</v>
      </c>
      <c r="K84" s="159" t="n">
        <f aca="false">central_v2_m!K72</f>
        <v>3632060.37556859</v>
      </c>
      <c r="L84" s="67" t="n">
        <f aca="false">H84-I84</f>
        <v>1322723.25866062</v>
      </c>
      <c r="M84" s="67" t="n">
        <f aca="false">J84-K84</f>
        <v>112331.764192843</v>
      </c>
      <c r="N84" s="159" t="n">
        <f aca="false">SUM(central_v5_m!C72:J72)</f>
        <v>4326183.62686815</v>
      </c>
      <c r="O84" s="7"/>
      <c r="P84" s="7"/>
      <c r="Q84" s="67" t="n">
        <f aca="false">I84*5.5017049523</f>
        <v>162573479.903951</v>
      </c>
      <c r="R84" s="67"/>
      <c r="S84" s="67"/>
      <c r="T84" s="7"/>
      <c r="U84" s="7"/>
      <c r="V84" s="67" t="n">
        <f aca="false">K84*5.5017049523</f>
        <v>19982524.5553183</v>
      </c>
      <c r="W84" s="67" t="n">
        <f aca="false">M84*5.5017049523</f>
        <v>618016.223360359</v>
      </c>
      <c r="X84" s="67" t="n">
        <f aca="false">N84*5.1890047538+L84*5.5017049523</f>
        <v>29725820.5083261</v>
      </c>
      <c r="Y84" s="67" t="n">
        <f aca="false">N84*5.1890047538</f>
        <v>22448587.4056305</v>
      </c>
      <c r="Z84" s="67" t="n">
        <f aca="false">L84*5.5017049523</f>
        <v>7277233.10269554</v>
      </c>
      <c r="AA84" s="67"/>
      <c r="AB84" s="67"/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59" t="n">
        <f aca="false">central_v2_m!D73+temporary_pension_bonus_central!B73</f>
        <v>35244997.2521446</v>
      </c>
      <c r="G85" s="159" t="n">
        <f aca="false">central_v2_m!E73+temporary_pension_bonus_central!B73</f>
        <v>33783491.694995</v>
      </c>
      <c r="H85" s="67" t="n">
        <f aca="false">F85-J85</f>
        <v>31400373.4776306</v>
      </c>
      <c r="I85" s="67" t="n">
        <f aca="false">G85-K85</f>
        <v>30054206.6337164</v>
      </c>
      <c r="J85" s="159" t="n">
        <f aca="false">central_v2_m!J73</f>
        <v>3844623.77451396</v>
      </c>
      <c r="K85" s="159" t="n">
        <f aca="false">central_v2_m!K73</f>
        <v>3729285.06127854</v>
      </c>
      <c r="L85" s="67" t="n">
        <f aca="false">H85-I85</f>
        <v>1346166.84391419</v>
      </c>
      <c r="M85" s="67" t="n">
        <f aca="false">J85-K85</f>
        <v>115338.713235418</v>
      </c>
      <c r="N85" s="159" t="n">
        <f aca="false">SUM(central_v5_m!C73:J73)</f>
        <v>4412245.06513436</v>
      </c>
      <c r="O85" s="7"/>
      <c r="P85" s="7"/>
      <c r="Q85" s="67" t="n">
        <f aca="false">I85*5.5017049523</f>
        <v>165349377.474165</v>
      </c>
      <c r="R85" s="67"/>
      <c r="S85" s="67"/>
      <c r="T85" s="7"/>
      <c r="U85" s="7"/>
      <c r="V85" s="67" t="n">
        <f aca="false">K85*5.5017049523</f>
        <v>20517426.0901745</v>
      </c>
      <c r="W85" s="67" t="n">
        <f aca="false">M85*5.5017049523</f>
        <v>634559.569799211</v>
      </c>
      <c r="X85" s="67" t="n">
        <f aca="false">N85*5.1890047538+L85*5.5017049523</f>
        <v>30301373.4096976</v>
      </c>
      <c r="Y85" s="67" t="n">
        <f aca="false">N85*5.1890047538</f>
        <v>22895160.6179128</v>
      </c>
      <c r="Z85" s="67" t="n">
        <f aca="false">L85*5.5017049523</f>
        <v>7406212.79178477</v>
      </c>
      <c r="AA85" s="67"/>
      <c r="AB85" s="67"/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5"/>
      <c r="B86" s="5"/>
      <c r="C86" s="155" t="n">
        <f aca="false">C82+1</f>
        <v>2033</v>
      </c>
      <c r="D86" s="155" t="n">
        <f aca="false">D82</f>
        <v>1</v>
      </c>
      <c r="E86" s="155" t="n">
        <v>233</v>
      </c>
      <c r="F86" s="157" t="n">
        <f aca="false">central_v2_m!D74+temporary_pension_bonus_central!B74</f>
        <v>34836309.2045486</v>
      </c>
      <c r="G86" s="157" t="n">
        <f aca="false">central_v2_m!E74+temporary_pension_bonus_central!B74</f>
        <v>33392137.0073149</v>
      </c>
      <c r="H86" s="8" t="n">
        <f aca="false">F86-J86</f>
        <v>30925875.8783531</v>
      </c>
      <c r="I86" s="8" t="n">
        <f aca="false">G86-K86</f>
        <v>29599016.6809053</v>
      </c>
      <c r="J86" s="157" t="n">
        <f aca="false">central_v2_m!J74</f>
        <v>3910433.32619551</v>
      </c>
      <c r="K86" s="157" t="n">
        <f aca="false">central_v2_m!K74</f>
        <v>3793120.32640964</v>
      </c>
      <c r="L86" s="8" t="n">
        <f aca="false">H86-I86</f>
        <v>1326859.19744784</v>
      </c>
      <c r="M86" s="8" t="n">
        <f aca="false">J86-K86</f>
        <v>117312.999785865</v>
      </c>
      <c r="N86" s="157" t="n">
        <f aca="false">SUM(central_v5_m!C74:J74)</f>
        <v>5258720.71794991</v>
      </c>
      <c r="O86" s="5"/>
      <c r="P86" s="5"/>
      <c r="Q86" s="8" t="n">
        <f aca="false">I86*5.5017049523</f>
        <v>162845056.656547</v>
      </c>
      <c r="R86" s="8"/>
      <c r="S86" s="8"/>
      <c r="T86" s="5"/>
      <c r="U86" s="5"/>
      <c r="V86" s="8" t="n">
        <f aca="false">K86*5.5017049523</f>
        <v>20868628.8844777</v>
      </c>
      <c r="W86" s="8" t="n">
        <f aca="false">M86*5.5017049523</f>
        <v>645421.511891063</v>
      </c>
      <c r="X86" s="8" t="n">
        <f aca="false">N86*5.1890047538+L86*5.5017049523</f>
        <v>34587514.6219522</v>
      </c>
      <c r="Y86" s="8" t="n">
        <f aca="false">N86*5.1890047538</f>
        <v>27287526.8043486</v>
      </c>
      <c r="Z86" s="8" t="n">
        <f aca="false">L86*5.5017049523</f>
        <v>7299987.81760359</v>
      </c>
      <c r="AA86" s="8"/>
      <c r="AB86" s="8"/>
      <c r="AC86" s="8"/>
      <c r="AD86" s="8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  <c r="AS86" s="155"/>
      <c r="AT86" s="155"/>
      <c r="AU86" s="155"/>
      <c r="AV86" s="155"/>
      <c r="AW86" s="155"/>
      <c r="AX86" s="155"/>
      <c r="AY86" s="155"/>
      <c r="AZ86" s="155"/>
      <c r="BA86" s="155"/>
      <c r="BB86" s="155"/>
      <c r="BC86" s="155"/>
      <c r="BD86" s="155"/>
      <c r="BE86" s="155"/>
      <c r="BF86" s="155"/>
      <c r="BG86" s="155"/>
      <c r="BH86" s="155"/>
      <c r="BI86" s="155"/>
      <c r="BJ86" s="155"/>
      <c r="BK86" s="155"/>
      <c r="BL86" s="155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59" t="n">
        <f aca="false">central_v2_m!D75+temporary_pension_bonus_central!B75</f>
        <v>35404763.0989841</v>
      </c>
      <c r="G87" s="159" t="n">
        <f aca="false">central_v2_m!E75+temporary_pension_bonus_central!B75</f>
        <v>33937275.3663334</v>
      </c>
      <c r="H87" s="67" t="n">
        <f aca="false">F87-J87</f>
        <v>31342613.7979469</v>
      </c>
      <c r="I87" s="67" t="n">
        <f aca="false">G87-K87</f>
        <v>29996990.5443273</v>
      </c>
      <c r="J87" s="159" t="n">
        <f aca="false">central_v2_m!J75</f>
        <v>4062149.30103723</v>
      </c>
      <c r="K87" s="159" t="n">
        <f aca="false">central_v2_m!K75</f>
        <v>3940284.82200611</v>
      </c>
      <c r="L87" s="67" t="n">
        <f aca="false">H87-I87</f>
        <v>1345623.25361955</v>
      </c>
      <c r="M87" s="67" t="n">
        <f aca="false">J87-K87</f>
        <v>121864.479031117</v>
      </c>
      <c r="N87" s="159" t="n">
        <f aca="false">SUM(central_v5_m!C75:J75)</f>
        <v>4395859.42885836</v>
      </c>
      <c r="O87" s="7"/>
      <c r="P87" s="7"/>
      <c r="Q87" s="67" t="n">
        <f aca="false">I87*5.5017049523</f>
        <v>165034591.431822</v>
      </c>
      <c r="R87" s="67"/>
      <c r="S87" s="67"/>
      <c r="T87" s="7"/>
      <c r="U87" s="7"/>
      <c r="V87" s="67" t="n">
        <f aca="false">K87*5.5017049523</f>
        <v>21678284.5187035</v>
      </c>
      <c r="W87" s="67" t="n">
        <f aca="false">M87*5.5017049523</f>
        <v>670462.407794954</v>
      </c>
      <c r="X87" s="67" t="n">
        <f aca="false">N87*5.1890047538+L87*5.5017049523</f>
        <v>30213357.5917513</v>
      </c>
      <c r="Y87" s="67" t="n">
        <f aca="false">N87*5.1890047538</f>
        <v>22810135.4733826</v>
      </c>
      <c r="Z87" s="67" t="n">
        <f aca="false">L87*5.5017049523</f>
        <v>7403222.11836873</v>
      </c>
      <c r="AA87" s="67"/>
      <c r="AB87" s="67"/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59" t="n">
        <f aca="false">central_v2_m!D76+temporary_pension_bonus_central!B76</f>
        <v>35028039.5178612</v>
      </c>
      <c r="G88" s="159" t="n">
        <f aca="false">central_v2_m!E76+temporary_pension_bonus_central!B76</f>
        <v>33576046.4745571</v>
      </c>
      <c r="H88" s="67" t="n">
        <f aca="false">F88-J88</f>
        <v>30907870.7553857</v>
      </c>
      <c r="I88" s="67" t="n">
        <f aca="false">G88-K88</f>
        <v>29579482.7749559</v>
      </c>
      <c r="J88" s="159" t="n">
        <f aca="false">central_v2_m!J76</f>
        <v>4120168.76247551</v>
      </c>
      <c r="K88" s="159" t="n">
        <f aca="false">central_v2_m!K76</f>
        <v>3996563.69960124</v>
      </c>
      <c r="L88" s="67" t="n">
        <f aca="false">H88-I88</f>
        <v>1328387.98042981</v>
      </c>
      <c r="M88" s="67" t="n">
        <f aca="false">J88-K88</f>
        <v>123605.062874265</v>
      </c>
      <c r="N88" s="159" t="n">
        <f aca="false">SUM(central_v5_m!C76:J76)</f>
        <v>4353830.10438577</v>
      </c>
      <c r="O88" s="7"/>
      <c r="P88" s="7"/>
      <c r="Q88" s="67" t="n">
        <f aca="false">I88*5.5017049523</f>
        <v>162737586.869447</v>
      </c>
      <c r="R88" s="67"/>
      <c r="S88" s="67"/>
      <c r="T88" s="7"/>
      <c r="U88" s="7"/>
      <c r="V88" s="67" t="n">
        <f aca="false">K88*5.5017049523</f>
        <v>21987914.2982786</v>
      </c>
      <c r="W88" s="67" t="n">
        <f aca="false">M88*5.5017049523</f>
        <v>680038.586544697</v>
      </c>
      <c r="X88" s="67" t="n">
        <f aca="false">N88*5.1890047538+L88*5.5017049523</f>
        <v>29900443.8394018</v>
      </c>
      <c r="Y88" s="67" t="n">
        <f aca="false">N88*5.1890047538</f>
        <v>22592045.1088953</v>
      </c>
      <c r="Z88" s="67" t="n">
        <f aca="false">L88*5.5017049523</f>
        <v>7308398.73050646</v>
      </c>
      <c r="AA88" s="67"/>
      <c r="AB88" s="67"/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59" t="n">
        <f aca="false">central_v2_m!D77+temporary_pension_bonus_central!B77</f>
        <v>35669196.7883832</v>
      </c>
      <c r="G89" s="159" t="n">
        <f aca="false">central_v2_m!E77+temporary_pension_bonus_central!B77</f>
        <v>34189323.37775</v>
      </c>
      <c r="H89" s="67" t="n">
        <f aca="false">F89-J89</f>
        <v>31400105.5898436</v>
      </c>
      <c r="I89" s="67" t="n">
        <f aca="false">G89-K89</f>
        <v>30048304.9151666</v>
      </c>
      <c r="J89" s="159" t="n">
        <f aca="false">central_v2_m!J77</f>
        <v>4269091.19853961</v>
      </c>
      <c r="K89" s="159" t="n">
        <f aca="false">central_v2_m!K77</f>
        <v>4141018.46258343</v>
      </c>
      <c r="L89" s="67" t="n">
        <f aca="false">H89-I89</f>
        <v>1351800.67467698</v>
      </c>
      <c r="M89" s="67" t="n">
        <f aca="false">J89-K89</f>
        <v>128072.735956188</v>
      </c>
      <c r="N89" s="159" t="n">
        <f aca="false">SUM(central_v5_m!C77:J77)</f>
        <v>4414215.54396438</v>
      </c>
      <c r="O89" s="7"/>
      <c r="P89" s="7"/>
      <c r="Q89" s="67" t="n">
        <f aca="false">I89*5.5017049523</f>
        <v>165316907.959993</v>
      </c>
      <c r="R89" s="67"/>
      <c r="S89" s="67"/>
      <c r="T89" s="7"/>
      <c r="U89" s="7"/>
      <c r="V89" s="67" t="n">
        <f aca="false">K89*5.5017049523</f>
        <v>22782661.783161</v>
      </c>
      <c r="W89" s="67" t="n">
        <f aca="false">M89*5.5017049523</f>
        <v>704618.405664771</v>
      </c>
      <c r="X89" s="67" t="n">
        <f aca="false">N89*5.1890047538+L89*5.5017049523</f>
        <v>30342593.9083218</v>
      </c>
      <c r="Y89" s="67" t="n">
        <f aca="false">N89*5.1890047538</f>
        <v>22905385.441929</v>
      </c>
      <c r="Z89" s="67" t="n">
        <f aca="false">L89*5.5017049523</f>
        <v>7437208.46639283</v>
      </c>
      <c r="AA89" s="67"/>
      <c r="AB89" s="67"/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5"/>
      <c r="B90" s="5"/>
      <c r="C90" s="155" t="n">
        <f aca="false">C86+1</f>
        <v>2034</v>
      </c>
      <c r="D90" s="155" t="n">
        <f aca="false">D86</f>
        <v>1</v>
      </c>
      <c r="E90" s="155" t="n">
        <v>237</v>
      </c>
      <c r="F90" s="157" t="n">
        <f aca="false">central_v2_m!D78+temporary_pension_bonus_central!B78</f>
        <v>35240702.6079874</v>
      </c>
      <c r="G90" s="157" t="n">
        <f aca="false">central_v2_m!E78+temporary_pension_bonus_central!B78</f>
        <v>33778879.977964</v>
      </c>
      <c r="H90" s="8" t="n">
        <f aca="false">F90-J90</f>
        <v>30909981.3559709</v>
      </c>
      <c r="I90" s="8" t="n">
        <f aca="false">G90-K90</f>
        <v>29578080.363508</v>
      </c>
      <c r="J90" s="157" t="n">
        <f aca="false">central_v2_m!J78</f>
        <v>4330721.25201655</v>
      </c>
      <c r="K90" s="157" t="n">
        <f aca="false">central_v2_m!K78</f>
        <v>4200799.61445606</v>
      </c>
      <c r="L90" s="8" t="n">
        <f aca="false">H90-I90</f>
        <v>1331900.99246287</v>
      </c>
      <c r="M90" s="8" t="n">
        <f aca="false">J90-K90</f>
        <v>129921.637560497</v>
      </c>
      <c r="N90" s="157" t="n">
        <f aca="false">SUM(central_v5_m!C78:J78)</f>
        <v>5179314.18639614</v>
      </c>
      <c r="O90" s="5"/>
      <c r="P90" s="5"/>
      <c r="Q90" s="8" t="n">
        <f aca="false">I90*5.5017049523</f>
        <v>162729871.215439</v>
      </c>
      <c r="R90" s="8"/>
      <c r="S90" s="8"/>
      <c r="T90" s="5"/>
      <c r="U90" s="5"/>
      <c r="V90" s="8" t="n">
        <f aca="false">K90*5.5017049523</f>
        <v>23111560.0424728</v>
      </c>
      <c r="W90" s="8" t="n">
        <f aca="false">M90*5.5017049523</f>
        <v>714790.516777512</v>
      </c>
      <c r="X90" s="8" t="n">
        <f aca="false">N90*5.1890047538+L90*5.5017049523</f>
        <v>34203212.2208396</v>
      </c>
      <c r="Y90" s="8" t="n">
        <f aca="false">N90*5.1890047538</f>
        <v>26875485.9346334</v>
      </c>
      <c r="Z90" s="8" t="n">
        <f aca="false">L90*5.5017049523</f>
        <v>7327726.28620624</v>
      </c>
      <c r="AA90" s="8"/>
      <c r="AB90" s="8"/>
      <c r="AC90" s="8"/>
      <c r="AD90" s="8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  <c r="AS90" s="155"/>
      <c r="AT90" s="155"/>
      <c r="AU90" s="155"/>
      <c r="AV90" s="155"/>
      <c r="AW90" s="155"/>
      <c r="AX90" s="155"/>
      <c r="AY90" s="155"/>
      <c r="AZ90" s="155"/>
      <c r="BA90" s="155"/>
      <c r="BB90" s="155"/>
      <c r="BC90" s="155"/>
      <c r="BD90" s="155"/>
      <c r="BE90" s="155"/>
      <c r="BF90" s="155"/>
      <c r="BG90" s="155"/>
      <c r="BH90" s="155"/>
      <c r="BI90" s="155"/>
      <c r="BJ90" s="155"/>
      <c r="BK90" s="155"/>
      <c r="BL90" s="155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59" t="n">
        <f aca="false">central_v2_m!D79+temporary_pension_bonus_central!B79</f>
        <v>36051193.796422</v>
      </c>
      <c r="G91" s="159" t="n">
        <f aca="false">central_v2_m!E79+temporary_pension_bonus_central!B79</f>
        <v>34556100.3948847</v>
      </c>
      <c r="H91" s="67" t="n">
        <f aca="false">F91-J91</f>
        <v>31539413.8807198</v>
      </c>
      <c r="I91" s="67" t="n">
        <f aca="false">G91-K91</f>
        <v>30179673.8766536</v>
      </c>
      <c r="J91" s="159" t="n">
        <f aca="false">central_v2_m!J79</f>
        <v>4511779.9157022</v>
      </c>
      <c r="K91" s="159" t="n">
        <f aca="false">central_v2_m!K79</f>
        <v>4376426.51823113</v>
      </c>
      <c r="L91" s="67" t="n">
        <f aca="false">H91-I91</f>
        <v>1359740.00406625</v>
      </c>
      <c r="M91" s="67" t="n">
        <f aca="false">J91-K91</f>
        <v>135353.397471066</v>
      </c>
      <c r="N91" s="159" t="n">
        <f aca="false">SUM(central_v5_m!C79:J79)</f>
        <v>4330131.61783752</v>
      </c>
      <c r="O91" s="7"/>
      <c r="P91" s="7"/>
      <c r="Q91" s="67" t="n">
        <f aca="false">I91*5.5017049523</f>
        <v>166039661.225984</v>
      </c>
      <c r="R91" s="67"/>
      <c r="S91" s="67"/>
      <c r="T91" s="7"/>
      <c r="U91" s="7"/>
      <c r="V91" s="67" t="n">
        <f aca="false">K91*5.5017049523</f>
        <v>24077807.4487293</v>
      </c>
      <c r="W91" s="67" t="n">
        <f aca="false">M91*5.5017049523</f>
        <v>744674.457177192</v>
      </c>
      <c r="X91" s="67" t="n">
        <f aca="false">N91*5.1890047538+L91*5.5017049523</f>
        <v>29949961.8637503</v>
      </c>
      <c r="Y91" s="67" t="n">
        <f aca="false">N91*5.1890047538</f>
        <v>22469073.5495386</v>
      </c>
      <c r="Z91" s="67" t="n">
        <f aca="false">L91*5.5017049523</f>
        <v>7480888.31421174</v>
      </c>
      <c r="AA91" s="67"/>
      <c r="AB91" s="67"/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59" t="n">
        <f aca="false">central_v2_m!D80+temporary_pension_bonus_central!B80</f>
        <v>35800411.5272653</v>
      </c>
      <c r="G92" s="159" t="n">
        <f aca="false">central_v2_m!E80+temporary_pension_bonus_central!B80</f>
        <v>34314588.5135446</v>
      </c>
      <c r="H92" s="67" t="n">
        <f aca="false">F92-J92</f>
        <v>31331219.6199436</v>
      </c>
      <c r="I92" s="67" t="n">
        <f aca="false">G92-K92</f>
        <v>29979472.3634425</v>
      </c>
      <c r="J92" s="159" t="n">
        <f aca="false">central_v2_m!J80</f>
        <v>4469191.90732177</v>
      </c>
      <c r="K92" s="159" t="n">
        <f aca="false">central_v2_m!K80</f>
        <v>4335116.15010211</v>
      </c>
      <c r="L92" s="67" t="n">
        <f aca="false">H92-I92</f>
        <v>1351747.25650109</v>
      </c>
      <c r="M92" s="67" t="n">
        <f aca="false">J92-K92</f>
        <v>134075.757219653</v>
      </c>
      <c r="N92" s="159" t="n">
        <f aca="false">SUM(central_v5_m!C80:J80)</f>
        <v>4211647.65971358</v>
      </c>
      <c r="O92" s="7"/>
      <c r="P92" s="7"/>
      <c r="Q92" s="67" t="n">
        <f aca="false">I92*5.5017049523</f>
        <v>164938211.569293</v>
      </c>
      <c r="R92" s="67"/>
      <c r="S92" s="67"/>
      <c r="T92" s="7"/>
      <c r="U92" s="7"/>
      <c r="V92" s="67" t="n">
        <f aca="false">K92*5.5017049523</f>
        <v>23850529.9918125</v>
      </c>
      <c r="W92" s="67" t="n">
        <f aca="false">M92*5.5017049523</f>
        <v>737645.257478735</v>
      </c>
      <c r="X92" s="67" t="n">
        <f aca="false">N92*5.1890047538+L92*5.5017049523</f>
        <v>29291174.3029344</v>
      </c>
      <c r="Y92" s="67" t="n">
        <f aca="false">N92*5.1890047538</f>
        <v>21854259.7275844</v>
      </c>
      <c r="Z92" s="67" t="n">
        <f aca="false">L92*5.5017049523</f>
        <v>7436914.57535</v>
      </c>
      <c r="AA92" s="67"/>
      <c r="AB92" s="67"/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59" t="n">
        <f aca="false">central_v2_m!D81+temporary_pension_bonus_central!B81</f>
        <v>36443103.003666</v>
      </c>
      <c r="G93" s="159" t="n">
        <f aca="false">central_v2_m!E81+temporary_pension_bonus_central!B81</f>
        <v>34932649.9866542</v>
      </c>
      <c r="H93" s="67" t="n">
        <f aca="false">F93-J93</f>
        <v>31838639.6152515</v>
      </c>
      <c r="I93" s="67" t="n">
        <f aca="false">G93-K93</f>
        <v>30466320.4998922</v>
      </c>
      <c r="J93" s="159" t="n">
        <f aca="false">central_v2_m!J81</f>
        <v>4604463.38841445</v>
      </c>
      <c r="K93" s="159" t="n">
        <f aca="false">central_v2_m!K81</f>
        <v>4466329.48676202</v>
      </c>
      <c r="L93" s="67" t="n">
        <f aca="false">H93-I93</f>
        <v>1372319.11535937</v>
      </c>
      <c r="M93" s="67" t="n">
        <f aca="false">J93-K93</f>
        <v>138133.901652434</v>
      </c>
      <c r="N93" s="159" t="n">
        <f aca="false">SUM(central_v5_m!C81:J81)</f>
        <v>4265904.44605846</v>
      </c>
      <c r="O93" s="7"/>
      <c r="P93" s="7"/>
      <c r="Q93" s="67" t="n">
        <f aca="false">I93*5.5017049523</f>
        <v>167616706.372616</v>
      </c>
      <c r="R93" s="67"/>
      <c r="S93" s="67"/>
      <c r="T93" s="7"/>
      <c r="U93" s="7"/>
      <c r="V93" s="67" t="n">
        <f aca="false">K93*5.5017049523</f>
        <v>24572427.0559221</v>
      </c>
      <c r="W93" s="67" t="n">
        <f aca="false">M93*5.5017049523</f>
        <v>759971.970801717</v>
      </c>
      <c r="X93" s="67" t="n">
        <f aca="false">N93*5.1890047538+L93*5.5017049523</f>
        <v>29685893.3229625</v>
      </c>
      <c r="Y93" s="67" t="n">
        <f aca="false">N93*5.1890047538</f>
        <v>22135798.4498539</v>
      </c>
      <c r="Z93" s="67" t="n">
        <f aca="false">L93*5.5017049523</f>
        <v>7550094.87310858</v>
      </c>
      <c r="AA93" s="67"/>
      <c r="AB93" s="67"/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5"/>
      <c r="B94" s="5"/>
      <c r="C94" s="155" t="n">
        <f aca="false">C90+1</f>
        <v>2035</v>
      </c>
      <c r="D94" s="155" t="n">
        <f aca="false">D90</f>
        <v>1</v>
      </c>
      <c r="E94" s="155" t="n">
        <v>241</v>
      </c>
      <c r="F94" s="157" t="n">
        <f aca="false">central_v2_m!D82+temporary_pension_bonus_central!B82</f>
        <v>36155524.9786316</v>
      </c>
      <c r="G94" s="157" t="n">
        <f aca="false">central_v2_m!E82+temporary_pension_bonus_central!B82</f>
        <v>34659426.5044499</v>
      </c>
      <c r="H94" s="8" t="n">
        <f aca="false">F94-J94</f>
        <v>31524394.1101629</v>
      </c>
      <c r="I94" s="8" t="n">
        <f aca="false">G94-K94</f>
        <v>30167229.5620352</v>
      </c>
      <c r="J94" s="157" t="n">
        <f aca="false">central_v2_m!J82</f>
        <v>4631130.86846871</v>
      </c>
      <c r="K94" s="157" t="n">
        <f aca="false">central_v2_m!K82</f>
        <v>4492196.94241465</v>
      </c>
      <c r="L94" s="8" t="n">
        <f aca="false">H94-I94</f>
        <v>1357164.54812766</v>
      </c>
      <c r="M94" s="8" t="n">
        <f aca="false">J94-K94</f>
        <v>138933.92605406</v>
      </c>
      <c r="N94" s="157" t="n">
        <f aca="false">SUM(central_v5_m!C82:J82)</f>
        <v>5172380.12666819</v>
      </c>
      <c r="O94" s="5"/>
      <c r="P94" s="5"/>
      <c r="Q94" s="8" t="n">
        <f aca="false">I94*5.5017049523</f>
        <v>165971196.27862</v>
      </c>
      <c r="R94" s="8"/>
      <c r="S94" s="8"/>
      <c r="T94" s="5"/>
      <c r="U94" s="5"/>
      <c r="V94" s="8" t="n">
        <f aca="false">K94*5.5017049523</f>
        <v>24714742.1647896</v>
      </c>
      <c r="W94" s="8" t="n">
        <f aca="false">M94*5.5017049523</f>
        <v>764373.469014106</v>
      </c>
      <c r="X94" s="8" t="n">
        <f aca="false">N94*5.1890047538+L94*5.5017049523</f>
        <v>34306223.9812618</v>
      </c>
      <c r="Y94" s="8" t="n">
        <f aca="false">N94*5.1890047538</f>
        <v>26839505.0657419</v>
      </c>
      <c r="Z94" s="8" t="n">
        <f aca="false">L94*5.5017049523</f>
        <v>7466718.91551993</v>
      </c>
      <c r="AA94" s="8"/>
      <c r="AB94" s="8"/>
      <c r="AC94" s="8"/>
      <c r="AD94" s="8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  <c r="AS94" s="155"/>
      <c r="AT94" s="155"/>
      <c r="AU94" s="155"/>
      <c r="AV94" s="155"/>
      <c r="AW94" s="155"/>
      <c r="AX94" s="155"/>
      <c r="AY94" s="155"/>
      <c r="AZ94" s="155"/>
      <c r="BA94" s="155"/>
      <c r="BB94" s="155"/>
      <c r="BC94" s="155"/>
      <c r="BD94" s="155"/>
      <c r="BE94" s="155"/>
      <c r="BF94" s="155"/>
      <c r="BG94" s="155"/>
      <c r="BH94" s="155"/>
      <c r="BI94" s="155"/>
      <c r="BJ94" s="155"/>
      <c r="BK94" s="155"/>
      <c r="BL94" s="155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59" t="n">
        <f aca="false">central_v2_m!D83+temporary_pension_bonus_central!B83</f>
        <v>36835624.4597965</v>
      </c>
      <c r="G95" s="159" t="n">
        <f aca="false">central_v2_m!E83+temporary_pension_bonus_central!B83</f>
        <v>35311349.3318501</v>
      </c>
      <c r="H95" s="67" t="n">
        <f aca="false">F95-J95</f>
        <v>32012420.8398504</v>
      </c>
      <c r="I95" s="67" t="n">
        <f aca="false">G95-K95</f>
        <v>30632841.8205023</v>
      </c>
      <c r="J95" s="159" t="n">
        <f aca="false">central_v2_m!J83</f>
        <v>4823203.61994617</v>
      </c>
      <c r="K95" s="159" t="n">
        <f aca="false">central_v2_m!K83</f>
        <v>4678507.51134778</v>
      </c>
      <c r="L95" s="67" t="n">
        <f aca="false">H95-I95</f>
        <v>1379579.01934806</v>
      </c>
      <c r="M95" s="67" t="n">
        <f aca="false">J95-K95</f>
        <v>144696.108598384</v>
      </c>
      <c r="N95" s="159" t="n">
        <f aca="false">SUM(central_v5_m!C83:J83)</f>
        <v>4332203.89260285</v>
      </c>
      <c r="O95" s="7"/>
      <c r="P95" s="7"/>
      <c r="Q95" s="67" t="n">
        <f aca="false">I95*5.5017049523</f>
        <v>168532857.54688</v>
      </c>
      <c r="R95" s="67"/>
      <c r="S95" s="67"/>
      <c r="T95" s="7"/>
      <c r="U95" s="7"/>
      <c r="V95" s="67" t="n">
        <f aca="false">K95*5.5017049523</f>
        <v>25739767.9445548</v>
      </c>
      <c r="W95" s="67" t="n">
        <f aca="false">M95*5.5017049523</f>
        <v>796075.297254268</v>
      </c>
      <c r="X95" s="67" t="n">
        <f aca="false">N95*5.1890047538+L95*5.5017049523</f>
        <v>30069863.3159834</v>
      </c>
      <c r="Y95" s="67" t="n">
        <f aca="false">N95*5.1890047538</f>
        <v>22479826.593147</v>
      </c>
      <c r="Z95" s="67" t="n">
        <f aca="false">L95*5.5017049523</f>
        <v>7590036.72283639</v>
      </c>
      <c r="AA95" s="67"/>
      <c r="AB95" s="67"/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59" t="n">
        <f aca="false">central_v2_m!D84+temporary_pension_bonus_central!B84</f>
        <v>36539093.4806334</v>
      </c>
      <c r="G96" s="159" t="n">
        <f aca="false">central_v2_m!E84+temporary_pension_bonus_central!B84</f>
        <v>35027004.3540101</v>
      </c>
      <c r="H96" s="67" t="n">
        <f aca="false">F96-J96</f>
        <v>31707096.643781</v>
      </c>
      <c r="I96" s="67" t="n">
        <f aca="false">G96-K96</f>
        <v>30339967.4222632</v>
      </c>
      <c r="J96" s="159" t="n">
        <f aca="false">central_v2_m!J84</f>
        <v>4831996.83685245</v>
      </c>
      <c r="K96" s="159" t="n">
        <f aca="false">central_v2_m!K84</f>
        <v>4687036.93174687</v>
      </c>
      <c r="L96" s="67" t="n">
        <f aca="false">H96-I96</f>
        <v>1367129.22151775</v>
      </c>
      <c r="M96" s="67" t="n">
        <f aca="false">J96-K96</f>
        <v>144959.905105572</v>
      </c>
      <c r="N96" s="159" t="n">
        <f aca="false">SUM(central_v5_m!C84:J84)</f>
        <v>4291037.16636498</v>
      </c>
      <c r="O96" s="7"/>
      <c r="P96" s="7"/>
      <c r="Q96" s="67" t="n">
        <f aca="false">I96*5.5017049523</f>
        <v>166921549.019686</v>
      </c>
      <c r="R96" s="67"/>
      <c r="S96" s="67"/>
      <c r="T96" s="7"/>
      <c r="U96" s="7"/>
      <c r="V96" s="67" t="n">
        <f aca="false">K96*5.5017049523</f>
        <v>25786694.2990048</v>
      </c>
      <c r="W96" s="67" t="n">
        <f aca="false">M96*5.5017049523</f>
        <v>797526.627804265</v>
      </c>
      <c r="X96" s="67" t="n">
        <f aca="false">N96*5.1890047538+L96*5.5017049523</f>
        <v>29787753.8634586</v>
      </c>
      <c r="Y96" s="67" t="n">
        <f aca="false">N96*5.1890047538</f>
        <v>22266212.2550004</v>
      </c>
      <c r="Z96" s="67" t="n">
        <f aca="false">L96*5.5017049523</f>
        <v>7521541.60845827</v>
      </c>
      <c r="AA96" s="67"/>
      <c r="AB96" s="67"/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59" t="n">
        <f aca="false">central_v2_m!D85+temporary_pension_bonus_central!B85</f>
        <v>37192120.6059846</v>
      </c>
      <c r="G97" s="159" t="n">
        <f aca="false">central_v2_m!E85+temporary_pension_bonus_central!B85</f>
        <v>35653396.2467409</v>
      </c>
      <c r="H97" s="67" t="n">
        <f aca="false">F97-J97</f>
        <v>32167775.8717655</v>
      </c>
      <c r="I97" s="67" t="n">
        <f aca="false">G97-K97</f>
        <v>30779781.8545483</v>
      </c>
      <c r="J97" s="159" t="n">
        <f aca="false">central_v2_m!J85</f>
        <v>5024344.73421915</v>
      </c>
      <c r="K97" s="159" t="n">
        <f aca="false">central_v2_m!K85</f>
        <v>4873614.39219258</v>
      </c>
      <c r="L97" s="67" t="n">
        <f aca="false">H97-I97</f>
        <v>1387994.01721715</v>
      </c>
      <c r="M97" s="67" t="n">
        <f aca="false">J97-K97</f>
        <v>150730.342026575</v>
      </c>
      <c r="N97" s="159" t="n">
        <f aca="false">SUM(central_v5_m!C85:J85)</f>
        <v>4410670.59926394</v>
      </c>
      <c r="O97" s="7"/>
      <c r="P97" s="7"/>
      <c r="Q97" s="67" t="n">
        <f aca="false">I97*5.5017049523</f>
        <v>169341278.259882</v>
      </c>
      <c r="R97" s="67"/>
      <c r="S97" s="67"/>
      <c r="T97" s="7"/>
      <c r="U97" s="7"/>
      <c r="V97" s="67" t="n">
        <f aca="false">K97*5.5017049523</f>
        <v>26813188.4371265</v>
      </c>
      <c r="W97" s="67" t="n">
        <f aca="false">M97*5.5017049523</f>
        <v>829273.869189478</v>
      </c>
      <c r="X97" s="67" t="n">
        <f aca="false">N97*5.1890047538+L97*5.5017049523</f>
        <v>30523324.2653128</v>
      </c>
      <c r="Y97" s="67" t="n">
        <f aca="false">N97*5.1890047538</f>
        <v>22886990.7070265</v>
      </c>
      <c r="Z97" s="67" t="n">
        <f aca="false">L97*5.5017049523</f>
        <v>7636333.55828635</v>
      </c>
      <c r="AA97" s="67"/>
      <c r="AB97" s="67"/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5"/>
      <c r="B98" s="5"/>
      <c r="C98" s="155" t="n">
        <f aca="false">C94+1</f>
        <v>2036</v>
      </c>
      <c r="D98" s="155" t="n">
        <f aca="false">D94</f>
        <v>1</v>
      </c>
      <c r="E98" s="155" t="n">
        <v>245</v>
      </c>
      <c r="F98" s="157" t="n">
        <f aca="false">central_v2_m!D86+temporary_pension_bonus_central!B86</f>
        <v>36798607.7007625</v>
      </c>
      <c r="G98" s="157" t="n">
        <f aca="false">central_v2_m!E86+temporary_pension_bonus_central!B86</f>
        <v>35277469.9011244</v>
      </c>
      <c r="H98" s="8" t="n">
        <f aca="false">F98-J98</f>
        <v>31737076.2548976</v>
      </c>
      <c r="I98" s="8" t="n">
        <f aca="false">G98-K98</f>
        <v>30367784.3986354</v>
      </c>
      <c r="J98" s="157" t="n">
        <f aca="false">central_v2_m!J86</f>
        <v>5061531.44586489</v>
      </c>
      <c r="K98" s="157" t="n">
        <f aca="false">central_v2_m!K86</f>
        <v>4909685.50248895</v>
      </c>
      <c r="L98" s="8" t="n">
        <f aca="false">H98-I98</f>
        <v>1369291.85626219</v>
      </c>
      <c r="M98" s="8" t="n">
        <f aca="false">J98-K98</f>
        <v>151845.943375947</v>
      </c>
      <c r="N98" s="157" t="n">
        <f aca="false">SUM(central_v5_m!C86:J86)</f>
        <v>5158295.82877608</v>
      </c>
      <c r="O98" s="5"/>
      <c r="P98" s="5"/>
      <c r="Q98" s="8" t="n">
        <f aca="false">I98*5.5017049523</f>
        <v>167074589.816351</v>
      </c>
      <c r="R98" s="8"/>
      <c r="S98" s="8"/>
      <c r="T98" s="5"/>
      <c r="U98" s="5"/>
      <c r="V98" s="8" t="n">
        <f aca="false">K98*5.5017049523</f>
        <v>27011641.0432789</v>
      </c>
      <c r="W98" s="8" t="n">
        <f aca="false">M98*5.5017049523</f>
        <v>835411.578658113</v>
      </c>
      <c r="X98" s="8" t="n">
        <f aca="false">N98*5.1890047538+L98*5.5017049523</f>
        <v>34299861.3637675</v>
      </c>
      <c r="Y98" s="8" t="n">
        <f aca="false">N98*5.1890047538</f>
        <v>26766421.5770258</v>
      </c>
      <c r="Z98" s="8" t="n">
        <f aca="false">L98*5.5017049523</f>
        <v>7533439.78674174</v>
      </c>
      <c r="AA98" s="8"/>
      <c r="AB98" s="8"/>
      <c r="AC98" s="8"/>
      <c r="AD98" s="8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  <c r="AS98" s="155"/>
      <c r="AT98" s="155"/>
      <c r="AU98" s="155"/>
      <c r="AV98" s="155"/>
      <c r="AW98" s="155"/>
      <c r="AX98" s="155"/>
      <c r="AY98" s="155"/>
      <c r="AZ98" s="155"/>
      <c r="BA98" s="155"/>
      <c r="BB98" s="155"/>
      <c r="BC98" s="155"/>
      <c r="BD98" s="155"/>
      <c r="BE98" s="155"/>
      <c r="BF98" s="155"/>
      <c r="BG98" s="155"/>
      <c r="BH98" s="155"/>
      <c r="BI98" s="155"/>
      <c r="BJ98" s="155"/>
      <c r="BK98" s="155"/>
      <c r="BL98" s="155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59" t="n">
        <f aca="false">central_v2_m!D87+temporary_pension_bonus_central!B87</f>
        <v>37606237.7385697</v>
      </c>
      <c r="G99" s="159" t="n">
        <f aca="false">central_v2_m!E87+temporary_pension_bonus_central!B87</f>
        <v>36052981.3588621</v>
      </c>
      <c r="H99" s="67" t="n">
        <f aca="false">F99-J99</f>
        <v>32319319.1689951</v>
      </c>
      <c r="I99" s="67" t="n">
        <f aca="false">G99-K99</f>
        <v>30924670.3463747</v>
      </c>
      <c r="J99" s="159" t="n">
        <f aca="false">central_v2_m!J87</f>
        <v>5286918.56957458</v>
      </c>
      <c r="K99" s="159" t="n">
        <f aca="false">central_v2_m!K87</f>
        <v>5128311.01248735</v>
      </c>
      <c r="L99" s="67" t="n">
        <f aca="false">H99-I99</f>
        <v>1394648.82262035</v>
      </c>
      <c r="M99" s="67" t="n">
        <f aca="false">J99-K99</f>
        <v>158607.557087238</v>
      </c>
      <c r="N99" s="159" t="n">
        <f aca="false">SUM(central_v5_m!C87:J87)</f>
        <v>4330084.16663127</v>
      </c>
      <c r="O99" s="7"/>
      <c r="P99" s="7"/>
      <c r="Q99" s="67" t="n">
        <f aca="false">I99*5.5017049523</f>
        <v>170138411.992895</v>
      </c>
      <c r="R99" s="67"/>
      <c r="S99" s="67"/>
      <c r="T99" s="7"/>
      <c r="U99" s="7"/>
      <c r="V99" s="67" t="n">
        <f aca="false">K99*5.5017049523</f>
        <v>28214454.0943363</v>
      </c>
      <c r="W99" s="67" t="n">
        <f aca="false">M99*5.5017049523</f>
        <v>872611.982299062</v>
      </c>
      <c r="X99" s="67" t="n">
        <f aca="false">N99*5.1890047538+L99*5.5017049523</f>
        <v>30141773.6591335</v>
      </c>
      <c r="Y99" s="67" t="n">
        <f aca="false">N99*5.1890047538</f>
        <v>22468827.3250038</v>
      </c>
      <c r="Z99" s="67" t="n">
        <f aca="false">L99*5.5017049523</f>
        <v>7672946.33412975</v>
      </c>
      <c r="AA99" s="67"/>
      <c r="AB99" s="67"/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59" t="n">
        <f aca="false">central_v2_m!D88+temporary_pension_bonus_central!B88</f>
        <v>37204757.7284015</v>
      </c>
      <c r="G100" s="159" t="n">
        <f aca="false">central_v2_m!E88+temporary_pension_bonus_central!B88</f>
        <v>35669621.1477349</v>
      </c>
      <c r="H100" s="67" t="n">
        <f aca="false">F100-J100</f>
        <v>31943083.4340583</v>
      </c>
      <c r="I100" s="67" t="n">
        <f aca="false">G100-K100</f>
        <v>30565797.0822221</v>
      </c>
      <c r="J100" s="159" t="n">
        <f aca="false">central_v2_m!J88</f>
        <v>5261674.29434314</v>
      </c>
      <c r="K100" s="159" t="n">
        <f aca="false">central_v2_m!K88</f>
        <v>5103824.06551284</v>
      </c>
      <c r="L100" s="67" t="n">
        <f aca="false">H100-I100</f>
        <v>1377286.35183621</v>
      </c>
      <c r="M100" s="67" t="n">
        <f aca="false">J100-K100</f>
        <v>157850.228830295</v>
      </c>
      <c r="N100" s="159" t="n">
        <f aca="false">SUM(central_v5_m!C88:J88)</f>
        <v>4194624.85882655</v>
      </c>
      <c r="O100" s="7"/>
      <c r="P100" s="7"/>
      <c r="Q100" s="67" t="n">
        <f aca="false">I100*5.5017049523</f>
        <v>168163997.178258</v>
      </c>
      <c r="R100" s="67"/>
      <c r="S100" s="67"/>
      <c r="T100" s="7"/>
      <c r="U100" s="7"/>
      <c r="V100" s="67" t="n">
        <f aca="false">K100*5.5017049523</f>
        <v>28079734.1368999</v>
      </c>
      <c r="W100" s="67" t="n">
        <f aca="false">M100*5.5017049523</f>
        <v>868445.385677321</v>
      </c>
      <c r="X100" s="67" t="n">
        <f aca="false">N100*5.1890047538+L100*5.5017049523</f>
        <v>29343351.4754911</v>
      </c>
      <c r="Y100" s="67" t="n">
        <f aca="false">N100*5.1890047538</f>
        <v>21765928.3328586</v>
      </c>
      <c r="Z100" s="67" t="n">
        <f aca="false">L100*5.5017049523</f>
        <v>7577423.14263247</v>
      </c>
      <c r="AA100" s="67"/>
      <c r="AB100" s="67"/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59" t="n">
        <f aca="false">central_v2_m!D89+temporary_pension_bonus_central!B89</f>
        <v>37772957.0263566</v>
      </c>
      <c r="G101" s="159" t="n">
        <f aca="false">central_v2_m!E89+temporary_pension_bonus_central!B89</f>
        <v>36215948.827009</v>
      </c>
      <c r="H101" s="67" t="n">
        <f aca="false">F101-J101</f>
        <v>32302827.6095907</v>
      </c>
      <c r="I101" s="67" t="n">
        <f aca="false">G101-K101</f>
        <v>30909923.292746</v>
      </c>
      <c r="J101" s="159" t="n">
        <f aca="false">central_v2_m!J89</f>
        <v>5470129.4167659</v>
      </c>
      <c r="K101" s="159" t="n">
        <f aca="false">central_v2_m!K89</f>
        <v>5306025.53426292</v>
      </c>
      <c r="L101" s="67" t="n">
        <f aca="false">H101-I101</f>
        <v>1392904.31684465</v>
      </c>
      <c r="M101" s="67" t="n">
        <f aca="false">J101-K101</f>
        <v>164103.882502976</v>
      </c>
      <c r="N101" s="159" t="n">
        <f aca="false">SUM(central_v5_m!C89:J89)</f>
        <v>4321493.70551134</v>
      </c>
      <c r="O101" s="7"/>
      <c r="P101" s="7"/>
      <c r="Q101" s="67" t="n">
        <f aca="false">I101*5.5017049523</f>
        <v>170057278.054914</v>
      </c>
      <c r="R101" s="67"/>
      <c r="S101" s="67"/>
      <c r="T101" s="7"/>
      <c r="U101" s="7"/>
      <c r="V101" s="67" t="n">
        <f aca="false">K101*5.5017049523</f>
        <v>29192186.9588846</v>
      </c>
      <c r="W101" s="67" t="n">
        <f aca="false">M101*5.5017049523</f>
        <v>902851.14305828</v>
      </c>
      <c r="X101" s="67" t="n">
        <f aca="false">N101*5.1890047538+L101*5.5017049523</f>
        <v>30087599.9594794</v>
      </c>
      <c r="Y101" s="67" t="n">
        <f aca="false">N101*5.1890047538</f>
        <v>22424251.3814151</v>
      </c>
      <c r="Z101" s="67" t="n">
        <f aca="false">L101*5.5017049523</f>
        <v>7663348.57806428</v>
      </c>
      <c r="AA101" s="67"/>
      <c r="AB101" s="67"/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5"/>
      <c r="B102" s="5"/>
      <c r="C102" s="155" t="n">
        <f aca="false">C98+1</f>
        <v>2037</v>
      </c>
      <c r="D102" s="155" t="n">
        <f aca="false">D98</f>
        <v>1</v>
      </c>
      <c r="E102" s="155" t="n">
        <v>249</v>
      </c>
      <c r="F102" s="157" t="n">
        <f aca="false">central_v2_m!D90+temporary_pension_bonus_central!B90</f>
        <v>37448309.0755271</v>
      </c>
      <c r="G102" s="157" t="n">
        <f aca="false">central_v2_m!E90+temporary_pension_bonus_central!B90</f>
        <v>35904264.4774254</v>
      </c>
      <c r="H102" s="8" t="n">
        <f aca="false">F102-J102</f>
        <v>31986789.7327745</v>
      </c>
      <c r="I102" s="8" t="n">
        <f aca="false">G102-K102</f>
        <v>30606590.7149554</v>
      </c>
      <c r="J102" s="157" t="n">
        <f aca="false">central_v2_m!J90</f>
        <v>5461519.34275256</v>
      </c>
      <c r="K102" s="157" t="n">
        <f aca="false">central_v2_m!K90</f>
        <v>5297673.76246999</v>
      </c>
      <c r="L102" s="8" t="n">
        <f aca="false">H102-I102</f>
        <v>1380199.0178191</v>
      </c>
      <c r="M102" s="8" t="n">
        <f aca="false">J102-K102</f>
        <v>163845.580282576</v>
      </c>
      <c r="N102" s="157" t="n">
        <f aca="false">SUM(central_v5_m!C90:J90)</f>
        <v>5093922.92101291</v>
      </c>
      <c r="O102" s="5"/>
      <c r="P102" s="5"/>
      <c r="Q102" s="8" t="n">
        <f aca="false">I102*5.5017049523</f>
        <v>168388431.70949</v>
      </c>
      <c r="R102" s="8"/>
      <c r="S102" s="8"/>
      <c r="T102" s="5"/>
      <c r="U102" s="5"/>
      <c r="V102" s="8" t="n">
        <f aca="false">K102*5.5017049523</f>
        <v>29146237.9746509</v>
      </c>
      <c r="W102" s="8" t="n">
        <f aca="false">M102*5.5017049523</f>
        <v>901430.040453118</v>
      </c>
      <c r="X102" s="8" t="n">
        <f aca="false">N102*5.1890047538+L102*5.5017049523</f>
        <v>34025838.0241217</v>
      </c>
      <c r="Y102" s="8" t="n">
        <f aca="false">N102*5.1890047538</f>
        <v>26432390.2526268</v>
      </c>
      <c r="Z102" s="8" t="n">
        <f aca="false">L102*5.5017049523</f>
        <v>7593447.77149493</v>
      </c>
      <c r="AA102" s="8"/>
      <c r="AB102" s="8"/>
      <c r="AC102" s="8"/>
      <c r="AD102" s="8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  <c r="AS102" s="155"/>
      <c r="AT102" s="155"/>
      <c r="AU102" s="155"/>
      <c r="AV102" s="155"/>
      <c r="AW102" s="155"/>
      <c r="AX102" s="155"/>
      <c r="AY102" s="155"/>
      <c r="AZ102" s="155"/>
      <c r="BA102" s="155"/>
      <c r="BB102" s="155"/>
      <c r="BC102" s="155"/>
      <c r="BD102" s="155"/>
      <c r="BE102" s="155"/>
      <c r="BF102" s="155"/>
      <c r="BG102" s="155"/>
      <c r="BH102" s="155"/>
      <c r="BI102" s="155"/>
      <c r="BJ102" s="155"/>
      <c r="BK102" s="155"/>
      <c r="BL102" s="155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59" t="n">
        <f aca="false">central_v2_m!D91+temporary_pension_bonus_central!B91</f>
        <v>38239219.1761586</v>
      </c>
      <c r="G103" s="159" t="n">
        <f aca="false">central_v2_m!E91+temporary_pension_bonus_central!B91</f>
        <v>36662757.6302754</v>
      </c>
      <c r="H103" s="67" t="n">
        <f aca="false">F103-J103</f>
        <v>32636859.3259593</v>
      </c>
      <c r="I103" s="67" t="n">
        <f aca="false">G103-K103</f>
        <v>31228468.5755821</v>
      </c>
      <c r="J103" s="159" t="n">
        <f aca="false">central_v2_m!J91</f>
        <v>5602359.85019924</v>
      </c>
      <c r="K103" s="159" t="n">
        <f aca="false">central_v2_m!K91</f>
        <v>5434289.05469326</v>
      </c>
      <c r="L103" s="67" t="n">
        <f aca="false">H103-I103</f>
        <v>1408390.75037721</v>
      </c>
      <c r="M103" s="67" t="n">
        <f aca="false">J103-K103</f>
        <v>168070.795505976</v>
      </c>
      <c r="N103" s="159" t="n">
        <f aca="false">SUM(central_v5_m!C91:J91)</f>
        <v>4289211.40596444</v>
      </c>
      <c r="O103" s="7"/>
      <c r="P103" s="7"/>
      <c r="Q103" s="67" t="n">
        <f aca="false">I103*5.5017049523</f>
        <v>171809820.215025</v>
      </c>
      <c r="R103" s="67"/>
      <c r="S103" s="67"/>
      <c r="T103" s="7"/>
      <c r="U103" s="7"/>
      <c r="V103" s="67" t="n">
        <f aca="false">K103*5.5017049523</f>
        <v>29897855.0044356</v>
      </c>
      <c r="W103" s="67" t="n">
        <f aca="false">M103*5.5017049523</f>
        <v>924675.92797223</v>
      </c>
      <c r="X103" s="67" t="n">
        <f aca="false">N103*5.1890047538+L103*5.5017049523</f>
        <v>30005288.7417265</v>
      </c>
      <c r="Y103" s="67" t="n">
        <f aca="false">N103*5.1890047538</f>
        <v>22256738.3756027</v>
      </c>
      <c r="Z103" s="67" t="n">
        <f aca="false">L103*5.5017049523</f>
        <v>7748550.3661238</v>
      </c>
      <c r="AA103" s="67"/>
      <c r="AB103" s="67"/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59" t="n">
        <f aca="false">central_v2_m!D92+temporary_pension_bonus_central!B92</f>
        <v>37772393.1757456</v>
      </c>
      <c r="G104" s="159" t="n">
        <f aca="false">central_v2_m!E92+temporary_pension_bonus_central!B92</f>
        <v>36216614.0176506</v>
      </c>
      <c r="H104" s="67" t="n">
        <f aca="false">F104-J104</f>
        <v>32086106.3735724</v>
      </c>
      <c r="I104" s="67" t="n">
        <f aca="false">G104-K104</f>
        <v>30700915.8195425</v>
      </c>
      <c r="J104" s="159" t="n">
        <f aca="false">central_v2_m!J92</f>
        <v>5686286.80217329</v>
      </c>
      <c r="K104" s="159" t="n">
        <f aca="false">central_v2_m!K92</f>
        <v>5515698.19810809</v>
      </c>
      <c r="L104" s="67" t="n">
        <f aca="false">H104-I104</f>
        <v>1385190.55402984</v>
      </c>
      <c r="M104" s="67" t="n">
        <f aca="false">J104-K104</f>
        <v>170588.604065199</v>
      </c>
      <c r="N104" s="159" t="n">
        <f aca="false">SUM(central_v5_m!C92:J92)</f>
        <v>4285326.53088625</v>
      </c>
      <c r="O104" s="7"/>
      <c r="P104" s="7"/>
      <c r="Q104" s="67" t="n">
        <f aca="false">I104*5.5017049523</f>
        <v>168907380.604522</v>
      </c>
      <c r="R104" s="67"/>
      <c r="S104" s="67"/>
      <c r="T104" s="7"/>
      <c r="U104" s="7"/>
      <c r="V104" s="67" t="n">
        <f aca="false">K104*5.5017049523</f>
        <v>30345744.0919234</v>
      </c>
      <c r="W104" s="67" t="n">
        <f aca="false">M104*5.5017049523</f>
        <v>938528.167791451</v>
      </c>
      <c r="X104" s="67" t="n">
        <f aca="false">N104*5.1890047538+L104*5.5017049523</f>
        <v>29857489.4713392</v>
      </c>
      <c r="Y104" s="67" t="n">
        <f aca="false">N104*5.1890047538</f>
        <v>22236579.740354</v>
      </c>
      <c r="Z104" s="67" t="n">
        <f aca="false">L104*5.5017049523</f>
        <v>7620909.73098518</v>
      </c>
      <c r="AA104" s="67"/>
      <c r="AB104" s="67"/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59" t="n">
        <f aca="false">central_v2_m!D93+temporary_pension_bonus_central!B93</f>
        <v>38665307.162592</v>
      </c>
      <c r="G105" s="159" t="n">
        <f aca="false">central_v2_m!E93+temporary_pension_bonus_central!B93</f>
        <v>37073587.1472882</v>
      </c>
      <c r="H105" s="67" t="n">
        <f aca="false">F105-J105</f>
        <v>32757380.1392992</v>
      </c>
      <c r="I105" s="67" t="n">
        <f aca="false">G105-K105</f>
        <v>31342897.9346942</v>
      </c>
      <c r="J105" s="159" t="n">
        <f aca="false">central_v2_m!J93</f>
        <v>5907927.02329273</v>
      </c>
      <c r="K105" s="159" t="n">
        <f aca="false">central_v2_m!K93</f>
        <v>5730689.21259395</v>
      </c>
      <c r="L105" s="67" t="n">
        <f aca="false">H105-I105</f>
        <v>1414482.20460501</v>
      </c>
      <c r="M105" s="67" t="n">
        <f aca="false">J105-K105</f>
        <v>177237.810698783</v>
      </c>
      <c r="N105" s="159" t="n">
        <f aca="false">SUM(central_v5_m!C93:J93)</f>
        <v>4403595.5502812</v>
      </c>
      <c r="O105" s="7"/>
      <c r="P105" s="7"/>
      <c r="Q105" s="67" t="n">
        <f aca="false">I105*5.5017049523</f>
        <v>172439376.786741</v>
      </c>
      <c r="R105" s="67"/>
      <c r="S105" s="67"/>
      <c r="T105" s="7"/>
      <c r="U105" s="7"/>
      <c r="V105" s="67" t="n">
        <f aca="false">K105*5.5017049523</f>
        <v>31528561.2210203</v>
      </c>
      <c r="W105" s="67" t="n">
        <f aca="false">M105*5.5017049523</f>
        <v>975110.140856305</v>
      </c>
      <c r="X105" s="67" t="n">
        <f aca="false">N105*5.1890047538+L105*5.5017049523</f>
        <v>30632341.9942373</v>
      </c>
      <c r="Y105" s="67" t="n">
        <f aca="false">N105*5.1890047538</f>
        <v>22850278.2442217</v>
      </c>
      <c r="Z105" s="67" t="n">
        <f aca="false">L105*5.5017049523</f>
        <v>7782063.7500156</v>
      </c>
      <c r="AA105" s="67"/>
      <c r="AB105" s="67"/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5"/>
      <c r="B106" s="5"/>
      <c r="C106" s="155" t="n">
        <f aca="false">C102+1</f>
        <v>2038</v>
      </c>
      <c r="D106" s="155" t="n">
        <f aca="false">D102</f>
        <v>1</v>
      </c>
      <c r="E106" s="155" t="n">
        <v>253</v>
      </c>
      <c r="F106" s="157" t="n">
        <f aca="false">central_v2_m!D94+temporary_pension_bonus_central!B94</f>
        <v>38264905.3839836</v>
      </c>
      <c r="G106" s="157" t="n">
        <f aca="false">central_v2_m!E94+temporary_pension_bonus_central!B94</f>
        <v>36689845.5932862</v>
      </c>
      <c r="H106" s="8" t="n">
        <f aca="false">F106-J106</f>
        <v>32344926.5567032</v>
      </c>
      <c r="I106" s="8" t="n">
        <f aca="false">G106-K106</f>
        <v>30947466.1308242</v>
      </c>
      <c r="J106" s="157" t="n">
        <f aca="false">central_v2_m!J94</f>
        <v>5919978.82728043</v>
      </c>
      <c r="K106" s="157" t="n">
        <f aca="false">central_v2_m!K94</f>
        <v>5742379.46246202</v>
      </c>
      <c r="L106" s="8" t="n">
        <f aca="false">H106-I106</f>
        <v>1397460.42587903</v>
      </c>
      <c r="M106" s="8" t="n">
        <f aca="false">J106-K106</f>
        <v>177599.364818411</v>
      </c>
      <c r="N106" s="157" t="n">
        <f aca="false">SUM(central_v5_m!C94:J94)</f>
        <v>5317248.72224349</v>
      </c>
      <c r="O106" s="5"/>
      <c r="P106" s="5"/>
      <c r="Q106" s="8" t="n">
        <f aca="false">I106*5.5017049523</f>
        <v>170263827.673092</v>
      </c>
      <c r="R106" s="8"/>
      <c r="S106" s="8"/>
      <c r="T106" s="5"/>
      <c r="U106" s="5"/>
      <c r="V106" s="8" t="n">
        <f aca="false">K106*5.5017049523</f>
        <v>31592877.5266131</v>
      </c>
      <c r="W106" s="8" t="n">
        <f aca="false">M106*5.5017049523</f>
        <v>977099.304946786</v>
      </c>
      <c r="X106" s="8" t="n">
        <f aca="false">N106*5.1890047538+L106*5.5017049523</f>
        <v>35279643.8425604</v>
      </c>
      <c r="Y106" s="8" t="n">
        <f aca="false">N106*5.1890047538</f>
        <v>27591228.8968584</v>
      </c>
      <c r="Z106" s="8" t="n">
        <f aca="false">L106*5.5017049523</f>
        <v>7688414.94570193</v>
      </c>
      <c r="AA106" s="8"/>
      <c r="AB106" s="8"/>
      <c r="AC106" s="8"/>
      <c r="AD106" s="8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  <c r="AS106" s="155"/>
      <c r="AT106" s="155"/>
      <c r="AU106" s="155"/>
      <c r="AV106" s="155"/>
      <c r="AW106" s="155"/>
      <c r="AX106" s="155"/>
      <c r="AY106" s="155"/>
      <c r="AZ106" s="155"/>
      <c r="BA106" s="155"/>
      <c r="BB106" s="155"/>
      <c r="BC106" s="155"/>
      <c r="BD106" s="155"/>
      <c r="BE106" s="155"/>
      <c r="BF106" s="155"/>
      <c r="BG106" s="155"/>
      <c r="BH106" s="155"/>
      <c r="BI106" s="155"/>
      <c r="BJ106" s="155"/>
      <c r="BK106" s="155"/>
      <c r="BL106" s="155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59" t="n">
        <f aca="false">central_v2_m!D95+temporary_pension_bonus_central!B95</f>
        <v>38959606.0805982</v>
      </c>
      <c r="G107" s="159" t="n">
        <f aca="false">central_v2_m!E95+temporary_pension_bonus_central!B95</f>
        <v>37355698.1534278</v>
      </c>
      <c r="H107" s="67" t="n">
        <f aca="false">F107-J107</f>
        <v>32911719.9158814</v>
      </c>
      <c r="I107" s="67" t="n">
        <f aca="false">G107-K107</f>
        <v>31489248.5736524</v>
      </c>
      <c r="J107" s="159" t="n">
        <f aca="false">central_v2_m!J95</f>
        <v>6047886.16471683</v>
      </c>
      <c r="K107" s="159" t="n">
        <f aca="false">central_v2_m!K95</f>
        <v>5866449.57977533</v>
      </c>
      <c r="L107" s="67" t="n">
        <f aca="false">H107-I107</f>
        <v>1422471.34222894</v>
      </c>
      <c r="M107" s="67" t="n">
        <f aca="false">J107-K107</f>
        <v>181436.584941505</v>
      </c>
      <c r="N107" s="159" t="n">
        <f aca="false">SUM(central_v5_m!C95:J95)</f>
        <v>4345865.52289419</v>
      </c>
      <c r="O107" s="7"/>
      <c r="P107" s="7"/>
      <c r="Q107" s="67" t="n">
        <f aca="false">I107*5.5017049523</f>
        <v>173244554.821869</v>
      </c>
      <c r="R107" s="67"/>
      <c r="S107" s="67"/>
      <c r="T107" s="7"/>
      <c r="U107" s="7"/>
      <c r="V107" s="67" t="n">
        <f aca="false">K107*5.5017049523</f>
        <v>32275474.7054682</v>
      </c>
      <c r="W107" s="67" t="n">
        <f aca="false">M107*5.5017049523</f>
        <v>998210.55790108</v>
      </c>
      <c r="X107" s="67" t="n">
        <f aca="false">N107*5.1890047538+L107*5.5017049523</f>
        <v>30376734.4857193</v>
      </c>
      <c r="Y107" s="67" t="n">
        <f aca="false">N107*5.1890047538</f>
        <v>22550716.8576735</v>
      </c>
      <c r="Z107" s="67" t="n">
        <f aca="false">L107*5.5017049523</f>
        <v>7826017.62804578</v>
      </c>
      <c r="AA107" s="67"/>
      <c r="AB107" s="67"/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59" t="n">
        <f aca="false">central_v2_m!D96+temporary_pension_bonus_central!B96</f>
        <v>38611309.417682</v>
      </c>
      <c r="G108" s="159" t="n">
        <f aca="false">central_v2_m!E96+temporary_pension_bonus_central!B96</f>
        <v>37021321.319559</v>
      </c>
      <c r="H108" s="67" t="n">
        <f aca="false">F108-J108</f>
        <v>32519702.1631727</v>
      </c>
      <c r="I108" s="67" t="n">
        <f aca="false">G108-K108</f>
        <v>31112462.282685</v>
      </c>
      <c r="J108" s="159" t="n">
        <f aca="false">central_v2_m!J96</f>
        <v>6091607.25450927</v>
      </c>
      <c r="K108" s="159" t="n">
        <f aca="false">central_v2_m!K96</f>
        <v>5908859.03687399</v>
      </c>
      <c r="L108" s="67" t="n">
        <f aca="false">H108-I108</f>
        <v>1407239.88048771</v>
      </c>
      <c r="M108" s="67" t="n">
        <f aca="false">J108-K108</f>
        <v>182748.217635278</v>
      </c>
      <c r="N108" s="159" t="n">
        <f aca="false">SUM(central_v5_m!C96:J96)</f>
        <v>4287780.07070831</v>
      </c>
      <c r="O108" s="7"/>
      <c r="P108" s="7"/>
      <c r="Q108" s="67" t="n">
        <f aca="false">I108*5.5017049523</f>
        <v>171171587.818895</v>
      </c>
      <c r="R108" s="67"/>
      <c r="S108" s="67"/>
      <c r="T108" s="7"/>
      <c r="U108" s="7"/>
      <c r="V108" s="67" t="n">
        <f aca="false">K108*5.5017049523</f>
        <v>32508799.0256122</v>
      </c>
      <c r="W108" s="67" t="n">
        <f aca="false">M108*5.5017049523</f>
        <v>1005426.77398801</v>
      </c>
      <c r="X108" s="67" t="n">
        <f aca="false">N108*5.1890047538+L108*5.5017049523</f>
        <v>29991529.7897076</v>
      </c>
      <c r="Y108" s="67" t="n">
        <f aca="false">N108*5.1890047538</f>
        <v>22249311.1701543</v>
      </c>
      <c r="Z108" s="67" t="n">
        <f aca="false">L108*5.5017049523</f>
        <v>7742218.61955332</v>
      </c>
      <c r="AA108" s="67"/>
      <c r="AB108" s="67"/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59" t="n">
        <f aca="false">central_v2_m!D97+temporary_pension_bonus_central!B97</f>
        <v>39243313.7088064</v>
      </c>
      <c r="G109" s="159" t="n">
        <f aca="false">central_v2_m!E97+temporary_pension_bonus_central!B97</f>
        <v>37629019.8660867</v>
      </c>
      <c r="H109" s="67" t="n">
        <f aca="false">F109-J109</f>
        <v>32969292.5010918</v>
      </c>
      <c r="I109" s="67" t="n">
        <f aca="false">G109-K109</f>
        <v>31543219.2946036</v>
      </c>
      <c r="J109" s="159" t="n">
        <f aca="false">central_v2_m!J97</f>
        <v>6274021.20771454</v>
      </c>
      <c r="K109" s="159" t="n">
        <f aca="false">central_v2_m!K97</f>
        <v>6085800.5714831</v>
      </c>
      <c r="L109" s="67" t="n">
        <f aca="false">H109-I109</f>
        <v>1426073.2064882</v>
      </c>
      <c r="M109" s="67" t="n">
        <f aca="false">J109-K109</f>
        <v>188220.636231436</v>
      </c>
      <c r="N109" s="159" t="n">
        <f aca="false">SUM(central_v5_m!C97:J97)</f>
        <v>4366639.6814363</v>
      </c>
      <c r="O109" s="7"/>
      <c r="P109" s="7"/>
      <c r="Q109" s="67" t="n">
        <f aca="false">I109*5.5017049523</f>
        <v>173541485.804606</v>
      </c>
      <c r="R109" s="67"/>
      <c r="S109" s="67"/>
      <c r="T109" s="7"/>
      <c r="U109" s="7"/>
      <c r="V109" s="67" t="n">
        <f aca="false">K109*5.5017049523</f>
        <v>33482279.1428387</v>
      </c>
      <c r="W109" s="67" t="n">
        <f aca="false">M109*5.5017049523</f>
        <v>1035534.40647955</v>
      </c>
      <c r="X109" s="67" t="n">
        <f aca="false">N109*5.1890047538+L109*5.5017049523</f>
        <v>30504348.0875832</v>
      </c>
      <c r="Y109" s="67" t="n">
        <f aca="false">N109*5.1890047538</f>
        <v>22658514.0651047</v>
      </c>
      <c r="Z109" s="67" t="n">
        <f aca="false">L109*5.5017049523</f>
        <v>7845834.02247849</v>
      </c>
      <c r="AA109" s="67"/>
      <c r="AB109" s="67"/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5"/>
      <c r="B110" s="5"/>
      <c r="C110" s="155" t="n">
        <f aca="false">C106+1</f>
        <v>2039</v>
      </c>
      <c r="D110" s="155" t="n">
        <f aca="false">D106</f>
        <v>1</v>
      </c>
      <c r="E110" s="155" t="n">
        <v>257</v>
      </c>
      <c r="F110" s="157" t="n">
        <f aca="false">central_v2_m!D98+temporary_pension_bonus_central!B98</f>
        <v>38959728.0647172</v>
      </c>
      <c r="G110" s="157" t="n">
        <f aca="false">central_v2_m!E98+temporary_pension_bonus_central!B98</f>
        <v>37357717.6661956</v>
      </c>
      <c r="H110" s="8" t="n">
        <f aca="false">F110-J110</f>
        <v>32647644.7504883</v>
      </c>
      <c r="I110" s="8" t="n">
        <f aca="false">G110-K110</f>
        <v>31234996.8513935</v>
      </c>
      <c r="J110" s="157" t="n">
        <f aca="false">central_v2_m!J98</f>
        <v>6312083.31422895</v>
      </c>
      <c r="K110" s="157" t="n">
        <f aca="false">central_v2_m!K98</f>
        <v>6122720.81480209</v>
      </c>
      <c r="L110" s="8" t="n">
        <f aca="false">H110-I110</f>
        <v>1412647.89909475</v>
      </c>
      <c r="M110" s="8" t="n">
        <f aca="false">J110-K110</f>
        <v>189362.499426869</v>
      </c>
      <c r="N110" s="157" t="n">
        <f aca="false">SUM(central_v5_m!C98:J98)</f>
        <v>5235971.79969272</v>
      </c>
      <c r="O110" s="5"/>
      <c r="P110" s="5"/>
      <c r="Q110" s="8" t="n">
        <f aca="false">I110*5.5017049523</f>
        <v>171845736.862387</v>
      </c>
      <c r="R110" s="8"/>
      <c r="S110" s="8"/>
      <c r="T110" s="5"/>
      <c r="U110" s="5"/>
      <c r="V110" s="8" t="n">
        <f aca="false">K110*5.5017049523</f>
        <v>33685403.4283469</v>
      </c>
      <c r="W110" s="8" t="n">
        <f aca="false">M110*5.5017049523</f>
        <v>1041816.60087671</v>
      </c>
      <c r="X110" s="8" t="n">
        <f aca="false">N110*5.1890047538+L110*5.5017049523</f>
        <v>34941454.501674</v>
      </c>
      <c r="Y110" s="8" t="n">
        <f aca="false">N110*5.1890047538</f>
        <v>27169482.5593683</v>
      </c>
      <c r="Z110" s="8" t="n">
        <f aca="false">L110*5.5017049523</f>
        <v>7771971.94230577</v>
      </c>
      <c r="AA110" s="8"/>
      <c r="AB110" s="8"/>
      <c r="AC110" s="8"/>
      <c r="AD110" s="8"/>
      <c r="AE110" s="155"/>
      <c r="AF110" s="155"/>
      <c r="AG110" s="155"/>
      <c r="AH110" s="155"/>
      <c r="AI110" s="155"/>
      <c r="AJ110" s="155"/>
      <c r="AK110" s="155"/>
      <c r="AL110" s="155"/>
      <c r="AM110" s="155"/>
      <c r="AN110" s="155"/>
      <c r="AO110" s="155"/>
      <c r="AP110" s="155"/>
      <c r="AQ110" s="155"/>
      <c r="AR110" s="155"/>
      <c r="AS110" s="155"/>
      <c r="AT110" s="155"/>
      <c r="AU110" s="155"/>
      <c r="AV110" s="155"/>
      <c r="AW110" s="155"/>
      <c r="AX110" s="155"/>
      <c r="AY110" s="155"/>
      <c r="AZ110" s="155"/>
      <c r="BA110" s="155"/>
      <c r="BB110" s="155"/>
      <c r="BC110" s="155"/>
      <c r="BD110" s="155"/>
      <c r="BE110" s="155"/>
      <c r="BF110" s="155"/>
      <c r="BG110" s="155"/>
      <c r="BH110" s="155"/>
      <c r="BI110" s="155"/>
      <c r="BJ110" s="155"/>
      <c r="BK110" s="155"/>
      <c r="BL110" s="155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59" t="n">
        <f aca="false">central_v2_m!D99+temporary_pension_bonus_central!B99</f>
        <v>39796176.2274835</v>
      </c>
      <c r="G111" s="159" t="n">
        <f aca="false">central_v2_m!E99+temporary_pension_bonus_central!B99</f>
        <v>38160261.568104</v>
      </c>
      <c r="H111" s="67" t="n">
        <f aca="false">F111-J111</f>
        <v>33219899.8693469</v>
      </c>
      <c r="I111" s="67" t="n">
        <f aca="false">G111-K111</f>
        <v>31781273.5007115</v>
      </c>
      <c r="J111" s="159" t="n">
        <f aca="false">central_v2_m!J99</f>
        <v>6576276.35813659</v>
      </c>
      <c r="K111" s="159" t="n">
        <f aca="false">central_v2_m!K99</f>
        <v>6378988.06739249</v>
      </c>
      <c r="L111" s="67" t="n">
        <f aca="false">H111-I111</f>
        <v>1438626.36863539</v>
      </c>
      <c r="M111" s="67" t="n">
        <f aca="false">J111-K111</f>
        <v>197288.290744097</v>
      </c>
      <c r="N111" s="159" t="n">
        <f aca="false">SUM(central_v5_m!C99:J99)</f>
        <v>4395580.07742589</v>
      </c>
      <c r="O111" s="7"/>
      <c r="P111" s="7"/>
      <c r="Q111" s="67" t="n">
        <f aca="false">I111*5.5017049523</f>
        <v>174851189.809265</v>
      </c>
      <c r="R111" s="67"/>
      <c r="S111" s="67"/>
      <c r="T111" s="7"/>
      <c r="U111" s="7"/>
      <c r="V111" s="67" t="n">
        <f aca="false">K111*5.5017049523</f>
        <v>35095310.2410359</v>
      </c>
      <c r="W111" s="67" t="n">
        <f aca="false">M111*5.5017049523</f>
        <v>1085421.9662176</v>
      </c>
      <c r="X111" s="67" t="n">
        <f aca="false">N111*5.1890047538+L111*5.5017049523</f>
        <v>30723583.7343022</v>
      </c>
      <c r="Y111" s="67" t="n">
        <f aca="false">N111*5.1890047538</f>
        <v>22808685.9174715</v>
      </c>
      <c r="Z111" s="67" t="n">
        <f aca="false">L111*5.5017049523</f>
        <v>7914897.81683067</v>
      </c>
      <c r="AA111" s="67"/>
      <c r="AB111" s="67"/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59" t="n">
        <f aca="false">central_v2_m!D100+temporary_pension_bonus_central!B100</f>
        <v>39375612.7789545</v>
      </c>
      <c r="G112" s="159" t="n">
        <f aca="false">central_v2_m!E100+temporary_pension_bonus_central!B100</f>
        <v>37757855.3105603</v>
      </c>
      <c r="H112" s="67" t="n">
        <f aca="false">F112-J112</f>
        <v>32757460.5723132</v>
      </c>
      <c r="I112" s="67" t="n">
        <f aca="false">G112-K112</f>
        <v>31338247.6701183</v>
      </c>
      <c r="J112" s="159" t="n">
        <f aca="false">central_v2_m!J100</f>
        <v>6618152.20664128</v>
      </c>
      <c r="K112" s="159" t="n">
        <f aca="false">central_v2_m!K100</f>
        <v>6419607.64044204</v>
      </c>
      <c r="L112" s="67" t="n">
        <f aca="false">H112-I112</f>
        <v>1419212.90219498</v>
      </c>
      <c r="M112" s="67" t="n">
        <f aca="false">J112-K112</f>
        <v>198544.56619924</v>
      </c>
      <c r="N112" s="159" t="n">
        <f aca="false">SUM(central_v5_m!C100:J100)</f>
        <v>4374153.22561921</v>
      </c>
      <c r="Q112" s="67" t="n">
        <f aca="false">I112*5.5017049523</f>
        <v>172413792.403094</v>
      </c>
      <c r="R112" s="67"/>
      <c r="S112" s="67"/>
      <c r="V112" s="67" t="n">
        <f aca="false">K112*5.5017049523</f>
        <v>35318787.1472429</v>
      </c>
      <c r="W112" s="67" t="n">
        <f aca="false">M112*5.5017049523</f>
        <v>1092333.62311062</v>
      </c>
      <c r="X112" s="67" t="n">
        <f aca="false">N112*5.1890047538+L112*5.5017049523</f>
        <v>30505592.5339619</v>
      </c>
      <c r="Y112" s="67" t="n">
        <f aca="false">N112*5.1890047538</f>
        <v>22697501.8815877</v>
      </c>
      <c r="Z112" s="67" t="n">
        <f aca="false">L112*5.5017049523</f>
        <v>7808090.6523742</v>
      </c>
      <c r="AA112" s="67"/>
      <c r="AB112" s="67"/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59" t="n">
        <f aca="false">central_v2_m!D101+temporary_pension_bonus_central!B101</f>
        <v>40132744.4809545</v>
      </c>
      <c r="G113" s="159" t="n">
        <f aca="false">central_v2_m!E101+temporary_pension_bonus_central!B101</f>
        <v>38483371.73814</v>
      </c>
      <c r="H113" s="67" t="n">
        <f aca="false">F113-J113</f>
        <v>33307801.5182567</v>
      </c>
      <c r="I113" s="67" t="n">
        <f aca="false">G113-K113</f>
        <v>31863177.0643231</v>
      </c>
      <c r="J113" s="159" t="n">
        <f aca="false">central_v2_m!J101</f>
        <v>6824942.96269779</v>
      </c>
      <c r="K113" s="159" t="n">
        <f aca="false">central_v2_m!K101</f>
        <v>6620194.67381686</v>
      </c>
      <c r="L113" s="67" t="n">
        <f aca="false">H113-I113</f>
        <v>1444624.45393358</v>
      </c>
      <c r="M113" s="67" t="n">
        <f aca="false">J113-K113</f>
        <v>204748.288880935</v>
      </c>
      <c r="N113" s="159" t="n">
        <f aca="false">SUM(central_v5_m!C101:J101)</f>
        <v>4328009.80842464</v>
      </c>
      <c r="Q113" s="67" t="n">
        <f aca="false">I113*5.5017049523</f>
        <v>175301799.050798</v>
      </c>
      <c r="R113" s="67"/>
      <c r="S113" s="67"/>
      <c r="V113" s="67" t="n">
        <f aca="false">K113*5.5017049523</f>
        <v>36422357.8221283</v>
      </c>
      <c r="W113" s="67" t="n">
        <f aca="false">M113*5.5017049523</f>
        <v>1126464.67491119</v>
      </c>
      <c r="X113" s="67" t="n">
        <f aca="false">N113*5.1890047538+L113*5.5017049523</f>
        <v>30405960.9828285</v>
      </c>
      <c r="Y113" s="67" t="n">
        <f aca="false">N113*5.1890047538</f>
        <v>22458063.4704085</v>
      </c>
      <c r="Z113" s="67" t="n">
        <f aca="false">L113*5.5017049523</f>
        <v>7947897.51242005</v>
      </c>
      <c r="AA113" s="67"/>
      <c r="AB113" s="67"/>
      <c r="AC113" s="67"/>
      <c r="AD113" s="67"/>
    </row>
    <row r="114" customFormat="false" ht="12.8" hidden="false" customHeight="false" outlineLevel="0" collapsed="false">
      <c r="A114" s="155"/>
      <c r="B114" s="5"/>
      <c r="C114" s="155" t="n">
        <f aca="false">C110+1</f>
        <v>2040</v>
      </c>
      <c r="D114" s="155" t="n">
        <f aca="false">D110</f>
        <v>1</v>
      </c>
      <c r="E114" s="155" t="n">
        <v>261</v>
      </c>
      <c r="F114" s="157" t="n">
        <f aca="false">central_v2_m!D102+temporary_pension_bonus_central!B102</f>
        <v>39854595.6424045</v>
      </c>
      <c r="G114" s="157" t="n">
        <f aca="false">central_v2_m!E102+temporary_pension_bonus_central!B102</f>
        <v>38216704.391147</v>
      </c>
      <c r="H114" s="8" t="n">
        <f aca="false">F114-J114</f>
        <v>32985268.8982493</v>
      </c>
      <c r="I114" s="8" t="n">
        <f aca="false">G114-K114</f>
        <v>31553457.4493165</v>
      </c>
      <c r="J114" s="157" t="n">
        <f aca="false">central_v2_m!J102</f>
        <v>6869326.74415523</v>
      </c>
      <c r="K114" s="157" t="n">
        <f aca="false">central_v2_m!K102</f>
        <v>6663246.94183057</v>
      </c>
      <c r="L114" s="8" t="n">
        <f aca="false">H114-I114</f>
        <v>1431811.44893283</v>
      </c>
      <c r="M114" s="8" t="n">
        <f aca="false">J114-K114</f>
        <v>206079.802324656</v>
      </c>
      <c r="N114" s="157" t="n">
        <f aca="false">SUM(central_v5_m!C102:J102)</f>
        <v>5235560.23949363</v>
      </c>
      <c r="O114" s="5"/>
      <c r="P114" s="5"/>
      <c r="Q114" s="8" t="n">
        <f aca="false">I114*5.5017049523</f>
        <v>173597813.111092</v>
      </c>
      <c r="R114" s="8"/>
      <c r="S114" s="8"/>
      <c r="T114" s="5"/>
      <c r="U114" s="5"/>
      <c r="V114" s="8" t="n">
        <f aca="false">K114*5.5017049523</f>
        <v>36659218.6982671</v>
      </c>
      <c r="W114" s="8" t="n">
        <f aca="false">M114*5.5017049523</f>
        <v>1133790.26901857</v>
      </c>
      <c r="X114" s="8" t="n">
        <f aca="false">N114*5.1890047538+L114*5.5017049523</f>
        <v>35044751.1108923</v>
      </c>
      <c r="Y114" s="8" t="n">
        <f aca="false">N114*5.1890047538</f>
        <v>27167346.9715387</v>
      </c>
      <c r="Z114" s="8" t="n">
        <f aca="false">L114*5.5017049523</f>
        <v>7877404.13935359</v>
      </c>
      <c r="AA114" s="8"/>
      <c r="AB114" s="8"/>
      <c r="AC114" s="8"/>
      <c r="AD114" s="8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/>
      <c r="AS114" s="155"/>
      <c r="AT114" s="155"/>
      <c r="AU114" s="155"/>
      <c r="AV114" s="155"/>
      <c r="AW114" s="155"/>
      <c r="AX114" s="155"/>
      <c r="AY114" s="155"/>
      <c r="AZ114" s="155"/>
      <c r="BA114" s="155"/>
      <c r="BB114" s="155"/>
      <c r="BC114" s="155"/>
      <c r="BD114" s="155"/>
      <c r="BE114" s="155"/>
      <c r="BF114" s="155"/>
      <c r="BG114" s="155"/>
      <c r="BH114" s="155"/>
      <c r="BI114" s="155"/>
      <c r="BJ114" s="155"/>
      <c r="BK114" s="155"/>
      <c r="BL114" s="155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59" t="n">
        <f aca="false">central_v2_m!D103+temporary_pension_bonus_central!B103</f>
        <v>40418658.9006662</v>
      </c>
      <c r="G115" s="159" t="n">
        <f aca="false">central_v2_m!E103+temporary_pension_bonus_central!B103</f>
        <v>38758689.4508348</v>
      </c>
      <c r="H115" s="67" t="n">
        <f aca="false">F115-J115</f>
        <v>33431810.9491345</v>
      </c>
      <c r="I115" s="67" t="n">
        <f aca="false">G115-K115</f>
        <v>31981446.9378491</v>
      </c>
      <c r="J115" s="159" t="n">
        <f aca="false">central_v2_m!J103</f>
        <v>6986847.95153167</v>
      </c>
      <c r="K115" s="159" t="n">
        <f aca="false">central_v2_m!K103</f>
        <v>6777242.51298571</v>
      </c>
      <c r="L115" s="67" t="n">
        <f aca="false">H115-I115</f>
        <v>1450364.01128543</v>
      </c>
      <c r="M115" s="67" t="n">
        <f aca="false">J115-K115</f>
        <v>209605.438545951</v>
      </c>
      <c r="N115" s="159" t="n">
        <f aca="false">SUM(central_v5_m!C103:J103)</f>
        <v>4326360.68342338</v>
      </c>
      <c r="O115" s="7"/>
      <c r="P115" s="7"/>
      <c r="Q115" s="67" t="n">
        <f aca="false">I115*5.5017049523</f>
        <v>175952484.999684</v>
      </c>
      <c r="R115" s="67"/>
      <c r="S115" s="67"/>
      <c r="T115" s="7"/>
      <c r="U115" s="7"/>
      <c r="V115" s="67" t="n">
        <f aca="false">K115*5.5017049523</f>
        <v>37286388.6966316</v>
      </c>
      <c r="W115" s="67" t="n">
        <f aca="false">M115*5.5017049523</f>
        <v>1153187.27927727</v>
      </c>
      <c r="X115" s="67" t="n">
        <f aca="false">N115*5.1890047538+L115*5.5017049523</f>
        <v>30428981.0164641</v>
      </c>
      <c r="Y115" s="67" t="n">
        <f aca="false">N115*5.1890047538</f>
        <v>22449506.1529373</v>
      </c>
      <c r="Z115" s="67" t="n">
        <f aca="false">L115*5.5017049523</f>
        <v>7979474.86352675</v>
      </c>
      <c r="AA115" s="67"/>
      <c r="AB115" s="67"/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59" t="n">
        <f aca="false">central_v2_m!D104+temporary_pension_bonus_central!B104</f>
        <v>39986191.0483476</v>
      </c>
      <c r="G116" s="159" t="n">
        <f aca="false">central_v2_m!E104+temporary_pension_bonus_central!B104</f>
        <v>38344466.3435254</v>
      </c>
      <c r="H116" s="67" t="n">
        <f aca="false">F116-J116</f>
        <v>32970203.5211734</v>
      </c>
      <c r="I116" s="67" t="n">
        <f aca="false">G116-K116</f>
        <v>31538958.4421664</v>
      </c>
      <c r="J116" s="159" t="n">
        <f aca="false">central_v2_m!J104</f>
        <v>7015987.52717425</v>
      </c>
      <c r="K116" s="159" t="n">
        <f aca="false">central_v2_m!K104</f>
        <v>6805507.90135902</v>
      </c>
      <c r="L116" s="67" t="n">
        <f aca="false">H116-I116</f>
        <v>1431245.07900698</v>
      </c>
      <c r="M116" s="67" t="n">
        <f aca="false">J116-K116</f>
        <v>210479.625815227</v>
      </c>
      <c r="N116" s="159" t="n">
        <f aca="false">SUM(central_v5_m!C104:J104)</f>
        <v>4346097.3745923</v>
      </c>
      <c r="O116" s="7"/>
      <c r="P116" s="7"/>
      <c r="Q116" s="67" t="n">
        <f aca="false">I116*5.5017049523</f>
        <v>173518043.851651</v>
      </c>
      <c r="R116" s="67"/>
      <c r="S116" s="67"/>
      <c r="T116" s="7"/>
      <c r="U116" s="7"/>
      <c r="V116" s="67" t="n">
        <f aca="false">K116*5.5017049523</f>
        <v>37441896.5238237</v>
      </c>
      <c r="W116" s="67" t="n">
        <f aca="false">M116*5.5017049523</f>
        <v>1157996.79970588</v>
      </c>
      <c r="X116" s="67" t="n">
        <f aca="false">N116*5.1890047538+L116*5.5017049523</f>
        <v>30426208.0763649</v>
      </c>
      <c r="Y116" s="67" t="n">
        <f aca="false">N116*5.1890047538</f>
        <v>22551919.9372372</v>
      </c>
      <c r="Z116" s="67" t="n">
        <f aca="false">L116*5.5017049523</f>
        <v>7874288.13912773</v>
      </c>
      <c r="AA116" s="67"/>
      <c r="AB116" s="67"/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59" t="n">
        <f aca="false">central_v2_m!D105+temporary_pension_bonus_central!B105</f>
        <v>40762645.5530635</v>
      </c>
      <c r="G117" s="159" t="n">
        <f aca="false">central_v2_m!E105+temporary_pension_bonus_central!B105</f>
        <v>39089526.2569421</v>
      </c>
      <c r="H117" s="67" t="n">
        <f aca="false">F117-J117</f>
        <v>33466911.9080022</v>
      </c>
      <c r="I117" s="67" t="n">
        <f aca="false">G117-K117</f>
        <v>32012664.6212327</v>
      </c>
      <c r="J117" s="159" t="n">
        <f aca="false">central_v2_m!J105</f>
        <v>7295733.64506126</v>
      </c>
      <c r="K117" s="159" t="n">
        <f aca="false">central_v2_m!K105</f>
        <v>7076861.63570942</v>
      </c>
      <c r="L117" s="67" t="n">
        <f aca="false">H117-I117</f>
        <v>1454247.28676956</v>
      </c>
      <c r="M117" s="67" t="n">
        <f aca="false">J117-K117</f>
        <v>218872.009351839</v>
      </c>
      <c r="N117" s="159" t="n">
        <f aca="false">SUM(central_v5_m!C105:J105)</f>
        <v>4459513.94110509</v>
      </c>
      <c r="O117" s="7"/>
      <c r="P117" s="7"/>
      <c r="Q117" s="67" t="n">
        <f aca="false">I117*5.5017049523</f>
        <v>176124235.482955</v>
      </c>
      <c r="R117" s="67"/>
      <c r="S117" s="67"/>
      <c r="T117" s="7"/>
      <c r="U117" s="7"/>
      <c r="V117" s="67" t="n">
        <f aca="false">K117*5.5017049523</f>
        <v>38934804.7079244</v>
      </c>
      <c r="W117" s="67" t="n">
        <f aca="false">M117*5.5017049523</f>
        <v>1204169.21777087</v>
      </c>
      <c r="X117" s="67" t="n">
        <f aca="false">N117*5.1890047538+L117*5.5017049523</f>
        <v>31141278.5395206</v>
      </c>
      <c r="Y117" s="67" t="n">
        <f aca="false">N117*5.1890047538</f>
        <v>23140439.0400317</v>
      </c>
      <c r="Z117" s="67" t="n">
        <f aca="false">L117*5.5017049523</f>
        <v>8000839.49948892</v>
      </c>
      <c r="AA117" s="67"/>
      <c r="AB117" s="67"/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1" colorId="64" zoomScale="65" zoomScaleNormal="65" zoomScalePageLayoutView="100" workbookViewId="0">
      <selection pane="topLeft" activeCell="E9" activeCellId="0" sqref="E9"/>
    </sheetView>
  </sheetViews>
  <sheetFormatPr defaultColWidth="9.171875" defaultRowHeight="12.8" zeroHeight="false" outlineLevelRow="0" outlineLevelCol="0"/>
  <cols>
    <col collapsed="false" customWidth="true" hidden="false" outlineLevel="0" max="6" min="5" style="111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3"/>
      <c r="B1" s="163"/>
      <c r="C1" s="163"/>
      <c r="D1" s="163"/>
      <c r="E1" s="164" t="s">
        <v>207</v>
      </c>
      <c r="F1" s="164" t="s">
        <v>208</v>
      </c>
      <c r="G1" s="163"/>
      <c r="H1" s="163"/>
      <c r="I1" s="163"/>
      <c r="J1" s="163"/>
      <c r="K1" s="163"/>
      <c r="L1" s="163"/>
      <c r="M1" s="165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</row>
    <row r="2" customFormat="false" ht="50.25" hidden="false" customHeight="true" outlineLevel="0" collapsed="false">
      <c r="A2" s="144" t="s">
        <v>209</v>
      </c>
      <c r="B2" s="144" t="s">
        <v>179</v>
      </c>
      <c r="C2" s="144" t="s">
        <v>180</v>
      </c>
      <c r="D2" s="144" t="s">
        <v>210</v>
      </c>
      <c r="E2" s="146" t="s">
        <v>211</v>
      </c>
      <c r="F2" s="146" t="s">
        <v>212</v>
      </c>
      <c r="G2" s="144" t="s">
        <v>213</v>
      </c>
      <c r="H2" s="144" t="s">
        <v>214</v>
      </c>
      <c r="I2" s="144" t="s">
        <v>215</v>
      </c>
      <c r="J2" s="144" t="s">
        <v>216</v>
      </c>
      <c r="K2" s="144" t="s">
        <v>217</v>
      </c>
      <c r="L2" s="144" t="s">
        <v>218</v>
      </c>
      <c r="M2" s="147" t="s">
        <v>219</v>
      </c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</row>
    <row r="3" customFormat="false" ht="12.8" hidden="false" customHeight="false" outlineLevel="0" collapsed="false">
      <c r="A3" s="149" t="s">
        <v>220</v>
      </c>
      <c r="B3" s="149" t="n">
        <v>2014</v>
      </c>
      <c r="C3" s="150" t="n">
        <v>1</v>
      </c>
      <c r="D3" s="149" t="n">
        <v>45</v>
      </c>
      <c r="E3" s="151" t="n">
        <v>16336703</v>
      </c>
      <c r="F3" s="151" t="n">
        <v>147746</v>
      </c>
      <c r="G3" s="152" t="n">
        <v>16188957</v>
      </c>
      <c r="H3" s="167" t="n">
        <v>59323985</v>
      </c>
      <c r="I3" s="168" t="n">
        <f aca="false">H3/G3</f>
        <v>3.66447233135526</v>
      </c>
      <c r="J3" s="152" t="n">
        <f aca="false">G3*I10</f>
        <v>61899880.2143381</v>
      </c>
      <c r="K3" s="167" t="n">
        <v>354218</v>
      </c>
      <c r="L3" s="168" t="n">
        <f aca="false">K3/F3</f>
        <v>2.39747945798871</v>
      </c>
      <c r="M3" s="152" t="n">
        <f aca="false">F3*2.511711692</f>
        <v>371095.355646232</v>
      </c>
      <c r="N3" s="167"/>
      <c r="O3" s="149"/>
      <c r="P3" s="149"/>
      <c r="Q3" s="152"/>
      <c r="R3" s="152"/>
      <c r="S3" s="152"/>
      <c r="T3" s="149"/>
      <c r="U3" s="149"/>
      <c r="V3" s="150"/>
      <c r="W3" s="150"/>
      <c r="X3" s="152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</row>
    <row r="4" customFormat="false" ht="12.8" hidden="false" customHeight="false" outlineLevel="0" collapsed="false">
      <c r="B4" s="149" t="n">
        <v>2014</v>
      </c>
      <c r="C4" s="150" t="n">
        <v>2</v>
      </c>
      <c r="D4" s="149" t="n">
        <v>46</v>
      </c>
      <c r="E4" s="151" t="n">
        <v>19039169</v>
      </c>
      <c r="F4" s="151" t="n">
        <v>150094</v>
      </c>
      <c r="G4" s="152" t="n">
        <v>18889075</v>
      </c>
      <c r="H4" s="167" t="n">
        <v>70642775</v>
      </c>
      <c r="I4" s="168" t="n">
        <f aca="false">H4/G4</f>
        <v>3.73987476888095</v>
      </c>
      <c r="J4" s="152" t="n">
        <f aca="false">G4*3.8235866717</f>
        <v>72224015.4107417</v>
      </c>
      <c r="K4" s="167" t="n">
        <v>375893</v>
      </c>
      <c r="L4" s="168" t="n">
        <f aca="false">K4/F4</f>
        <v>2.5043839194105</v>
      </c>
      <c r="M4" s="152" t="n">
        <f aca="false">F4*2.511711692</f>
        <v>376992.854699048</v>
      </c>
      <c r="N4" s="167"/>
      <c r="Q4" s="152"/>
      <c r="R4" s="152"/>
      <c r="S4" s="152"/>
      <c r="V4" s="150"/>
      <c r="W4" s="150"/>
      <c r="X4" s="152"/>
    </row>
    <row r="5" customFormat="false" ht="12.8" hidden="false" customHeight="false" outlineLevel="0" collapsed="false">
      <c r="B5" s="149" t="n">
        <v>2014</v>
      </c>
      <c r="C5" s="150" t="n">
        <v>3</v>
      </c>
      <c r="D5" s="149" t="n">
        <v>47</v>
      </c>
      <c r="E5" s="151" t="n">
        <v>16811748</v>
      </c>
      <c r="F5" s="151" t="n">
        <v>145661</v>
      </c>
      <c r="G5" s="152" t="n">
        <v>16666087</v>
      </c>
      <c r="H5" s="167" t="n">
        <v>66453030</v>
      </c>
      <c r="I5" s="168" t="n">
        <f aca="false">H5/G5</f>
        <v>3.98732047900626</v>
      </c>
      <c r="J5" s="152" t="n">
        <f aca="false">G5*3.8235866717</f>
        <v>63724228.1225926</v>
      </c>
      <c r="K5" s="167" t="n">
        <v>387130</v>
      </c>
      <c r="L5" s="168" t="n">
        <f aca="false">K5/F5</f>
        <v>2.65774641118762</v>
      </c>
      <c r="M5" s="152" t="n">
        <f aca="false">F5*2.511711692</f>
        <v>365858.436768412</v>
      </c>
      <c r="N5" s="167"/>
      <c r="Q5" s="152"/>
      <c r="R5" s="152"/>
      <c r="S5" s="152"/>
      <c r="V5" s="150"/>
      <c r="W5" s="150"/>
      <c r="X5" s="152"/>
    </row>
    <row r="6" customFormat="false" ht="12.8" hidden="false" customHeight="false" outlineLevel="0" collapsed="false">
      <c r="B6" s="149" t="n">
        <v>2014</v>
      </c>
      <c r="C6" s="150" t="n">
        <v>4</v>
      </c>
      <c r="D6" s="149" t="n">
        <v>48</v>
      </c>
      <c r="E6" s="151" t="n">
        <v>20743937</v>
      </c>
      <c r="F6" s="151" t="n">
        <v>143630</v>
      </c>
      <c r="G6" s="152" t="n">
        <v>20600306</v>
      </c>
      <c r="H6" s="167" t="n">
        <v>75212989</v>
      </c>
      <c r="I6" s="168" t="n">
        <f aca="false">H6/G6</f>
        <v>3.65106173665576</v>
      </c>
      <c r="J6" s="152" t="n">
        <f aca="false">G6*3.8235866717</f>
        <v>78767055.4545416</v>
      </c>
      <c r="K6" s="167" t="n">
        <v>390504</v>
      </c>
      <c r="L6" s="168" t="n">
        <f aca="false">K6/F6</f>
        <v>2.71881918819188</v>
      </c>
      <c r="M6" s="152" t="n">
        <f aca="false">F6*2.511711692</f>
        <v>360757.15032196</v>
      </c>
      <c r="N6" s="167"/>
      <c r="Q6" s="152"/>
      <c r="R6" s="152"/>
      <c r="S6" s="152"/>
      <c r="V6" s="150"/>
      <c r="W6" s="150"/>
      <c r="X6" s="152"/>
    </row>
    <row r="7" customFormat="false" ht="12.8" hidden="false" customHeight="false" outlineLevel="0" collapsed="false">
      <c r="B7" s="149" t="n">
        <v>2015</v>
      </c>
      <c r="C7" s="150" t="n">
        <v>1</v>
      </c>
      <c r="D7" s="149" t="n">
        <v>49</v>
      </c>
      <c r="E7" s="151" t="n">
        <v>18307160</v>
      </c>
      <c r="F7" s="151" t="n">
        <v>167252</v>
      </c>
      <c r="G7" s="152" t="n">
        <v>18139908</v>
      </c>
      <c r="H7" s="167" t="n">
        <v>71061517</v>
      </c>
      <c r="I7" s="168" t="n">
        <f aca="false">H7/G7</f>
        <v>3.91741330771909</v>
      </c>
      <c r="J7" s="152" t="n">
        <f aca="false">G7*3.8235866717</f>
        <v>69359510.4546642</v>
      </c>
      <c r="K7" s="167" t="n">
        <v>409117</v>
      </c>
      <c r="L7" s="168" t="n">
        <f aca="false">K7/F7</f>
        <v>2.44611125726449</v>
      </c>
      <c r="M7" s="152" t="n">
        <f aca="false">F7*2.511711692</f>
        <v>420088.803910384</v>
      </c>
      <c r="N7" s="167"/>
      <c r="Q7" s="152"/>
      <c r="R7" s="152"/>
      <c r="S7" s="152"/>
      <c r="V7" s="150"/>
      <c r="W7" s="150"/>
      <c r="X7" s="152"/>
    </row>
    <row r="8" customFormat="false" ht="12.8" hidden="false" customHeight="false" outlineLevel="0" collapsed="false">
      <c r="B8" s="149" t="n">
        <v>2015</v>
      </c>
      <c r="C8" s="150" t="n">
        <v>2</v>
      </c>
      <c r="D8" s="149" t="n">
        <v>50</v>
      </c>
      <c r="E8" s="151" t="n">
        <v>21740969</v>
      </c>
      <c r="F8" s="151" t="n">
        <v>188439</v>
      </c>
      <c r="G8" s="152" t="n">
        <v>21552530</v>
      </c>
      <c r="H8" s="167" t="n">
        <v>85808756</v>
      </c>
      <c r="I8" s="168" t="n">
        <f aca="false">H8/G8</f>
        <v>3.98137740673601</v>
      </c>
      <c r="J8" s="152" t="n">
        <f aca="false">G8*3.8235866717</f>
        <v>82407966.4494144</v>
      </c>
      <c r="K8" s="167" t="n">
        <v>442027</v>
      </c>
      <c r="L8" s="168" t="n">
        <f aca="false">K8/F8</f>
        <v>2.34572991790447</v>
      </c>
      <c r="M8" s="152" t="n">
        <f aca="false">F8*2.511711692</f>
        <v>473304.439528788</v>
      </c>
      <c r="N8" s="167"/>
      <c r="Q8" s="152"/>
      <c r="R8" s="152"/>
      <c r="S8" s="152"/>
      <c r="V8" s="150"/>
      <c r="W8" s="150"/>
      <c r="X8" s="152"/>
    </row>
    <row r="9" customFormat="false" ht="12.8" hidden="false" customHeight="false" outlineLevel="0" collapsed="false">
      <c r="A9" s="7"/>
      <c r="B9" s="169" t="n">
        <v>2015</v>
      </c>
      <c r="C9" s="7" t="n">
        <v>1</v>
      </c>
      <c r="D9" s="169" t="n">
        <v>161</v>
      </c>
      <c r="E9" s="159" t="n">
        <f aca="false">central_SIPA_income!B2</f>
        <v>18000510.6188669</v>
      </c>
      <c r="F9" s="159" t="n">
        <f aca="false">central_SIPA_income!I2</f>
        <v>135449.214417351</v>
      </c>
      <c r="G9" s="67" t="n">
        <f aca="false">E9-F9*0.7</f>
        <v>17905696.1687748</v>
      </c>
      <c r="H9" s="9"/>
      <c r="I9" s="170"/>
      <c r="J9" s="67" t="n">
        <f aca="false">G9*3.8235866717</f>
        <v>68463981.218437</v>
      </c>
      <c r="K9" s="9"/>
      <c r="L9" s="170"/>
      <c r="M9" s="67" t="n">
        <f aca="false">F9*2.511711692</f>
        <v>340209.375524274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69" t="n">
        <v>2015</v>
      </c>
      <c r="C10" s="7" t="n">
        <v>2</v>
      </c>
      <c r="D10" s="169" t="n">
        <v>162</v>
      </c>
      <c r="E10" s="159" t="n">
        <f aca="false">central_SIPA_income!B3</f>
        <v>22157499.2341788</v>
      </c>
      <c r="F10" s="159" t="n">
        <f aca="false">central_SIPA_income!I3</f>
        <v>151084.142402353</v>
      </c>
      <c r="G10" s="67" t="n">
        <f aca="false">E10-F10*0.7</f>
        <v>22051740.3344971</v>
      </c>
      <c r="H10" s="9" t="s">
        <v>221</v>
      </c>
      <c r="I10" s="170" t="n">
        <f aca="false">AVERAGE(I3:I8)</f>
        <v>3.82358667172555</v>
      </c>
      <c r="J10" s="67" t="n">
        <f aca="false">G10*3.8235866717</f>
        <v>84316740.4307724</v>
      </c>
      <c r="K10" s="9" t="s">
        <v>221</v>
      </c>
      <c r="L10" s="170" t="n">
        <f aca="false">AVERAGE(L3:L8)</f>
        <v>2.51171169199128</v>
      </c>
      <c r="M10" s="67" t="n">
        <f aca="false">F10*2.511711692</f>
        <v>379479.806947782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69" t="n">
        <v>2015</v>
      </c>
      <c r="C11" s="7" t="n">
        <v>3</v>
      </c>
      <c r="D11" s="169" t="n">
        <v>163</v>
      </c>
      <c r="E11" s="159" t="n">
        <f aca="false">central_SIPA_income!B4</f>
        <v>20233959.3615849</v>
      </c>
      <c r="F11" s="159" t="n">
        <f aca="false">central_SIPA_income!I4</f>
        <v>149343.027816335</v>
      </c>
      <c r="G11" s="67" t="n">
        <f aca="false">E11-F11*0.7</f>
        <v>20129419.2421135</v>
      </c>
      <c r="H11" s="9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69" t="n">
        <v>2015</v>
      </c>
      <c r="C12" s="7" t="n">
        <v>4</v>
      </c>
      <c r="D12" s="169" t="n">
        <v>164</v>
      </c>
      <c r="E12" s="159" t="n">
        <f aca="false">central_SIPA_income!B5</f>
        <v>23711099.340712</v>
      </c>
      <c r="F12" s="159" t="n">
        <f aca="false">central_SIPA_income!I5</f>
        <v>146563.952510206</v>
      </c>
      <c r="G12" s="67" t="n">
        <f aca="false">E12-F12*0.7</f>
        <v>23608504.5739548</v>
      </c>
      <c r="H12" s="9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Q12" s="67"/>
      <c r="R12" s="67"/>
      <c r="S12" s="67"/>
      <c r="X12" s="67"/>
    </row>
    <row r="13" customFormat="false" ht="12.8" hidden="false" customHeight="false" outlineLevel="0" collapsed="false">
      <c r="A13" s="155" t="s">
        <v>222</v>
      </c>
      <c r="B13" s="155" t="n">
        <v>2016</v>
      </c>
      <c r="C13" s="5" t="n">
        <v>1</v>
      </c>
      <c r="D13" s="155" t="n">
        <v>165</v>
      </c>
      <c r="E13" s="157" t="n">
        <f aca="false">central_SIPA_income!B6</f>
        <v>19318558.8094962</v>
      </c>
      <c r="F13" s="157" t="n">
        <f aca="false">central_SIPA_income!I6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9" t="n">
        <f aca="false">central_SIPA_income!B7</f>
        <v>22035975.6793422</v>
      </c>
      <c r="F14" s="159" t="n">
        <f aca="false">central_SIPA_income!I7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9" t="n">
        <f aca="false">central_SIPA_income!B8</f>
        <v>19225382.5714869</v>
      </c>
      <c r="F15" s="159" t="n">
        <f aca="false">central_SIPA_income!I8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9" t="n">
        <f aca="false">central_SIPA_income!B9</f>
        <v>22564836.9054479</v>
      </c>
      <c r="F16" s="159" t="n">
        <f aca="false">central_SIPA_income!I9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5"/>
      <c r="B17" s="155" t="n">
        <v>2017</v>
      </c>
      <c r="C17" s="5" t="n">
        <v>1</v>
      </c>
      <c r="D17" s="155" t="n">
        <v>169</v>
      </c>
      <c r="E17" s="157" t="n">
        <f aca="false">central_SIPA_income!B10</f>
        <v>19510720.9348717</v>
      </c>
      <c r="F17" s="157" t="n">
        <f aca="false">central_SIPA_income!I10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9" t="n">
        <f aca="false">central_SIPA_income!B11</f>
        <v>23339052.656364</v>
      </c>
      <c r="F18" s="159" t="n">
        <f aca="false">central_SIPA_income!I11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9" t="n">
        <f aca="false">central_SIPA_income!B12</f>
        <v>20676340.3358436</v>
      </c>
      <c r="F19" s="159" t="n">
        <f aca="false">central_SIPA_income!I12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9" t="n">
        <f aca="false">central_SIPA_income!B13</f>
        <v>24442783.390504</v>
      </c>
      <c r="F20" s="159" t="n">
        <f aca="false">central_SIPA_income!I13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5"/>
      <c r="B21" s="155" t="n">
        <v>2018</v>
      </c>
      <c r="C21" s="5" t="n">
        <v>1</v>
      </c>
      <c r="D21" s="155" t="n">
        <v>173</v>
      </c>
      <c r="E21" s="157" t="n">
        <f aca="false">central_SIPA_income!B14</f>
        <v>19425279.3963776</v>
      </c>
      <c r="F21" s="157" t="n">
        <f aca="false">central_SIPA_income!I14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9" t="n">
        <f aca="false">central_SIPA_income!B15</f>
        <v>22128007.929654</v>
      </c>
      <c r="F22" s="159" t="n">
        <f aca="false">central_SIPA_income!I15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9" t="n">
        <f aca="false">central_SIPA_income!B16</f>
        <v>18144968.4047922</v>
      </c>
      <c r="F23" s="159" t="n">
        <f aca="false">central_SIPA_income!I16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9" t="n">
        <f aca="false">central_SIPA_income!B17</f>
        <v>19836641.3035061</v>
      </c>
      <c r="F24" s="159" t="n">
        <f aca="false">central_SIPA_income!I17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5"/>
      <c r="B25" s="155" t="n">
        <v>2019</v>
      </c>
      <c r="C25" s="5" t="n">
        <v>1</v>
      </c>
      <c r="D25" s="155" t="n">
        <v>177</v>
      </c>
      <c r="E25" s="157" t="n">
        <f aca="false">central_SIPA_income!B18</f>
        <v>15838280.4823216</v>
      </c>
      <c r="F25" s="157" t="n">
        <f aca="false">central_SIPA_income!I18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9" t="n">
        <f aca="false">central_SIPA_income!B19</f>
        <v>18778360.1188109</v>
      </c>
      <c r="F26" s="159" t="n">
        <f aca="false">central_SIPA_income!I19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9" t="n">
        <f aca="false">central_SIPA_income!B20</f>
        <v>15860188.8718915</v>
      </c>
      <c r="F27" s="159" t="n">
        <f aca="false">central_SIPA_income!I20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9" t="n">
        <f aca="false">central_SIPA_income!B21</f>
        <v>18033791.0681253</v>
      </c>
      <c r="F28" s="159" t="n">
        <f aca="false">central_SIPA_income!I21</f>
        <v>109757.486777464</v>
      </c>
      <c r="G28" s="67" t="n">
        <f aca="false">E28-F28*0.7</f>
        <v>17956960.8273811</v>
      </c>
      <c r="H28" s="67"/>
      <c r="I28" s="67"/>
      <c r="J28" s="67" t="n">
        <f aca="false">G28*3.8235866717</f>
        <v>68659996.0838135</v>
      </c>
      <c r="K28" s="9"/>
      <c r="L28" s="67"/>
      <c r="M28" s="67" t="n">
        <f aca="false">F28*2.511711692</f>
        <v>275679.162823492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5"/>
      <c r="B29" s="155" t="n">
        <v>2020</v>
      </c>
      <c r="C29" s="5" t="n">
        <v>1</v>
      </c>
      <c r="D29" s="155" t="n">
        <v>181</v>
      </c>
      <c r="E29" s="157" t="n">
        <f aca="false">central_SIPA_income!B22</f>
        <v>16523403.45029</v>
      </c>
      <c r="F29" s="157" t="n">
        <f aca="false">central_SIPA_income!I22</f>
        <v>111505.603146125</v>
      </c>
      <c r="G29" s="8" t="n">
        <f aca="false">E29-F29*0.7</f>
        <v>16445349.5280877</v>
      </c>
      <c r="H29" s="8"/>
      <c r="I29" s="8"/>
      <c r="J29" s="8" t="n">
        <f aca="false">G29*3.8235866717</f>
        <v>62880219.2670439</v>
      </c>
      <c r="K29" s="6"/>
      <c r="L29" s="8"/>
      <c r="M29" s="8" t="n">
        <f aca="false">F29*2.511711692</f>
        <v>280069.927145634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9" t="n">
        <f aca="false">central_SIPA_income!B23</f>
        <v>19063516.3714391</v>
      </c>
      <c r="F30" s="159" t="n">
        <f aca="false">central_SIPA_income!I23</f>
        <v>93430.2789727885</v>
      </c>
      <c r="G30" s="67" t="n">
        <f aca="false">E30-F30*0.7</f>
        <v>18998115.1761582</v>
      </c>
      <c r="H30" s="67"/>
      <c r="I30" s="67"/>
      <c r="J30" s="67" t="n">
        <f aca="false">G30*3.8235866717</f>
        <v>72640939.9749799</v>
      </c>
      <c r="K30" s="9"/>
      <c r="L30" s="67"/>
      <c r="M30" s="67" t="n">
        <f aca="false">F30*2.511711692</f>
        <v>234669.924082775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9" t="n">
        <f aca="false">central_SIPA_income!B24</f>
        <v>16798757.7603948</v>
      </c>
      <c r="F31" s="159" t="n">
        <f aca="false">central_SIPA_income!I24</f>
        <v>95310.8466493538</v>
      </c>
      <c r="G31" s="67" t="n">
        <f aca="false">E31-F31*0.7</f>
        <v>16732040.1677402</v>
      </c>
      <c r="H31" s="67"/>
      <c r="I31" s="67"/>
      <c r="J31" s="67" t="n">
        <f aca="false">G31*3.8235866717</f>
        <v>63976405.7757206</v>
      </c>
      <c r="K31" s="9"/>
      <c r="L31" s="67"/>
      <c r="M31" s="67" t="n">
        <f aca="false">F31*2.511711692</f>
        <v>239393.367903601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9" t="n">
        <f aca="false">central_SIPA_income!B25</f>
        <v>19755588.7979109</v>
      </c>
      <c r="F32" s="159" t="n">
        <f aca="false">central_SIPA_income!I25</f>
        <v>97989.3919645251</v>
      </c>
      <c r="G32" s="67" t="n">
        <f aca="false">E32-F32*0.7</f>
        <v>19686996.2235357</v>
      </c>
      <c r="H32" s="67"/>
      <c r="I32" s="67"/>
      <c r="J32" s="67" t="n">
        <f aca="false">G32*3.8235866717</f>
        <v>75274936.3661193</v>
      </c>
      <c r="K32" s="9"/>
      <c r="L32" s="67"/>
      <c r="M32" s="67" t="n">
        <f aca="false">F32*2.511711692</f>
        <v>246121.101489269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5"/>
      <c r="B33" s="155" t="n">
        <v>2021</v>
      </c>
      <c r="C33" s="5" t="n">
        <v>1</v>
      </c>
      <c r="D33" s="155" t="n">
        <v>185</v>
      </c>
      <c r="E33" s="157" t="n">
        <f aca="false">central_SIPA_income!B26</f>
        <v>17528197.2883605</v>
      </c>
      <c r="F33" s="157" t="n">
        <f aca="false">central_SIPA_income!I26</f>
        <v>104276.311412233</v>
      </c>
      <c r="G33" s="8" t="n">
        <f aca="false">E33-F33*0.7</f>
        <v>17455203.870372</v>
      </c>
      <c r="H33" s="8"/>
      <c r="I33" s="8"/>
      <c r="J33" s="8" t="n">
        <f aca="false">G33*3.8235866717</f>
        <v>66741484.8705605</v>
      </c>
      <c r="K33" s="6"/>
      <c r="L33" s="8"/>
      <c r="M33" s="8" t="n">
        <f aca="false">F33*2.511711692</f>
        <v>261912.030572738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9" t="n">
        <f aca="false">central_SIPA_income!B27</f>
        <v>20837472.057756</v>
      </c>
      <c r="F34" s="159" t="n">
        <f aca="false">central_SIPA_income!I27</f>
        <v>102219.590077419</v>
      </c>
      <c r="G34" s="67" t="n">
        <f aca="false">E34-F34*0.7</f>
        <v>20765918.3447018</v>
      </c>
      <c r="H34" s="67"/>
      <c r="I34" s="67"/>
      <c r="J34" s="67" t="n">
        <f aca="false">G34*3.8235866717</f>
        <v>79400288.6084124</v>
      </c>
      <c r="K34" s="9"/>
      <c r="L34" s="67"/>
      <c r="M34" s="67" t="n">
        <f aca="false">F34*2.511711692</f>
        <v>256746.1395489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9" t="n">
        <f aca="false">central_SIPA_income!B28</f>
        <v>18326901.4660933</v>
      </c>
      <c r="F35" s="159" t="n">
        <f aca="false">central_SIPA_income!I28</f>
        <v>105758.176849913</v>
      </c>
      <c r="G35" s="67" t="n">
        <f aca="false">E35-F35*0.7</f>
        <v>18252870.7422983</v>
      </c>
      <c r="H35" s="67"/>
      <c r="I35" s="67"/>
      <c r="J35" s="67" t="n">
        <f aca="false">G35*3.8235866717</f>
        <v>69791433.2905148</v>
      </c>
      <c r="K35" s="9"/>
      <c r="L35" s="67"/>
      <c r="M35" s="67" t="n">
        <f aca="false">F35*2.511711692</f>
        <v>265634.04931853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9" t="n">
        <f aca="false">central_SIPA_income!B29</f>
        <v>21665886.6873195</v>
      </c>
      <c r="F36" s="159" t="n">
        <f aca="false">central_SIPA_income!I29</f>
        <v>105166.087779198</v>
      </c>
      <c r="G36" s="67" t="n">
        <f aca="false">E36-F36*0.7</f>
        <v>21592270.425874</v>
      </c>
      <c r="H36" s="67"/>
      <c r="I36" s="67"/>
      <c r="J36" s="67" t="n">
        <f aca="false">G36*3.8235866717</f>
        <v>82559917.412114</v>
      </c>
      <c r="K36" s="9"/>
      <c r="L36" s="67"/>
      <c r="M36" s="67" t="n">
        <f aca="false">F36*2.511711692</f>
        <v>264146.892276911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5"/>
      <c r="B37" s="155" t="n">
        <v>2022</v>
      </c>
      <c r="C37" s="5" t="n">
        <v>1</v>
      </c>
      <c r="D37" s="155" t="n">
        <v>189</v>
      </c>
      <c r="E37" s="157" t="n">
        <f aca="false">central_SIPA_income!B30</f>
        <v>19279381.3701449</v>
      </c>
      <c r="F37" s="157" t="n">
        <f aca="false">central_SIPA_income!I30</f>
        <v>106543.644780594</v>
      </c>
      <c r="G37" s="8" t="n">
        <f aca="false">E37-F37*0.7</f>
        <v>19204800.8187985</v>
      </c>
      <c r="H37" s="8"/>
      <c r="I37" s="8"/>
      <c r="J37" s="8" t="n">
        <f aca="false">G37*3.8235866717</f>
        <v>73431220.4434112</v>
      </c>
      <c r="K37" s="6"/>
      <c r="L37" s="8"/>
      <c r="M37" s="8" t="n">
        <f aca="false">F37*2.511711692</f>
        <v>267606.918303713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9" t="n">
        <f aca="false">central_SIPA_income!B31</f>
        <v>22637621.2201109</v>
      </c>
      <c r="F38" s="159" t="n">
        <f aca="false">central_SIPA_income!I31</f>
        <v>105097.854044294</v>
      </c>
      <c r="G38" s="67" t="n">
        <f aca="false">E38-F38*0.7</f>
        <v>22564052.7222799</v>
      </c>
      <c r="H38" s="67"/>
      <c r="I38" s="67"/>
      <c r="J38" s="67" t="n">
        <f aca="false">G38*3.8235866717</f>
        <v>86275611.2484455</v>
      </c>
      <c r="K38" s="9"/>
      <c r="L38" s="67"/>
      <c r="M38" s="67" t="n">
        <f aca="false">F38*2.511711692</f>
        <v>263975.508807163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9" t="n">
        <f aca="false">central_SIPA_income!B32</f>
        <v>19620731.2779485</v>
      </c>
      <c r="F39" s="159" t="n">
        <f aca="false">central_SIPA_income!I32</f>
        <v>110989.543941169</v>
      </c>
      <c r="G39" s="67" t="n">
        <f aca="false">E39-F39*0.7</f>
        <v>19543038.5971897</v>
      </c>
      <c r="H39" s="67"/>
      <c r="I39" s="67"/>
      <c r="J39" s="67" t="n">
        <f aca="false">G39*3.8235866717</f>
        <v>74724501.904733</v>
      </c>
      <c r="K39" s="9"/>
      <c r="L39" s="67"/>
      <c r="M39" s="67" t="n">
        <f aca="false">F39*2.511711692</f>
        <v>278773.735206782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9" t="n">
        <f aca="false">central_SIPA_income!B33</f>
        <v>23148580.9929984</v>
      </c>
      <c r="F40" s="159" t="n">
        <f aca="false">central_SIPA_income!I33</f>
        <v>108436.225122188</v>
      </c>
      <c r="G40" s="67" t="n">
        <f aca="false">E40-F40*0.7</f>
        <v>23072675.6354128</v>
      </c>
      <c r="H40" s="67"/>
      <c r="I40" s="67"/>
      <c r="J40" s="67" t="n">
        <f aca="false">G40*3.8235866717</f>
        <v>88220375.0400219</v>
      </c>
      <c r="K40" s="9"/>
      <c r="L40" s="67"/>
      <c r="M40" s="67" t="n">
        <f aca="false">F40*2.511711692</f>
        <v>272360.534475743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5"/>
      <c r="B41" s="155" t="n">
        <v>2023</v>
      </c>
      <c r="C41" s="5" t="n">
        <v>1</v>
      </c>
      <c r="D41" s="155" t="n">
        <v>193</v>
      </c>
      <c r="E41" s="157" t="n">
        <f aca="false">central_SIPA_income!B34</f>
        <v>20458308.1574482</v>
      </c>
      <c r="F41" s="157" t="n">
        <f aca="false">central_SIPA_income!I34</f>
        <v>108556.629129315</v>
      </c>
      <c r="G41" s="8" t="n">
        <f aca="false">E41-F41*0.7</f>
        <v>20382318.5170577</v>
      </c>
      <c r="H41" s="8"/>
      <c r="I41" s="8"/>
      <c r="J41" s="8" t="n">
        <f aca="false">G41*3.8235866717</f>
        <v>77933561.4201658</v>
      </c>
      <c r="K41" s="6"/>
      <c r="L41" s="8"/>
      <c r="M41" s="8" t="n">
        <f aca="false">F41*2.511711692</f>
        <v>272662.954628209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9" t="n">
        <f aca="false">central_SIPA_income!B35</f>
        <v>24061951.2101604</v>
      </c>
      <c r="F42" s="159" t="n">
        <f aca="false">central_SIPA_income!I35</f>
        <v>109221.789266951</v>
      </c>
      <c r="G42" s="67" t="n">
        <f aca="false">E42-F42*0.7</f>
        <v>23985495.9576735</v>
      </c>
      <c r="H42" s="67"/>
      <c r="I42" s="67"/>
      <c r="J42" s="67" t="n">
        <f aca="false">G42*3.8235866717</f>
        <v>91710622.6578747</v>
      </c>
      <c r="K42" s="9"/>
      <c r="L42" s="67"/>
      <c r="M42" s="67" t="n">
        <f aca="false">F42*2.511711692</f>
        <v>274333.64512296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9" t="n">
        <f aca="false">central_SIPA_income!B36</f>
        <v>21226118.6323833</v>
      </c>
      <c r="F43" s="159" t="n">
        <f aca="false">central_SIPA_income!I36</f>
        <v>113544.771918296</v>
      </c>
      <c r="G43" s="67" t="n">
        <f aca="false">E43-F43*0.7</f>
        <v>21146637.2920405</v>
      </c>
      <c r="H43" s="67"/>
      <c r="I43" s="67"/>
      <c r="J43" s="67" t="n">
        <f aca="false">G43*3.8235866717</f>
        <v>80856000.5011202</v>
      </c>
      <c r="K43" s="9"/>
      <c r="L43" s="67"/>
      <c r="M43" s="67" t="n">
        <f aca="false">F43*2.511711692</f>
        <v>285191.731192657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9" t="n">
        <f aca="false">central_SIPA_income!B37</f>
        <v>24953002.8071169</v>
      </c>
      <c r="F44" s="159" t="n">
        <f aca="false">central_SIPA_income!I37</f>
        <v>112664.460424838</v>
      </c>
      <c r="G44" s="67" t="n">
        <f aca="false">E44-F44*0.7</f>
        <v>24874137.6848195</v>
      </c>
      <c r="H44" s="67"/>
      <c r="I44" s="67"/>
      <c r="J44" s="67" t="n">
        <f aca="false">G44*3.8235866717</f>
        <v>95108421.3217066</v>
      </c>
      <c r="K44" s="9"/>
      <c r="L44" s="67"/>
      <c r="M44" s="67" t="n">
        <f aca="false">F44*2.511711692</f>
        <v>282980.642521938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5"/>
      <c r="B45" s="155" t="n">
        <v>2024</v>
      </c>
      <c r="C45" s="5" t="n">
        <v>1</v>
      </c>
      <c r="D45" s="155" t="n">
        <v>197</v>
      </c>
      <c r="E45" s="157" t="n">
        <f aca="false">central_SIPA_income!B38</f>
        <v>21904449.0484677</v>
      </c>
      <c r="F45" s="157" t="n">
        <f aca="false">central_SIPA_income!I38</f>
        <v>114860.060124549</v>
      </c>
      <c r="G45" s="8" t="n">
        <f aca="false">E45-F45*0.7</f>
        <v>21824047.0063806</v>
      </c>
      <c r="H45" s="8"/>
      <c r="I45" s="8"/>
      <c r="J45" s="8" t="n">
        <f aca="false">G45*3.8235866717</f>
        <v>83446135.256151</v>
      </c>
      <c r="K45" s="6"/>
      <c r="L45" s="8"/>
      <c r="M45" s="8" t="n">
        <f aca="false">F45*2.511711692</f>
        <v>288495.355958653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9" t="n">
        <f aca="false">central_SIPA_income!B39</f>
        <v>25526886.7471676</v>
      </c>
      <c r="F46" s="159" t="n">
        <f aca="false">central_SIPA_income!I39</f>
        <v>115192.856278885</v>
      </c>
      <c r="G46" s="67" t="n">
        <f aca="false">E46-F46*0.7</f>
        <v>25446251.7477724</v>
      </c>
      <c r="H46" s="67"/>
      <c r="I46" s="67"/>
      <c r="J46" s="67" t="n">
        <f aca="false">G46*3.8235866717</f>
        <v>97295949.0275053</v>
      </c>
      <c r="K46" s="9"/>
      <c r="L46" s="67"/>
      <c r="M46" s="67" t="n">
        <f aca="false">F46*2.511711692</f>
        <v>289331.243950552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9" t="n">
        <f aca="false">central_SIPA_income!B40</f>
        <v>22186887.7383385</v>
      </c>
      <c r="F47" s="159" t="n">
        <f aca="false">central_SIPA_income!I40</f>
        <v>120706.281427972</v>
      </c>
      <c r="G47" s="67" t="n">
        <f aca="false">E47-F47*0.7</f>
        <v>22102393.341339</v>
      </c>
      <c r="H47" s="67"/>
      <c r="I47" s="67"/>
      <c r="J47" s="67" t="n">
        <f aca="false">G47*3.8235866717</f>
        <v>84510416.5926145</v>
      </c>
      <c r="K47" s="9"/>
      <c r="L47" s="67"/>
      <c r="M47" s="67" t="n">
        <f aca="false">F47*2.511711692</f>
        <v>303179.37836048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9" t="n">
        <f aca="false">central_SIPA_income!B41</f>
        <v>25860499.5629964</v>
      </c>
      <c r="F48" s="159" t="n">
        <f aca="false">central_SIPA_income!I41</f>
        <v>121769.798246243</v>
      </c>
      <c r="G48" s="67" t="n">
        <f aca="false">E48-F48*0.7</f>
        <v>25775260.704224</v>
      </c>
      <c r="H48" s="67"/>
      <c r="I48" s="67"/>
      <c r="J48" s="67" t="n">
        <f aca="false">G48*3.8235866717</f>
        <v>98553943.2882637</v>
      </c>
      <c r="K48" s="9"/>
      <c r="L48" s="67"/>
      <c r="M48" s="67" t="n">
        <f aca="false">F48*2.511711692</f>
        <v>305850.625987571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5"/>
      <c r="B49" s="155" t="n">
        <v>2025</v>
      </c>
      <c r="C49" s="5" t="n">
        <v>1</v>
      </c>
      <c r="D49" s="155" t="n">
        <v>201</v>
      </c>
      <c r="E49" s="157" t="n">
        <f aca="false">central_SIPA_income!B42</f>
        <v>22748726.232667</v>
      </c>
      <c r="F49" s="157" t="n">
        <f aca="false">central_SIPA_income!I42</f>
        <v>118997.6839095</v>
      </c>
      <c r="G49" s="8" t="n">
        <f aca="false">E49-F49*0.7</f>
        <v>22665427.8539304</v>
      </c>
      <c r="H49" s="8"/>
      <c r="I49" s="8"/>
      <c r="J49" s="8" t="n">
        <f aca="false">G49*3.8235866717</f>
        <v>86663227.8506661</v>
      </c>
      <c r="K49" s="6"/>
      <c r="L49" s="8"/>
      <c r="M49" s="8" t="n">
        <f aca="false">F49*2.511711692</f>
        <v>298887.873996411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9" t="n">
        <f aca="false">central_SIPA_income!B43</f>
        <v>26635926.4149958</v>
      </c>
      <c r="F50" s="159" t="n">
        <f aca="false">central_SIPA_income!I43</f>
        <v>117640.563887552</v>
      </c>
      <c r="G50" s="67" t="n">
        <f aca="false">E50-F50*0.7</f>
        <v>26553578.0202745</v>
      </c>
      <c r="H50" s="67"/>
      <c r="I50" s="67"/>
      <c r="J50" s="67" t="n">
        <f aca="false">G50*3.8235866717</f>
        <v>101529907.004268</v>
      </c>
      <c r="K50" s="9"/>
      <c r="L50" s="67"/>
      <c r="M50" s="67" t="n">
        <f aca="false">F50*2.511711692</f>
        <v>295479.179769836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9" t="n">
        <f aca="false">central_SIPA_income!B44</f>
        <v>23283902.2975518</v>
      </c>
      <c r="F51" s="159" t="n">
        <f aca="false">central_SIPA_income!I44</f>
        <v>118260.457351633</v>
      </c>
      <c r="G51" s="67" t="n">
        <f aca="false">E51-F51*0.7</f>
        <v>23201119.9774056</v>
      </c>
      <c r="H51" s="67"/>
      <c r="I51" s="67"/>
      <c r="J51" s="67" t="n">
        <f aca="false">G51*3.8235866717</f>
        <v>88711493.1141208</v>
      </c>
      <c r="K51" s="9"/>
      <c r="L51" s="67"/>
      <c r="M51" s="67" t="n">
        <f aca="false">F51*2.511711692</f>
        <v>297036.173431365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9" t="n">
        <f aca="false">central_SIPA_income!B45</f>
        <v>27012663.6247953</v>
      </c>
      <c r="F52" s="159" t="n">
        <f aca="false">central_SIPA_income!I45</f>
        <v>112544.682476342</v>
      </c>
      <c r="G52" s="67" t="n">
        <f aca="false">E52-F52*0.7</f>
        <v>26933882.3470618</v>
      </c>
      <c r="H52" s="67"/>
      <c r="I52" s="67"/>
      <c r="J52" s="67" t="n">
        <f aca="false">G52*3.8235866717</f>
        <v>102984033.559362</v>
      </c>
      <c r="K52" s="9"/>
      <c r="L52" s="67"/>
      <c r="M52" s="67" t="n">
        <f aca="false">F52*2.511711692</f>
        <v>282679.794848256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5"/>
      <c r="B53" s="155" t="n">
        <v>2026</v>
      </c>
      <c r="C53" s="5" t="n">
        <v>1</v>
      </c>
      <c r="D53" s="155" t="n">
        <v>205</v>
      </c>
      <c r="E53" s="157" t="n">
        <f aca="false">central_SIPA_income!B46</f>
        <v>23542010.3123402</v>
      </c>
      <c r="F53" s="157" t="n">
        <f aca="false">central_SIPA_income!I46</f>
        <v>117948.46729112</v>
      </c>
      <c r="G53" s="8" t="n">
        <f aca="false">E53-F53*0.7</f>
        <v>23459446.3852364</v>
      </c>
      <c r="H53" s="8"/>
      <c r="I53" s="8"/>
      <c r="J53" s="8" t="n">
        <f aca="false">G53*3.8235866717</f>
        <v>89699226.5240507</v>
      </c>
      <c r="K53" s="6"/>
      <c r="L53" s="8"/>
      <c r="M53" s="8" t="n">
        <f aca="false">F53*2.511711692</f>
        <v>296252.544348586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9" t="n">
        <f aca="false">central_SIPA_income!B47</f>
        <v>27209592.6253602</v>
      </c>
      <c r="F54" s="159" t="n">
        <f aca="false">central_SIPA_income!I47</f>
        <v>118717.977956333</v>
      </c>
      <c r="G54" s="67" t="n">
        <f aca="false">E54-F54*0.7</f>
        <v>27126490.0407908</v>
      </c>
      <c r="H54" s="67"/>
      <c r="I54" s="67"/>
      <c r="J54" s="67" t="n">
        <f aca="false">G54*3.8235866717</f>
        <v>103720485.769971</v>
      </c>
      <c r="K54" s="9"/>
      <c r="L54" s="67"/>
      <c r="M54" s="67" t="n">
        <f aca="false">F54*2.511711692</f>
        <v>298185.333283519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9" t="n">
        <f aca="false">central_SIPA_income!B48</f>
        <v>23993109.6743902</v>
      </c>
      <c r="F55" s="159" t="n">
        <f aca="false">central_SIPA_income!I48</f>
        <v>121117.203425008</v>
      </c>
      <c r="G55" s="67" t="n">
        <f aca="false">E55-F55*0.7</f>
        <v>23908327.6319927</v>
      </c>
      <c r="H55" s="67"/>
      <c r="I55" s="67"/>
      <c r="J55" s="67" t="n">
        <f aca="false">G55*3.8235866717</f>
        <v>91415562.8763241</v>
      </c>
      <c r="K55" s="9"/>
      <c r="L55" s="67"/>
      <c r="M55" s="67" t="n">
        <f aca="false">F55*2.511711692</f>
        <v>304211.495944936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9" t="n">
        <f aca="false">central_SIPA_income!B49</f>
        <v>27724951.5954197</v>
      </c>
      <c r="F56" s="159" t="n">
        <f aca="false">central_SIPA_income!I49</f>
        <v>123761.043352496</v>
      </c>
      <c r="G56" s="67" t="n">
        <f aca="false">E56-F56*0.7</f>
        <v>27638318.865073</v>
      </c>
      <c r="H56" s="67"/>
      <c r="I56" s="67"/>
      <c r="J56" s="67" t="n">
        <f aca="false">G56*3.8235866717</f>
        <v>105677507.640688</v>
      </c>
      <c r="K56" s="9"/>
      <c r="L56" s="67"/>
      <c r="M56" s="67" t="n">
        <f aca="false">F56*2.511711692</f>
        <v>310852.059602584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5"/>
      <c r="B57" s="155" t="n">
        <v>2027</v>
      </c>
      <c r="C57" s="5" t="n">
        <v>1</v>
      </c>
      <c r="D57" s="155" t="n">
        <v>209</v>
      </c>
      <c r="E57" s="157" t="n">
        <f aca="false">central_SIPA_income!B50</f>
        <v>24202385.1113739</v>
      </c>
      <c r="F57" s="157" t="n">
        <f aca="false">central_SIPA_income!I50</f>
        <v>128142.705147574</v>
      </c>
      <c r="G57" s="8" t="n">
        <f aca="false">E57-F57*0.7</f>
        <v>24112685.2177706</v>
      </c>
      <c r="H57" s="8"/>
      <c r="I57" s="8"/>
      <c r="J57" s="8" t="n">
        <f aca="false">G57*3.8235866717</f>
        <v>92196941.8175653</v>
      </c>
      <c r="K57" s="6"/>
      <c r="L57" s="8"/>
      <c r="M57" s="8" t="n">
        <f aca="false">F57*2.511711692</f>
        <v>321857.530763669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9" t="n">
        <f aca="false">central_SIPA_income!B51</f>
        <v>28310145.5855345</v>
      </c>
      <c r="F58" s="159" t="n">
        <f aca="false">central_SIPA_income!I51</f>
        <v>116024.854721749</v>
      </c>
      <c r="G58" s="67" t="n">
        <f aca="false">E58-F58*0.7</f>
        <v>28228928.1872292</v>
      </c>
      <c r="H58" s="67"/>
      <c r="I58" s="67"/>
      <c r="J58" s="67" t="n">
        <f aca="false">G58*3.8235866717</f>
        <v>107935753.573066</v>
      </c>
      <c r="K58" s="9"/>
      <c r="L58" s="67"/>
      <c r="M58" s="67" t="n">
        <f aca="false">F58*2.511711692</f>
        <v>291420.984167217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9" t="n">
        <f aca="false">central_SIPA_income!B52</f>
        <v>24879309.0866625</v>
      </c>
      <c r="F59" s="159" t="n">
        <f aca="false">central_SIPA_income!I52</f>
        <v>117882.861892659</v>
      </c>
      <c r="G59" s="67" t="n">
        <f aca="false">E59-F59*0.7</f>
        <v>24796791.0833376</v>
      </c>
      <c r="H59" s="67"/>
      <c r="I59" s="67"/>
      <c r="J59" s="67" t="n">
        <f aca="false">G59*3.8235866717</f>
        <v>94812679.8871791</v>
      </c>
      <c r="K59" s="9"/>
      <c r="L59" s="67"/>
      <c r="M59" s="67" t="n">
        <f aca="false">F59*2.511711692</f>
        <v>296087.762502212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9" t="n">
        <f aca="false">central_SIPA_income!B53</f>
        <v>29009506.7870959</v>
      </c>
      <c r="F60" s="159" t="n">
        <f aca="false">central_SIPA_income!I53</f>
        <v>116368.391302836</v>
      </c>
      <c r="G60" s="67" t="n">
        <f aca="false">E60-F60*0.7</f>
        <v>28928048.9131839</v>
      </c>
      <c r="H60" s="67"/>
      <c r="I60" s="67"/>
      <c r="J60" s="67" t="n">
        <f aca="false">G60*3.8235866717</f>
        <v>110608902.262736</v>
      </c>
      <c r="K60" s="9"/>
      <c r="L60" s="67"/>
      <c r="M60" s="67" t="n">
        <f aca="false">F60*2.511711692</f>
        <v>292283.849014565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5"/>
      <c r="B61" s="155" t="n">
        <v>2028</v>
      </c>
      <c r="C61" s="5" t="n">
        <v>1</v>
      </c>
      <c r="D61" s="155" t="n">
        <v>213</v>
      </c>
      <c r="E61" s="157" t="n">
        <f aca="false">central_SIPA_income!B54</f>
        <v>25335731.188012</v>
      </c>
      <c r="F61" s="157" t="n">
        <f aca="false">central_SIPA_income!I54</f>
        <v>116687.344522687</v>
      </c>
      <c r="G61" s="8" t="n">
        <f aca="false">E61-F61*0.7</f>
        <v>25254050.0468461</v>
      </c>
      <c r="H61" s="8"/>
      <c r="I61" s="8"/>
      <c r="J61" s="8" t="n">
        <f aca="false">G61*3.8235866717</f>
        <v>96561049.1655657</v>
      </c>
      <c r="K61" s="6"/>
      <c r="L61" s="8"/>
      <c r="M61" s="8" t="n">
        <f aca="false">F61*2.511711692</f>
        <v>293084.967546065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9" t="n">
        <f aca="false">central_SIPA_income!B55</f>
        <v>29466913.9136092</v>
      </c>
      <c r="F62" s="159" t="n">
        <f aca="false">central_SIPA_income!I55</f>
        <v>121323.732776706</v>
      </c>
      <c r="G62" s="67" t="n">
        <f aca="false">E62-F62*0.7</f>
        <v>29381987.3006655</v>
      </c>
      <c r="H62" s="67"/>
      <c r="I62" s="67"/>
      <c r="J62" s="67" t="n">
        <f aca="false">G62*3.8235866717</f>
        <v>112344575.030883</v>
      </c>
      <c r="K62" s="9"/>
      <c r="L62" s="67"/>
      <c r="M62" s="67" t="n">
        <f aca="false">F62*2.511711692</f>
        <v>304730.238132337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9" t="n">
        <f aca="false">central_SIPA_income!B56</f>
        <v>25692726.0813924</v>
      </c>
      <c r="F63" s="159" t="n">
        <f aca="false">central_SIPA_income!I56</f>
        <v>125640.511790783</v>
      </c>
      <c r="G63" s="67" t="n">
        <f aca="false">E63-F63*0.7</f>
        <v>25604777.7231388</v>
      </c>
      <c r="H63" s="67"/>
      <c r="I63" s="67"/>
      <c r="J63" s="67" t="n">
        <f aca="false">G63*3.8235866717</f>
        <v>97902086.8340348</v>
      </c>
      <c r="K63" s="9"/>
      <c r="L63" s="67"/>
      <c r="M63" s="67" t="n">
        <f aca="false">F63*2.511711692</f>
        <v>315572.742453773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9" t="n">
        <f aca="false">central_SIPA_income!B57</f>
        <v>29800071.1706297</v>
      </c>
      <c r="F64" s="159" t="n">
        <f aca="false">central_SIPA_income!I57</f>
        <v>125313.337826853</v>
      </c>
      <c r="G64" s="67" t="n">
        <f aca="false">E64-F64*0.7</f>
        <v>29712351.8341509</v>
      </c>
      <c r="H64" s="67"/>
      <c r="I64" s="67"/>
      <c r="J64" s="67" t="n">
        <f aca="false">G64*3.8235866717</f>
        <v>113607752.45792</v>
      </c>
      <c r="K64" s="9"/>
      <c r="L64" s="67"/>
      <c r="M64" s="67" t="n">
        <f aca="false">F64*2.511711692</f>
        <v>314750.975783252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5"/>
      <c r="B65" s="155" t="n">
        <v>2029</v>
      </c>
      <c r="C65" s="5" t="n">
        <v>1</v>
      </c>
      <c r="D65" s="155" t="n">
        <v>217</v>
      </c>
      <c r="E65" s="157" t="n">
        <f aca="false">central_SIPA_income!B58</f>
        <v>26283258.2054675</v>
      </c>
      <c r="F65" s="157" t="n">
        <f aca="false">central_SIPA_income!I58</f>
        <v>124396.254452714</v>
      </c>
      <c r="G65" s="8" t="n">
        <f aca="false">E65-F65*0.7</f>
        <v>26196180.8273506</v>
      </c>
      <c r="H65" s="8"/>
      <c r="I65" s="8"/>
      <c r="J65" s="8" t="n">
        <f aca="false">G65*3.8235866717</f>
        <v>100163367.860901</v>
      </c>
      <c r="K65" s="6"/>
      <c r="L65" s="8"/>
      <c r="M65" s="8" t="n">
        <f aca="false">F65*2.511711692</f>
        <v>312447.526749887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9" t="n">
        <f aca="false">central_SIPA_income!B59</f>
        <v>30527746.5762689</v>
      </c>
      <c r="F66" s="159" t="n">
        <f aca="false">central_SIPA_income!I59</f>
        <v>122171.02974779</v>
      </c>
      <c r="G66" s="67" t="n">
        <f aca="false">E66-F66*0.7</f>
        <v>30442226.8554455</v>
      </c>
      <c r="H66" s="67"/>
      <c r="I66" s="67"/>
      <c r="J66" s="67" t="n">
        <f aca="false">G66*3.8235866717</f>
        <v>116398492.861349</v>
      </c>
      <c r="K66" s="9"/>
      <c r="L66" s="67"/>
      <c r="M66" s="67" t="n">
        <f aca="false">F66*2.511711692</f>
        <v>306858.403841204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9" t="n">
        <f aca="false">central_SIPA_income!B60</f>
        <v>26662236.2532979</v>
      </c>
      <c r="F67" s="159" t="n">
        <f aca="false">central_SIPA_income!I60</f>
        <v>124639.799084795</v>
      </c>
      <c r="G67" s="67" t="n">
        <f aca="false">E67-F67*0.7</f>
        <v>26574988.3939385</v>
      </c>
      <c r="H67" s="67"/>
      <c r="I67" s="67"/>
      <c r="J67" s="67" t="n">
        <f aca="false">G67*3.8235866717</f>
        <v>101611771.423645</v>
      </c>
      <c r="K67" s="9"/>
      <c r="L67" s="67"/>
      <c r="M67" s="67" t="n">
        <f aca="false">F67*2.511711692</f>
        <v>313059.240649809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9" t="n">
        <f aca="false">central_SIPA_income!B61</f>
        <v>30637877.5811093</v>
      </c>
      <c r="F68" s="159" t="n">
        <f aca="false">central_SIPA_income!I61</f>
        <v>127731.265376079</v>
      </c>
      <c r="G68" s="67" t="n">
        <f aca="false">E68-F68*0.7</f>
        <v>30548465.6953461</v>
      </c>
      <c r="H68" s="67"/>
      <c r="I68" s="67"/>
      <c r="J68" s="67" t="n">
        <f aca="false">G68*3.8235866717</f>
        <v>116804706.27361</v>
      </c>
      <c r="K68" s="9"/>
      <c r="L68" s="67"/>
      <c r="M68" s="67" t="n">
        <f aca="false">F68*2.511711692</f>
        <v>320824.112679053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5"/>
      <c r="B69" s="155" t="n">
        <v>2030</v>
      </c>
      <c r="C69" s="5" t="n">
        <v>1</v>
      </c>
      <c r="D69" s="155" t="n">
        <v>221</v>
      </c>
      <c r="E69" s="157" t="n">
        <f aca="false">central_SIPA_income!B62</f>
        <v>26998334.0727541</v>
      </c>
      <c r="F69" s="157" t="n">
        <f aca="false">central_SIPA_income!I62</f>
        <v>127328.749131354</v>
      </c>
      <c r="G69" s="8" t="n">
        <f aca="false">E69-F69*0.7</f>
        <v>26909203.9483622</v>
      </c>
      <c r="H69" s="8"/>
      <c r="I69" s="8"/>
      <c r="J69" s="8" t="n">
        <f aca="false">G69*3.8235866717</f>
        <v>102889673.563015</v>
      </c>
      <c r="K69" s="6"/>
      <c r="L69" s="8"/>
      <c r="M69" s="8" t="n">
        <f aca="false">F69*2.511711692</f>
        <v>319813.107920957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9" t="n">
        <f aca="false">central_SIPA_income!B63</f>
        <v>31417418.180474</v>
      </c>
      <c r="F70" s="159" t="n">
        <f aca="false">central_SIPA_income!I63</f>
        <v>125974.899879105</v>
      </c>
      <c r="G70" s="67" t="n">
        <f aca="false">E70-F70*0.7</f>
        <v>31329235.7505587</v>
      </c>
      <c r="H70" s="67"/>
      <c r="I70" s="67"/>
      <c r="J70" s="67" t="n">
        <f aca="false">G70*3.8235866717</f>
        <v>119790048.250383</v>
      </c>
      <c r="K70" s="9"/>
      <c r="L70" s="67"/>
      <c r="M70" s="67" t="n">
        <f aca="false">F70*2.511711692</f>
        <v>316412.628924878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9" t="n">
        <f aca="false">central_SIPA_income!B64</f>
        <v>27624330.2009131</v>
      </c>
      <c r="F71" s="159" t="n">
        <f aca="false">central_SIPA_income!I64</f>
        <v>126052.904603981</v>
      </c>
      <c r="G71" s="67" t="n">
        <f aca="false">E71-F71*0.7</f>
        <v>27536093.1676903</v>
      </c>
      <c r="H71" s="67"/>
      <c r="I71" s="67"/>
      <c r="J71" s="67" t="n">
        <f aca="false">G71*3.8235866717</f>
        <v>105286638.82667</v>
      </c>
      <c r="K71" s="9"/>
      <c r="L71" s="67"/>
      <c r="M71" s="67" t="n">
        <f aca="false">F71*2.511711692</f>
        <v>316608.554304381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9" t="n">
        <f aca="false">central_SIPA_income!B65</f>
        <v>32150020.5726906</v>
      </c>
      <c r="F72" s="159" t="n">
        <f aca="false">central_SIPA_income!I65</f>
        <v>124075.999581448</v>
      </c>
      <c r="G72" s="67" t="n">
        <f aca="false">E72-F72*0.7</f>
        <v>32063167.3729836</v>
      </c>
      <c r="H72" s="67"/>
      <c r="I72" s="67"/>
      <c r="J72" s="67" t="n">
        <f aca="false">G72*3.8235866717</f>
        <v>122596299.419826</v>
      </c>
      <c r="K72" s="9"/>
      <c r="L72" s="67"/>
      <c r="M72" s="67" t="n">
        <f aca="false">F72*2.511711692</f>
        <v>311643.13884531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5"/>
      <c r="B73" s="155" t="n">
        <v>2031</v>
      </c>
      <c r="C73" s="5" t="n">
        <v>1</v>
      </c>
      <c r="D73" s="155" t="n">
        <v>225</v>
      </c>
      <c r="E73" s="157" t="n">
        <f aca="false">central_SIPA_income!B66</f>
        <v>28149668.6205702</v>
      </c>
      <c r="F73" s="157" t="n">
        <f aca="false">central_SIPA_income!I66</f>
        <v>129790.793697418</v>
      </c>
      <c r="G73" s="8" t="n">
        <f aca="false">E73-F73*0.7</f>
        <v>28058815.064982</v>
      </c>
      <c r="H73" s="8"/>
      <c r="I73" s="8"/>
      <c r="J73" s="8" t="n">
        <f aca="false">G73*3.8235866717</f>
        <v>107285311.30616</v>
      </c>
      <c r="K73" s="6"/>
      <c r="L73" s="8"/>
      <c r="M73" s="8" t="n">
        <f aca="false">F73*2.511711692</f>
        <v>325997.054043765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9" t="n">
        <f aca="false">central_SIPA_income!B67</f>
        <v>32238129.0975223</v>
      </c>
      <c r="F74" s="159" t="n">
        <f aca="false">central_SIPA_income!I67</f>
        <v>133068.212299486</v>
      </c>
      <c r="G74" s="67" t="n">
        <f aca="false">E74-F74*0.7</f>
        <v>32144981.3489126</v>
      </c>
      <c r="H74" s="67"/>
      <c r="I74" s="67"/>
      <c r="J74" s="67" t="n">
        <f aca="false">G74*3.8235866717</f>
        <v>122909122.247747</v>
      </c>
      <c r="K74" s="9"/>
      <c r="L74" s="67"/>
      <c r="M74" s="67" t="n">
        <f aca="false">F74*2.511711692</f>
        <v>334228.984666156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9" t="n">
        <f aca="false">central_SIPA_income!B68</f>
        <v>28143159.4533962</v>
      </c>
      <c r="F75" s="159" t="n">
        <f aca="false">central_SIPA_income!I68</f>
        <v>132566.309286895</v>
      </c>
      <c r="G75" s="67" t="n">
        <f aca="false">E75-F75*0.7</f>
        <v>28050363.0368954</v>
      </c>
      <c r="H75" s="67"/>
      <c r="I75" s="67"/>
      <c r="J75" s="67" t="n">
        <f aca="false">G75*3.8235866717</f>
        <v>107252994.244219</v>
      </c>
      <c r="K75" s="9"/>
      <c r="L75" s="67"/>
      <c r="M75" s="67" t="n">
        <f aca="false">F75*2.511711692</f>
        <v>332968.349001182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9" t="n">
        <f aca="false">central_SIPA_income!B69</f>
        <v>32860090.898377</v>
      </c>
      <c r="F76" s="159" t="n">
        <f aca="false">central_SIPA_income!I69</f>
        <v>130723.03146235</v>
      </c>
      <c r="G76" s="67" t="n">
        <f aca="false">E76-F76*0.7</f>
        <v>32768584.7763533</v>
      </c>
      <c r="H76" s="67"/>
      <c r="I76" s="67"/>
      <c r="J76" s="67" t="n">
        <f aca="false">G76*3.8235866717</f>
        <v>125293524.001336</v>
      </c>
      <c r="K76" s="9"/>
      <c r="L76" s="67"/>
      <c r="M76" s="67" t="n">
        <f aca="false">F76*2.511711692</f>
        <v>328338.566537669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5"/>
      <c r="B77" s="155" t="n">
        <v>2032</v>
      </c>
      <c r="C77" s="5" t="n">
        <v>1</v>
      </c>
      <c r="D77" s="155" t="n">
        <v>229</v>
      </c>
      <c r="E77" s="157" t="n">
        <f aca="false">central_SIPA_income!B70</f>
        <v>28734394.3125655</v>
      </c>
      <c r="F77" s="157" t="n">
        <f aca="false">central_SIPA_income!I70</f>
        <v>132942.659716967</v>
      </c>
      <c r="G77" s="8" t="n">
        <f aca="false">E77-F77*0.7</f>
        <v>28641334.4507637</v>
      </c>
      <c r="H77" s="8"/>
      <c r="I77" s="8"/>
      <c r="J77" s="8" t="n">
        <f aca="false">G77*3.8235866717</f>
        <v>109512624.665642</v>
      </c>
      <c r="K77" s="6"/>
      <c r="L77" s="8"/>
      <c r="M77" s="8" t="n">
        <f aca="false">F77*2.511711692</f>
        <v>333913.632776683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9" t="n">
        <f aca="false">central_SIPA_income!B71</f>
        <v>33234382.4612595</v>
      </c>
      <c r="F78" s="159" t="n">
        <f aca="false">central_SIPA_income!I71</f>
        <v>127842.732409702</v>
      </c>
      <c r="G78" s="67" t="n">
        <f aca="false">E78-F78*0.7</f>
        <v>33144892.5485727</v>
      </c>
      <c r="H78" s="67"/>
      <c r="I78" s="67"/>
      <c r="J78" s="67" t="n">
        <f aca="false">G78*3.8235866717</f>
        <v>126732369.383651</v>
      </c>
      <c r="K78" s="9"/>
      <c r="L78" s="67"/>
      <c r="M78" s="67" t="n">
        <f aca="false">F78*2.511711692</f>
        <v>321104.085730676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9" t="n">
        <f aca="false">central_SIPA_income!B72</f>
        <v>29090165.9399823</v>
      </c>
      <c r="F79" s="159" t="n">
        <f aca="false">central_SIPA_income!I72</f>
        <v>128052.148150966</v>
      </c>
      <c r="G79" s="67" t="n">
        <f aca="false">E79-F79*0.7</f>
        <v>29000529.4362766</v>
      </c>
      <c r="H79" s="67"/>
      <c r="I79" s="67"/>
      <c r="J79" s="67" t="n">
        <f aca="false">G79*3.8235866717</f>
        <v>110886037.824791</v>
      </c>
      <c r="K79" s="9"/>
      <c r="L79" s="67"/>
      <c r="M79" s="67" t="n">
        <f aca="false">F79*2.511711692</f>
        <v>321630.077696498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9" t="n">
        <f aca="false">central_SIPA_income!B73</f>
        <v>33645495.4917591</v>
      </c>
      <c r="F80" s="159" t="n">
        <f aca="false">central_SIPA_income!I73</f>
        <v>130191.998748333</v>
      </c>
      <c r="G80" s="67" t="n">
        <f aca="false">E80-F80*0.7</f>
        <v>33554361.0926352</v>
      </c>
      <c r="H80" s="67"/>
      <c r="I80" s="67"/>
      <c r="J80" s="67" t="n">
        <f aca="false">G80*3.8235866717</f>
        <v>128298007.851209</v>
      </c>
      <c r="K80" s="9"/>
      <c r="L80" s="67"/>
      <c r="M80" s="67" t="n">
        <f aca="false">F80*2.511711692</f>
        <v>327004.765461038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5"/>
      <c r="B81" s="155" t="n">
        <v>2033</v>
      </c>
      <c r="C81" s="5" t="n">
        <v>1</v>
      </c>
      <c r="D81" s="155" t="n">
        <v>233</v>
      </c>
      <c r="E81" s="157" t="n">
        <f aca="false">central_SIPA_income!B74</f>
        <v>29552709.9590803</v>
      </c>
      <c r="F81" s="157" t="n">
        <f aca="false">central_SIPA_income!I74</f>
        <v>131991.687815207</v>
      </c>
      <c r="G81" s="8" t="n">
        <f aca="false">E81-F81*0.7</f>
        <v>29460315.7776096</v>
      </c>
      <c r="H81" s="8"/>
      <c r="I81" s="8"/>
      <c r="J81" s="8" t="n">
        <f aca="false">G81*3.8235866717</f>
        <v>112644070.751341</v>
      </c>
      <c r="K81" s="6"/>
      <c r="L81" s="8"/>
      <c r="M81" s="8" t="n">
        <f aca="false">F81*2.511711692</f>
        <v>331525.06553227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  <c r="AS81" s="155"/>
      <c r="AT81" s="155"/>
      <c r="AU81" s="155"/>
      <c r="AV81" s="155"/>
      <c r="AW81" s="155"/>
      <c r="AX81" s="155"/>
      <c r="AY81" s="155"/>
      <c r="AZ81" s="155"/>
      <c r="BA81" s="155"/>
      <c r="BB81" s="155"/>
      <c r="BC81" s="155"/>
      <c r="BD81" s="155"/>
      <c r="BE81" s="155"/>
      <c r="BF81" s="155"/>
      <c r="BG81" s="155"/>
      <c r="BH81" s="155"/>
      <c r="BI81" s="155"/>
      <c r="BJ81" s="155"/>
      <c r="BK81" s="155"/>
      <c r="BL81" s="15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9" t="n">
        <f aca="false">central_SIPA_income!B75</f>
        <v>34146018.5978504</v>
      </c>
      <c r="F82" s="159" t="n">
        <f aca="false">central_SIPA_income!I75</f>
        <v>131703.628056768</v>
      </c>
      <c r="G82" s="67" t="n">
        <f aca="false">E82-F82*0.7</f>
        <v>34053826.0582107</v>
      </c>
      <c r="H82" s="67"/>
      <c r="I82" s="67"/>
      <c r="J82" s="67" t="n">
        <f aca="false">G82*3.8235866717</f>
        <v>130207755.436564</v>
      </c>
      <c r="K82" s="9"/>
      <c r="L82" s="67"/>
      <c r="M82" s="67" t="n">
        <f aca="false">F82*2.511711692</f>
        <v>330801.542469003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9" t="n">
        <f aca="false">central_SIPA_income!B76</f>
        <v>29727849.7547813</v>
      </c>
      <c r="F83" s="159" t="n">
        <f aca="false">central_SIPA_income!I76</f>
        <v>133690.040680222</v>
      </c>
      <c r="G83" s="67" t="n">
        <f aca="false">E83-F83*0.7</f>
        <v>29634266.7263051</v>
      </c>
      <c r="H83" s="67"/>
      <c r="I83" s="67"/>
      <c r="J83" s="67" t="n">
        <f aca="false">G83*3.8235866717</f>
        <v>113309187.280303</v>
      </c>
      <c r="K83" s="9"/>
      <c r="L83" s="67"/>
      <c r="M83" s="67" t="n">
        <f aca="false">F83*2.511711692</f>
        <v>335790.838280469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9" t="n">
        <f aca="false">central_SIPA_income!B77</f>
        <v>34334746.216544</v>
      </c>
      <c r="F84" s="159" t="n">
        <f aca="false">central_SIPA_income!I77</f>
        <v>133063.767144402</v>
      </c>
      <c r="G84" s="67" t="n">
        <f aca="false">E84-F84*0.7</f>
        <v>34241601.579543</v>
      </c>
      <c r="H84" s="67"/>
      <c r="I84" s="67"/>
      <c r="J84" s="67" t="n">
        <f aca="false">G84*3.8235866717</f>
        <v>130925731.417202</v>
      </c>
      <c r="K84" s="9"/>
      <c r="L84" s="67"/>
      <c r="M84" s="67" t="n">
        <f aca="false">F84*2.511711692</f>
        <v>334217.81971816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5"/>
      <c r="B85" s="155" t="n">
        <v>2034</v>
      </c>
      <c r="C85" s="5" t="n">
        <v>1</v>
      </c>
      <c r="D85" s="155" t="n">
        <v>237</v>
      </c>
      <c r="E85" s="157" t="n">
        <f aca="false">central_SIPA_income!B78</f>
        <v>30088500.6730429</v>
      </c>
      <c r="F85" s="157" t="n">
        <f aca="false">central_SIPA_income!I78</f>
        <v>132218.388426689</v>
      </c>
      <c r="G85" s="8" t="n">
        <f aca="false">E85-F85*0.7</f>
        <v>29995947.8011442</v>
      </c>
      <c r="H85" s="8"/>
      <c r="I85" s="8"/>
      <c r="J85" s="8" t="n">
        <f aca="false">G85*3.8235866717</f>
        <v>114692106.217464</v>
      </c>
      <c r="K85" s="6"/>
      <c r="L85" s="8"/>
      <c r="M85" s="8" t="n">
        <f aca="false">F85*2.511711692</f>
        <v>332094.472108711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9" t="n">
        <f aca="false">central_SIPA_income!B79</f>
        <v>34929090.2842978</v>
      </c>
      <c r="F86" s="159" t="n">
        <f aca="false">central_SIPA_income!I79</f>
        <v>134185.601247834</v>
      </c>
      <c r="G86" s="67" t="n">
        <f aca="false">E86-F86*0.7</f>
        <v>34835160.3634243</v>
      </c>
      <c r="H86" s="67"/>
      <c r="I86" s="67"/>
      <c r="J86" s="67" t="n">
        <f aca="false">G86*3.8235866717</f>
        <v>133195254.872121</v>
      </c>
      <c r="K86" s="9"/>
      <c r="L86" s="67"/>
      <c r="M86" s="67" t="n">
        <f aca="false">F86*2.511711692</f>
        <v>337035.543552234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9" t="n">
        <f aca="false">central_SIPA_income!B80</f>
        <v>30526996.2548629</v>
      </c>
      <c r="F87" s="159" t="n">
        <f aca="false">central_SIPA_income!I80</f>
        <v>131122.995604732</v>
      </c>
      <c r="G87" s="67" t="n">
        <f aca="false">E87-F87*0.7</f>
        <v>30435210.1579396</v>
      </c>
      <c r="H87" s="67"/>
      <c r="I87" s="67"/>
      <c r="J87" s="67" t="n">
        <f aca="false">G87*3.8235866717</f>
        <v>116371663.910286</v>
      </c>
      <c r="K87" s="9"/>
      <c r="L87" s="67"/>
      <c r="M87" s="67" t="n">
        <f aca="false">F87*2.511711692</f>
        <v>329343.161150469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9" t="n">
        <f aca="false">central_SIPA_income!B81</f>
        <v>35251388.2296711</v>
      </c>
      <c r="F88" s="159" t="n">
        <f aca="false">central_SIPA_income!I81</f>
        <v>133937.846317198</v>
      </c>
      <c r="G88" s="67" t="n">
        <f aca="false">E88-F88*0.7</f>
        <v>35157631.737249</v>
      </c>
      <c r="H88" s="67"/>
      <c r="I88" s="67"/>
      <c r="J88" s="67" t="n">
        <f aca="false">G88*3.8235866717</f>
        <v>134428252.119082</v>
      </c>
      <c r="K88" s="9"/>
      <c r="L88" s="67"/>
      <c r="M88" s="67" t="n">
        <f aca="false">F88*2.511711692</f>
        <v>336413.254596205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5"/>
      <c r="B89" s="155" t="n">
        <v>2035</v>
      </c>
      <c r="C89" s="5" t="n">
        <v>1</v>
      </c>
      <c r="D89" s="155" t="n">
        <v>241</v>
      </c>
      <c r="E89" s="157" t="n">
        <f aca="false">central_SIPA_income!B82</f>
        <v>31098677.0250242</v>
      </c>
      <c r="F89" s="157" t="n">
        <f aca="false">central_SIPA_income!I82</f>
        <v>131427.972053686</v>
      </c>
      <c r="G89" s="8" t="n">
        <f aca="false">E89-F89*0.7</f>
        <v>31006677.4445866</v>
      </c>
      <c r="H89" s="8"/>
      <c r="I89" s="8"/>
      <c r="J89" s="8" t="n">
        <f aca="false">G89*3.8235866717</f>
        <v>118556718.610822</v>
      </c>
      <c r="K89" s="6"/>
      <c r="L89" s="8"/>
      <c r="M89" s="8" t="n">
        <f aca="false">F89*2.511711692</f>
        <v>330109.174063093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55"/>
      <c r="AR89" s="155"/>
      <c r="AS89" s="155"/>
      <c r="AT89" s="155"/>
      <c r="AU89" s="155"/>
      <c r="AV89" s="155"/>
      <c r="AW89" s="155"/>
      <c r="AX89" s="155"/>
      <c r="AY89" s="155"/>
      <c r="AZ89" s="155"/>
      <c r="BA89" s="155"/>
      <c r="BB89" s="155"/>
      <c r="BC89" s="155"/>
      <c r="BD89" s="155"/>
      <c r="BE89" s="155"/>
      <c r="BF89" s="155"/>
      <c r="BG89" s="155"/>
      <c r="BH89" s="155"/>
      <c r="BI89" s="155"/>
      <c r="BJ89" s="155"/>
      <c r="BK89" s="155"/>
      <c r="BL89" s="15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9" t="n">
        <f aca="false">central_SIPA_income!B83</f>
        <v>36113267.734693</v>
      </c>
      <c r="F90" s="159" t="n">
        <f aca="false">central_SIPA_income!I83</f>
        <v>131562.287526956</v>
      </c>
      <c r="G90" s="67" t="n">
        <f aca="false">E90-F90*0.7</f>
        <v>36021174.1334241</v>
      </c>
      <c r="H90" s="67"/>
      <c r="I90" s="67"/>
      <c r="J90" s="67" t="n">
        <f aca="false">G90*3.8235866717</f>
        <v>137730081.315545</v>
      </c>
      <c r="K90" s="9"/>
      <c r="L90" s="67"/>
      <c r="M90" s="67" t="n">
        <f aca="false">F90*2.511711692</f>
        <v>330446.535807721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9" t="n">
        <f aca="false">central_SIPA_income!B84</f>
        <v>31531725.9604007</v>
      </c>
      <c r="F91" s="159" t="n">
        <f aca="false">central_SIPA_income!I84</f>
        <v>133261.356408213</v>
      </c>
      <c r="G91" s="67" t="n">
        <f aca="false">E91-F91*0.7</f>
        <v>31438443.0109149</v>
      </c>
      <c r="H91" s="67"/>
      <c r="I91" s="67"/>
      <c r="J91" s="67" t="n">
        <f aca="false">G91*3.8235866717</f>
        <v>120207611.675534</v>
      </c>
      <c r="K91" s="9"/>
      <c r="L91" s="67"/>
      <c r="M91" s="67" t="n">
        <f aca="false">F91*2.511711692</f>
        <v>334714.106982288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9" t="n">
        <f aca="false">central_SIPA_income!B85</f>
        <v>36339183.6028252</v>
      </c>
      <c r="F92" s="159" t="n">
        <f aca="false">central_SIPA_income!I85</f>
        <v>137026.168195618</v>
      </c>
      <c r="G92" s="67" t="n">
        <f aca="false">E92-F92*0.7</f>
        <v>36243265.2850882</v>
      </c>
      <c r="H92" s="67"/>
      <c r="I92" s="67"/>
      <c r="J92" s="67" t="n">
        <f aca="false">G92*3.8235866717</f>
        <v>138579266.082951</v>
      </c>
      <c r="K92" s="9"/>
      <c r="L92" s="67"/>
      <c r="M92" s="67" t="n">
        <f aca="false">F92*2.511711692</f>
        <v>344170.228766892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5"/>
      <c r="B93" s="155" t="n">
        <v>2036</v>
      </c>
      <c r="C93" s="5" t="n">
        <v>1</v>
      </c>
      <c r="D93" s="155" t="n">
        <v>245</v>
      </c>
      <c r="E93" s="157" t="n">
        <f aca="false">central_SIPA_income!B86</f>
        <v>31894509.9272312</v>
      </c>
      <c r="F93" s="157" t="n">
        <f aca="false">central_SIPA_income!I86</f>
        <v>135797.113739259</v>
      </c>
      <c r="G93" s="8" t="n">
        <f aca="false">E93-F93*0.7</f>
        <v>31799451.9476138</v>
      </c>
      <c r="H93" s="8"/>
      <c r="I93" s="8"/>
      <c r="J93" s="8" t="n">
        <f aca="false">G93*3.8235866717</f>
        <v>121587960.634261</v>
      </c>
      <c r="K93" s="6"/>
      <c r="L93" s="8"/>
      <c r="M93" s="8" t="n">
        <f aca="false">F93*2.511711692</f>
        <v>341083.198318751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  <c r="AS93" s="155"/>
      <c r="AT93" s="155"/>
      <c r="AU93" s="155"/>
      <c r="AV93" s="155"/>
      <c r="AW93" s="155"/>
      <c r="AX93" s="155"/>
      <c r="AY93" s="155"/>
      <c r="AZ93" s="155"/>
      <c r="BA93" s="155"/>
      <c r="BB93" s="155"/>
      <c r="BC93" s="155"/>
      <c r="BD93" s="155"/>
      <c r="BE93" s="155"/>
      <c r="BF93" s="155"/>
      <c r="BG93" s="155"/>
      <c r="BH93" s="155"/>
      <c r="BI93" s="155"/>
      <c r="BJ93" s="155"/>
      <c r="BK93" s="155"/>
      <c r="BL93" s="15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9" t="n">
        <f aca="false">central_SIPA_income!B87</f>
        <v>36769098.870416</v>
      </c>
      <c r="F94" s="159" t="n">
        <f aca="false">central_SIPA_income!I87</f>
        <v>134564.404402128</v>
      </c>
      <c r="G94" s="67" t="n">
        <f aca="false">E94-F94*0.7</f>
        <v>36674903.7873345</v>
      </c>
      <c r="H94" s="67"/>
      <c r="I94" s="67"/>
      <c r="J94" s="67" t="n">
        <f aca="false">G94*3.8235866717</f>
        <v>140229673.307132</v>
      </c>
      <c r="K94" s="9"/>
      <c r="L94" s="67"/>
      <c r="M94" s="67" t="n">
        <f aca="false">F94*2.511711692</f>
        <v>337986.987863842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9" t="n">
        <f aca="false">central_SIPA_income!B88</f>
        <v>32254562.7212757</v>
      </c>
      <c r="F95" s="159" t="n">
        <f aca="false">central_SIPA_income!I88</f>
        <v>137296.882254126</v>
      </c>
      <c r="G95" s="67" t="n">
        <f aca="false">E95-F95*0.7</f>
        <v>32158454.9036978</v>
      </c>
      <c r="H95" s="67"/>
      <c r="I95" s="67"/>
      <c r="J95" s="67" t="n">
        <f aca="false">G95*3.8235866717</f>
        <v>122960639.552245</v>
      </c>
      <c r="K95" s="9"/>
      <c r="L95" s="67"/>
      <c r="M95" s="67" t="n">
        <f aca="false">F95*2.511711692</f>
        <v>344850.184432836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9" t="n">
        <f aca="false">central_SIPA_income!B89</f>
        <v>37072771.0753124</v>
      </c>
      <c r="F96" s="159" t="n">
        <f aca="false">central_SIPA_income!I89</f>
        <v>139423.560288817</v>
      </c>
      <c r="G96" s="67" t="n">
        <f aca="false">E96-F96*0.7</f>
        <v>36975174.5831102</v>
      </c>
      <c r="H96" s="67"/>
      <c r="I96" s="67"/>
      <c r="J96" s="67" t="n">
        <f aca="false">G96*3.8235866717</f>
        <v>141377784.719761</v>
      </c>
      <c r="K96" s="9"/>
      <c r="L96" s="67"/>
      <c r="M96" s="67" t="n">
        <f aca="false">F96*2.511711692</f>
        <v>350191.786517688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5"/>
      <c r="B97" s="155" t="n">
        <v>2037</v>
      </c>
      <c r="C97" s="5" t="n">
        <v>1</v>
      </c>
      <c r="D97" s="155" t="n">
        <v>249</v>
      </c>
      <c r="E97" s="157" t="n">
        <f aca="false">central_SIPA_income!B90</f>
        <v>32531926.5436514</v>
      </c>
      <c r="F97" s="157" t="n">
        <f aca="false">central_SIPA_income!I90</f>
        <v>139363.062771822</v>
      </c>
      <c r="G97" s="8" t="n">
        <f aca="false">E97-F97*0.7</f>
        <v>32434372.3997111</v>
      </c>
      <c r="H97" s="8"/>
      <c r="I97" s="8"/>
      <c r="J97" s="8" t="n">
        <f aca="false">G97*3.8235866717</f>
        <v>124015634.01249</v>
      </c>
      <c r="K97" s="6"/>
      <c r="L97" s="8"/>
      <c r="M97" s="8" t="n">
        <f aca="false">F97*2.511711692</f>
        <v>350039.834196916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9" t="n">
        <f aca="false">central_SIPA_income!B91</f>
        <v>37624113.2481953</v>
      </c>
      <c r="F98" s="159" t="n">
        <f aca="false">central_SIPA_income!I91</f>
        <v>137050.574487424</v>
      </c>
      <c r="G98" s="67" t="n">
        <f aca="false">E98-F98*0.7</f>
        <v>37528177.8460541</v>
      </c>
      <c r="H98" s="67"/>
      <c r="I98" s="67"/>
      <c r="J98" s="67" t="n">
        <f aca="false">G98*3.8235866717</f>
        <v>143492240.62536</v>
      </c>
      <c r="K98" s="9"/>
      <c r="L98" s="67"/>
      <c r="M98" s="67" t="n">
        <f aca="false">F98*2.511711692</f>
        <v>344231.530335381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9" t="n">
        <f aca="false">central_SIPA_income!B92</f>
        <v>33055658.691408</v>
      </c>
      <c r="F99" s="159" t="n">
        <f aca="false">central_SIPA_income!I92</f>
        <v>140023.673031705</v>
      </c>
      <c r="G99" s="67" t="n">
        <f aca="false">E99-F99*0.7</f>
        <v>32957642.1202858</v>
      </c>
      <c r="H99" s="67"/>
      <c r="I99" s="67"/>
      <c r="J99" s="67" t="n">
        <f aca="false">G99*3.8235866717</f>
        <v>126016401.141783</v>
      </c>
      <c r="K99" s="9"/>
      <c r="L99" s="67"/>
      <c r="M99" s="67" t="n">
        <f aca="false">F99*2.511711692</f>
        <v>351699.09671052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9" t="n">
        <f aca="false">central_SIPA_income!B93</f>
        <v>38002032.6005725</v>
      </c>
      <c r="F100" s="159" t="n">
        <f aca="false">central_SIPA_income!I93</f>
        <v>139182.046361322</v>
      </c>
      <c r="G100" s="67" t="n">
        <f aca="false">E100-F100*0.7</f>
        <v>37904605.1681196</v>
      </c>
      <c r="H100" s="67"/>
      <c r="I100" s="67"/>
      <c r="J100" s="67" t="n">
        <f aca="false">G100*3.8235866717</f>
        <v>144931543.116873</v>
      </c>
      <c r="K100" s="9"/>
      <c r="L100" s="67"/>
      <c r="M100" s="67" t="n">
        <f aca="false">F100*2.511711692</f>
        <v>349585.173162217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5"/>
      <c r="B101" s="155" t="n">
        <v>2038</v>
      </c>
      <c r="C101" s="5" t="n">
        <v>1</v>
      </c>
      <c r="D101" s="155" t="n">
        <v>253</v>
      </c>
      <c r="E101" s="157" t="n">
        <f aca="false">central_SIPA_income!B94</f>
        <v>33207575.6667152</v>
      </c>
      <c r="F101" s="157" t="n">
        <f aca="false">central_SIPA_income!I94</f>
        <v>140544.570579077</v>
      </c>
      <c r="G101" s="8" t="n">
        <f aca="false">E101-F101*0.7</f>
        <v>33109194.4673099</v>
      </c>
      <c r="H101" s="8"/>
      <c r="I101" s="8"/>
      <c r="J101" s="8" t="n">
        <f aca="false">G101*3.8235866717</f>
        <v>126595874.675929</v>
      </c>
      <c r="K101" s="6"/>
      <c r="L101" s="8"/>
      <c r="M101" s="8" t="n">
        <f aca="false">F101*2.511711692</f>
        <v>353007.441170588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15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9" t="n">
        <f aca="false">central_SIPA_income!B95</f>
        <v>38515567.3376627</v>
      </c>
      <c r="F102" s="159" t="n">
        <f aca="false">central_SIPA_income!I95</f>
        <v>138562.891773111</v>
      </c>
      <c r="G102" s="67" t="n">
        <f aca="false">E102-F102*0.7</f>
        <v>38418573.3134215</v>
      </c>
      <c r="H102" s="67"/>
      <c r="I102" s="67"/>
      <c r="J102" s="67" t="n">
        <f aca="false">G102*3.8235866717</f>
        <v>146896744.866928</v>
      </c>
      <c r="K102" s="9"/>
      <c r="L102" s="67"/>
      <c r="M102" s="67" t="n">
        <f aca="false">F102*2.511711692</f>
        <v>348030.035343854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9" t="n">
        <f aca="false">central_SIPA_income!B96</f>
        <v>33669144.5858468</v>
      </c>
      <c r="F103" s="159" t="n">
        <f aca="false">central_SIPA_income!I96</f>
        <v>138270.705497449</v>
      </c>
      <c r="G103" s="67" t="n">
        <f aca="false">E103-F103*0.7</f>
        <v>33572355.0919986</v>
      </c>
      <c r="H103" s="67"/>
      <c r="I103" s="67"/>
      <c r="J103" s="67" t="n">
        <f aca="false">G103*3.8235866717</f>
        <v>128366809.467345</v>
      </c>
      <c r="K103" s="9"/>
      <c r="L103" s="67"/>
      <c r="M103" s="67" t="n">
        <f aca="false">F103*2.511711692</f>
        <v>347296.147659032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9" t="n">
        <f aca="false">central_SIPA_income!B97</f>
        <v>38937190.4974247</v>
      </c>
      <c r="F104" s="159" t="n">
        <f aca="false">central_SIPA_income!I97</f>
        <v>138823.451809697</v>
      </c>
      <c r="G104" s="67" t="n">
        <f aca="false">E104-F104*0.7</f>
        <v>38840014.0811579</v>
      </c>
      <c r="H104" s="67"/>
      <c r="I104" s="67"/>
      <c r="J104" s="67" t="n">
        <f aca="false">G104*3.8235866717</f>
        <v>148508160.169356</v>
      </c>
      <c r="K104" s="9"/>
      <c r="L104" s="67"/>
      <c r="M104" s="67" t="n">
        <f aca="false">F104*2.511711692</f>
        <v>348684.487034214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5"/>
      <c r="B105" s="155" t="n">
        <v>2039</v>
      </c>
      <c r="C105" s="5" t="n">
        <v>1</v>
      </c>
      <c r="D105" s="155" t="n">
        <v>257</v>
      </c>
      <c r="E105" s="157" t="n">
        <f aca="false">central_SIPA_income!B98</f>
        <v>34063917.6732588</v>
      </c>
      <c r="F105" s="157" t="n">
        <f aca="false">central_SIPA_income!I98</f>
        <v>145071.519446837</v>
      </c>
      <c r="G105" s="8" t="n">
        <f aca="false">E105-F105*0.7</f>
        <v>33962367.609646</v>
      </c>
      <c r="H105" s="8"/>
      <c r="I105" s="8"/>
      <c r="J105" s="8" t="n">
        <f aca="false">G105*3.8235866717</f>
        <v>129858056.131618</v>
      </c>
      <c r="K105" s="6"/>
      <c r="L105" s="8"/>
      <c r="M105" s="8" t="n">
        <f aca="false">F105*2.511711692</f>
        <v>364377.831570826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  <c r="AS105" s="155"/>
      <c r="AT105" s="155"/>
      <c r="AU105" s="155"/>
      <c r="AV105" s="155"/>
      <c r="AW105" s="155"/>
      <c r="AX105" s="155"/>
      <c r="AY105" s="155"/>
      <c r="AZ105" s="155"/>
      <c r="BA105" s="155"/>
      <c r="BB105" s="155"/>
      <c r="BC105" s="155"/>
      <c r="BD105" s="155"/>
      <c r="BE105" s="155"/>
      <c r="BF105" s="155"/>
      <c r="BG105" s="155"/>
      <c r="BH105" s="155"/>
      <c r="BI105" s="155"/>
      <c r="BJ105" s="155"/>
      <c r="BK105" s="155"/>
      <c r="BL105" s="15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9" t="n">
        <f aca="false">central_SIPA_income!B99</f>
        <v>39274034.028117</v>
      </c>
      <c r="F106" s="159" t="n">
        <f aca="false">central_SIPA_income!I99</f>
        <v>146135.463478142</v>
      </c>
      <c r="G106" s="67" t="n">
        <f aca="false">E106-F106*0.7</f>
        <v>39171739.2036823</v>
      </c>
      <c r="H106" s="67"/>
      <c r="I106" s="67"/>
      <c r="J106" s="67" t="n">
        <f aca="false">G106*3.8235866717</f>
        <v>149776539.926508</v>
      </c>
      <c r="K106" s="9"/>
      <c r="L106" s="67"/>
      <c r="M106" s="67" t="n">
        <f aca="false">F106*2.511711692</f>
        <v>367050.152233889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9" t="n">
        <f aca="false">central_SIPA_income!B100</f>
        <v>34416138.1881966</v>
      </c>
      <c r="F107" s="159" t="n">
        <f aca="false">central_SIPA_income!I100</f>
        <v>150567.319002489</v>
      </c>
      <c r="G107" s="67" t="n">
        <f aca="false">E107-F107*0.7</f>
        <v>34310741.0648948</v>
      </c>
      <c r="H107" s="67"/>
      <c r="I107" s="67"/>
      <c r="J107" s="67" t="n">
        <f aca="false">G107*3.8235866717</f>
        <v>131190092.231882</v>
      </c>
      <c r="K107" s="9"/>
      <c r="L107" s="67"/>
      <c r="M107" s="67" t="n">
        <f aca="false">F107*2.511711692</f>
        <v>378181.695571645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9" t="n">
        <f aca="false">central_SIPA_income!B101</f>
        <v>40018558.1949785</v>
      </c>
      <c r="F108" s="159" t="n">
        <f aca="false">central_SIPA_income!I101</f>
        <v>142980.643346592</v>
      </c>
      <c r="G108" s="67" t="n">
        <f aca="false">E108-F108*0.7</f>
        <v>39918471.7446359</v>
      </c>
      <c r="H108" s="67"/>
      <c r="I108" s="67"/>
      <c r="J108" s="67" t="n">
        <f aca="false">G108*3.8235866717</f>
        <v>152631736.517423</v>
      </c>
      <c r="K108" s="9"/>
      <c r="L108" s="67"/>
      <c r="M108" s="67" t="n">
        <f aca="false">F108*2.511711692</f>
        <v>359126.153623317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5"/>
      <c r="B109" s="155" t="n">
        <v>2040</v>
      </c>
      <c r="C109" s="5" t="n">
        <v>1</v>
      </c>
      <c r="D109" s="155" t="n">
        <v>261</v>
      </c>
      <c r="E109" s="157" t="n">
        <f aca="false">central_SIPA_income!B102</f>
        <v>35154670.4907926</v>
      </c>
      <c r="F109" s="157" t="n">
        <f aca="false">central_SIPA_income!I102</f>
        <v>141191.541364794</v>
      </c>
      <c r="G109" s="8" t="n">
        <f aca="false">E109-F109*0.7</f>
        <v>35055836.4118372</v>
      </c>
      <c r="H109" s="8"/>
      <c r="I109" s="8"/>
      <c r="J109" s="8" t="n">
        <f aca="false">G109*3.8235866717</f>
        <v>134039028.869596</v>
      </c>
      <c r="K109" s="6"/>
      <c r="L109" s="8"/>
      <c r="M109" s="8" t="n">
        <f aca="false">F109*2.511711692</f>
        <v>354632.445257455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  <c r="AS109" s="155"/>
      <c r="AT109" s="155"/>
      <c r="AU109" s="155"/>
      <c r="AV109" s="155"/>
      <c r="AW109" s="155"/>
      <c r="AX109" s="155"/>
      <c r="AY109" s="155"/>
      <c r="AZ109" s="155"/>
      <c r="BA109" s="155"/>
      <c r="BB109" s="155"/>
      <c r="BC109" s="155"/>
      <c r="BD109" s="155"/>
      <c r="BE109" s="155"/>
      <c r="BF109" s="155"/>
      <c r="BG109" s="155"/>
      <c r="BH109" s="155"/>
      <c r="BI109" s="155"/>
      <c r="BJ109" s="155"/>
      <c r="BK109" s="155"/>
      <c r="BL109" s="15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9" t="n">
        <f aca="false">central_SIPA_income!B103</f>
        <v>40639864.5067706</v>
      </c>
      <c r="F110" s="159" t="n">
        <f aca="false">central_SIPA_income!I103</f>
        <v>137241.085453052</v>
      </c>
      <c r="G110" s="67" t="n">
        <f aca="false">E110-F110*0.7</f>
        <v>40543795.7469534</v>
      </c>
      <c r="H110" s="67"/>
      <c r="I110" s="67"/>
      <c r="J110" s="67" t="n">
        <f aca="false">G110*3.8235866717</f>
        <v>155022717.038178</v>
      </c>
      <c r="K110" s="9"/>
      <c r="L110" s="67"/>
      <c r="M110" s="67" t="n">
        <f aca="false">F110*2.511711692</f>
        <v>344710.038955201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9" t="n">
        <f aca="false">central_SIPA_income!B104</f>
        <v>35589111.8195582</v>
      </c>
      <c r="F111" s="159" t="n">
        <f aca="false">central_SIPA_income!I104</f>
        <v>136182.321910413</v>
      </c>
      <c r="G111" s="67" t="n">
        <f aca="false">E111-F111*0.7</f>
        <v>35493784.1942209</v>
      </c>
      <c r="H111" s="67"/>
      <c r="I111" s="67"/>
      <c r="J111" s="67" t="n">
        <f aca="false">G111*3.8235866717</f>
        <v>135713560.173219</v>
      </c>
      <c r="K111" s="9"/>
      <c r="L111" s="67"/>
      <c r="M111" s="67" t="n">
        <f aca="false">F111*2.511711692</f>
        <v>342050.730186092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9" t="n">
        <f aca="false">central_SIPA_income!B105</f>
        <v>40754976.307685</v>
      </c>
      <c r="F112" s="159" t="n">
        <f aca="false">central_SIPA_income!I105</f>
        <v>136655.686507229</v>
      </c>
      <c r="G112" s="67" t="n">
        <f aca="false">E112-F112*0.7</f>
        <v>40659317.32713</v>
      </c>
      <c r="H112" s="67"/>
      <c r="I112" s="67"/>
      <c r="J112" s="67" t="n">
        <f aca="false">G112*3.8235866717</f>
        <v>155464423.812435</v>
      </c>
      <c r="K112" s="9"/>
      <c r="L112" s="67"/>
      <c r="M112" s="67" t="n">
        <f aca="false">F112*2.511711692</f>
        <v>343239.685578493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5"/>
      <c r="B113" s="155"/>
      <c r="C113" s="5"/>
      <c r="D113" s="15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5"/>
      <c r="Z113" s="155"/>
      <c r="AA113" s="155"/>
      <c r="AB113" s="155"/>
      <c r="AC113" s="155"/>
      <c r="AD113" s="155"/>
      <c r="AE113" s="155"/>
      <c r="AF113" s="155"/>
      <c r="AG113" s="155"/>
      <c r="AH113" s="155"/>
      <c r="AI113" s="155"/>
      <c r="AJ113" s="155"/>
      <c r="AK113" s="155"/>
      <c r="AL113" s="155"/>
      <c r="AM113" s="155"/>
      <c r="AN113" s="155"/>
      <c r="AO113" s="155"/>
      <c r="AP113" s="155"/>
      <c r="AQ113" s="155"/>
      <c r="AR113" s="155"/>
      <c r="AS113" s="155"/>
      <c r="AT113" s="155"/>
      <c r="AU113" s="155"/>
      <c r="AV113" s="155"/>
      <c r="AW113" s="155"/>
      <c r="AX113" s="155"/>
      <c r="AY113" s="155"/>
      <c r="AZ113" s="155"/>
      <c r="BA113" s="155"/>
      <c r="BB113" s="155"/>
      <c r="BC113" s="155"/>
      <c r="BD113" s="155"/>
      <c r="BE113" s="155"/>
      <c r="BF113" s="155"/>
      <c r="BG113" s="155"/>
      <c r="BH113" s="155"/>
      <c r="BI113" s="155"/>
      <c r="BJ113" s="155"/>
      <c r="BK113" s="155"/>
      <c r="BL113" s="155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" activeCellId="0" sqref="E3"/>
    </sheetView>
  </sheetViews>
  <sheetFormatPr defaultColWidth="9.171875" defaultRowHeight="12.8" zeroHeight="false" outlineLevelRow="0" outlineLevelCol="0"/>
  <cols>
    <col collapsed="false" customWidth="true" hidden="false" outlineLevel="0" max="5" min="5" style="111" width="20.48"/>
    <col collapsed="false" customWidth="true" hidden="false" outlineLevel="0" max="6" min="6" style="111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3"/>
      <c r="B1" s="163"/>
      <c r="C1" s="163"/>
      <c r="D1" s="163"/>
      <c r="E1" s="164" t="s">
        <v>207</v>
      </c>
      <c r="F1" s="164" t="s">
        <v>208</v>
      </c>
      <c r="G1" s="163"/>
      <c r="H1" s="163"/>
      <c r="I1" s="163"/>
      <c r="J1" s="163"/>
      <c r="K1" s="163"/>
      <c r="L1" s="163"/>
      <c r="M1" s="165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</row>
    <row r="2" customFormat="false" ht="50.25" hidden="false" customHeight="true" outlineLevel="0" collapsed="false">
      <c r="A2" s="144" t="s">
        <v>209</v>
      </c>
      <c r="B2" s="144" t="s">
        <v>179</v>
      </c>
      <c r="C2" s="144" t="s">
        <v>180</v>
      </c>
      <c r="D2" s="144" t="s">
        <v>210</v>
      </c>
      <c r="E2" s="146" t="s">
        <v>211</v>
      </c>
      <c r="F2" s="146" t="s">
        <v>212</v>
      </c>
      <c r="G2" s="144" t="s">
        <v>213</v>
      </c>
      <c r="H2" s="144" t="s">
        <v>214</v>
      </c>
      <c r="I2" s="144" t="s">
        <v>215</v>
      </c>
      <c r="J2" s="144" t="s">
        <v>216</v>
      </c>
      <c r="K2" s="144" t="s">
        <v>217</v>
      </c>
      <c r="L2" s="144" t="s">
        <v>218</v>
      </c>
      <c r="M2" s="147" t="s">
        <v>219</v>
      </c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</row>
    <row r="3" customFormat="false" ht="12.8" hidden="false" customHeight="false" outlineLevel="0" collapsed="false">
      <c r="A3" s="149" t="s">
        <v>220</v>
      </c>
      <c r="B3" s="149" t="n">
        <v>2014</v>
      </c>
      <c r="C3" s="150" t="n">
        <v>1</v>
      </c>
      <c r="D3" s="149" t="n">
        <v>45</v>
      </c>
      <c r="E3" s="151" t="n">
        <v>16336703</v>
      </c>
      <c r="F3" s="151" t="n">
        <v>147746</v>
      </c>
      <c r="G3" s="152" t="n">
        <v>16188957</v>
      </c>
      <c r="H3" s="167" t="n">
        <v>59323985</v>
      </c>
      <c r="I3" s="168" t="n">
        <f aca="false">H3/G3</f>
        <v>3.66447233135526</v>
      </c>
      <c r="J3" s="152" t="n">
        <f aca="false">G3*I10</f>
        <v>61899880.2143381</v>
      </c>
      <c r="K3" s="167" t="n">
        <v>354218</v>
      </c>
      <c r="L3" s="168" t="n">
        <f aca="false">K3/F3</f>
        <v>2.39747945798871</v>
      </c>
      <c r="M3" s="152" t="n">
        <f aca="false">F3*2.511711692</f>
        <v>371095.355646232</v>
      </c>
      <c r="N3" s="167"/>
      <c r="O3" s="149"/>
      <c r="P3" s="149"/>
      <c r="Q3" s="152"/>
      <c r="R3" s="152"/>
      <c r="S3" s="152"/>
      <c r="T3" s="149"/>
      <c r="U3" s="149"/>
      <c r="V3" s="150"/>
      <c r="W3" s="150"/>
      <c r="X3" s="152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</row>
    <row r="4" customFormat="false" ht="12.8" hidden="false" customHeight="false" outlineLevel="0" collapsed="false">
      <c r="B4" s="149" t="n">
        <v>2014</v>
      </c>
      <c r="C4" s="150" t="n">
        <v>2</v>
      </c>
      <c r="D4" s="149" t="n">
        <v>46</v>
      </c>
      <c r="E4" s="151" t="n">
        <v>19039169</v>
      </c>
      <c r="F4" s="151" t="n">
        <v>150094</v>
      </c>
      <c r="G4" s="152" t="n">
        <v>18889075</v>
      </c>
      <c r="H4" s="167" t="n">
        <v>70642775</v>
      </c>
      <c r="I4" s="168" t="n">
        <f aca="false">H4/G4</f>
        <v>3.73987476888095</v>
      </c>
      <c r="J4" s="152" t="n">
        <f aca="false">G4*3.8235866717</f>
        <v>72224015.4107417</v>
      </c>
      <c r="K4" s="167" t="n">
        <v>375893</v>
      </c>
      <c r="L4" s="168" t="n">
        <f aca="false">K4/F4</f>
        <v>2.5043839194105</v>
      </c>
      <c r="M4" s="152" t="n">
        <f aca="false">F4*2.511711692</f>
        <v>376992.854699048</v>
      </c>
      <c r="N4" s="167"/>
      <c r="Q4" s="152"/>
      <c r="R4" s="152"/>
      <c r="S4" s="152"/>
      <c r="V4" s="150"/>
      <c r="W4" s="150"/>
      <c r="X4" s="152"/>
    </row>
    <row r="5" customFormat="false" ht="12.8" hidden="false" customHeight="false" outlineLevel="0" collapsed="false">
      <c r="B5" s="149" t="n">
        <v>2014</v>
      </c>
      <c r="C5" s="150" t="n">
        <v>3</v>
      </c>
      <c r="D5" s="149" t="n">
        <v>47</v>
      </c>
      <c r="E5" s="151" t="n">
        <v>16811748</v>
      </c>
      <c r="F5" s="151" t="n">
        <v>145661</v>
      </c>
      <c r="G5" s="152" t="n">
        <v>16666087</v>
      </c>
      <c r="H5" s="167" t="n">
        <v>66453030</v>
      </c>
      <c r="I5" s="168" t="n">
        <f aca="false">H5/G5</f>
        <v>3.98732047900626</v>
      </c>
      <c r="J5" s="152" t="n">
        <f aca="false">G5*3.8235866717</f>
        <v>63724228.1225926</v>
      </c>
      <c r="K5" s="167" t="n">
        <v>387130</v>
      </c>
      <c r="L5" s="168" t="n">
        <f aca="false">K5/F5</f>
        <v>2.65774641118762</v>
      </c>
      <c r="M5" s="152" t="n">
        <f aca="false">F5*2.511711692</f>
        <v>365858.436768412</v>
      </c>
      <c r="N5" s="167"/>
      <c r="Q5" s="152"/>
      <c r="R5" s="152"/>
      <c r="S5" s="152"/>
      <c r="V5" s="150"/>
      <c r="W5" s="150"/>
      <c r="X5" s="152"/>
    </row>
    <row r="6" customFormat="false" ht="12.8" hidden="false" customHeight="false" outlineLevel="0" collapsed="false">
      <c r="B6" s="149" t="n">
        <v>2014</v>
      </c>
      <c r="C6" s="150" t="n">
        <v>4</v>
      </c>
      <c r="D6" s="149" t="n">
        <v>48</v>
      </c>
      <c r="E6" s="151" t="n">
        <v>20743937</v>
      </c>
      <c r="F6" s="151" t="n">
        <v>143630</v>
      </c>
      <c r="G6" s="152" t="n">
        <v>20600306</v>
      </c>
      <c r="H6" s="167" t="n">
        <v>75212989</v>
      </c>
      <c r="I6" s="168" t="n">
        <f aca="false">H6/G6</f>
        <v>3.65106173665576</v>
      </c>
      <c r="J6" s="152" t="n">
        <f aca="false">G6*3.8235866717</f>
        <v>78767055.4545416</v>
      </c>
      <c r="K6" s="167" t="n">
        <v>390504</v>
      </c>
      <c r="L6" s="168" t="n">
        <f aca="false">K6/F6</f>
        <v>2.71881918819188</v>
      </c>
      <c r="M6" s="152" t="n">
        <f aca="false">F6*2.511711692</f>
        <v>360757.15032196</v>
      </c>
      <c r="N6" s="167"/>
      <c r="Q6" s="152"/>
      <c r="R6" s="152"/>
      <c r="S6" s="152"/>
      <c r="V6" s="150"/>
      <c r="W6" s="150"/>
      <c r="X6" s="152"/>
    </row>
    <row r="7" customFormat="false" ht="12.8" hidden="false" customHeight="false" outlineLevel="0" collapsed="false">
      <c r="B7" s="149" t="n">
        <v>2015</v>
      </c>
      <c r="C7" s="150" t="n">
        <v>1</v>
      </c>
      <c r="D7" s="149" t="n">
        <v>49</v>
      </c>
      <c r="E7" s="151" t="n">
        <v>18307160</v>
      </c>
      <c r="F7" s="151" t="n">
        <v>167252</v>
      </c>
      <c r="G7" s="152" t="n">
        <v>18139908</v>
      </c>
      <c r="H7" s="167" t="n">
        <v>71061517</v>
      </c>
      <c r="I7" s="168" t="n">
        <f aca="false">H7/G7</f>
        <v>3.91741330771909</v>
      </c>
      <c r="J7" s="152" t="n">
        <f aca="false">G7*3.8235866717</f>
        <v>69359510.4546642</v>
      </c>
      <c r="K7" s="167" t="n">
        <v>409117</v>
      </c>
      <c r="L7" s="168" t="n">
        <f aca="false">K7/F7</f>
        <v>2.44611125726449</v>
      </c>
      <c r="M7" s="152" t="n">
        <f aca="false">F7*2.511711692</f>
        <v>420088.803910384</v>
      </c>
      <c r="N7" s="167"/>
      <c r="Q7" s="152"/>
      <c r="R7" s="152"/>
      <c r="S7" s="152"/>
      <c r="V7" s="150"/>
      <c r="W7" s="150"/>
      <c r="X7" s="152"/>
    </row>
    <row r="8" customFormat="false" ht="12.8" hidden="false" customHeight="false" outlineLevel="0" collapsed="false">
      <c r="B8" s="149" t="n">
        <v>2015</v>
      </c>
      <c r="C8" s="150" t="n">
        <v>2</v>
      </c>
      <c r="D8" s="149" t="n">
        <v>50</v>
      </c>
      <c r="E8" s="151" t="n">
        <v>21740969</v>
      </c>
      <c r="F8" s="151" t="n">
        <v>188439</v>
      </c>
      <c r="G8" s="152" t="n">
        <v>21552530</v>
      </c>
      <c r="H8" s="167" t="n">
        <v>85808756</v>
      </c>
      <c r="I8" s="168" t="n">
        <f aca="false">H8/G8</f>
        <v>3.98137740673601</v>
      </c>
      <c r="J8" s="152" t="n">
        <f aca="false">G8*3.8235866717</f>
        <v>82407966.4494144</v>
      </c>
      <c r="K8" s="167" t="n">
        <v>442027</v>
      </c>
      <c r="L8" s="168" t="n">
        <f aca="false">K8/F8</f>
        <v>2.34572991790447</v>
      </c>
      <c r="M8" s="152" t="n">
        <f aca="false">F8*2.511711692</f>
        <v>473304.439528788</v>
      </c>
      <c r="N8" s="167"/>
      <c r="Q8" s="152"/>
      <c r="R8" s="152"/>
      <c r="S8" s="152"/>
      <c r="V8" s="150"/>
      <c r="W8" s="150"/>
      <c r="X8" s="152"/>
    </row>
    <row r="9" customFormat="false" ht="12.8" hidden="false" customHeight="false" outlineLevel="0" collapsed="false">
      <c r="A9" s="155"/>
      <c r="B9" s="155" t="n">
        <v>2015</v>
      </c>
      <c r="C9" s="5" t="n">
        <v>1</v>
      </c>
      <c r="D9" s="155" t="n">
        <v>161</v>
      </c>
      <c r="E9" s="157" t="n">
        <f aca="false">low_SIPA_income!B2</f>
        <v>18000510.6188669</v>
      </c>
      <c r="F9" s="157" t="n">
        <f aca="false">low_SIPA_income!I2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59" t="n">
        <f aca="false">low_SIPA_income!B3</f>
        <v>22157499.2341788</v>
      </c>
      <c r="F10" s="159" t="n">
        <f aca="false">low_SIPA_income!I3</f>
        <v>151084.142402353</v>
      </c>
      <c r="G10" s="67" t="n">
        <f aca="false">E10-F10*0.7</f>
        <v>22051740.3344971</v>
      </c>
      <c r="H10" s="67" t="s">
        <v>221</v>
      </c>
      <c r="I10" s="170" t="n">
        <f aca="false">AVERAGE(I3:I8)</f>
        <v>3.82358667172555</v>
      </c>
      <c r="J10" s="67" t="n">
        <f aca="false">G10*3.8235866717</f>
        <v>84316740.4307724</v>
      </c>
      <c r="K10" s="9" t="s">
        <v>221</v>
      </c>
      <c r="L10" s="170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59" t="n">
        <f aca="false">low_SIPA_income!B4</f>
        <v>20233959.3615849</v>
      </c>
      <c r="F11" s="159" t="n">
        <f aca="false">low_SIPA_income!I4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59" t="n">
        <f aca="false">low_SIPA_income!B5</f>
        <v>23711099.340712</v>
      </c>
      <c r="F12" s="159" t="n">
        <f aca="false">low_SIPA_income!I5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5" t="s">
        <v>222</v>
      </c>
      <c r="B13" s="155" t="n">
        <v>2016</v>
      </c>
      <c r="C13" s="5" t="n">
        <v>1</v>
      </c>
      <c r="D13" s="155" t="n">
        <v>165</v>
      </c>
      <c r="E13" s="157" t="n">
        <f aca="false">low_SIPA_income!B6</f>
        <v>19318558.8094962</v>
      </c>
      <c r="F13" s="157" t="n">
        <f aca="false">low_SIPA_income!I6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9" t="n">
        <f aca="false">low_SIPA_income!B7</f>
        <v>22035975.6793422</v>
      </c>
      <c r="F14" s="159" t="n">
        <f aca="false">low_SIPA_income!I7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9" t="n">
        <f aca="false">low_SIPA_income!B8</f>
        <v>19225382.5714869</v>
      </c>
      <c r="F15" s="159" t="n">
        <f aca="false">low_SIPA_income!I8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9" t="n">
        <f aca="false">low_SIPA_income!B9</f>
        <v>22564836.9054479</v>
      </c>
      <c r="F16" s="159" t="n">
        <f aca="false">low_SIPA_income!I9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5"/>
      <c r="B17" s="155" t="n">
        <v>2017</v>
      </c>
      <c r="C17" s="5" t="n">
        <v>1</v>
      </c>
      <c r="D17" s="155" t="n">
        <v>169</v>
      </c>
      <c r="E17" s="157" t="n">
        <f aca="false">low_SIPA_income!B10</f>
        <v>19510720.9348717</v>
      </c>
      <c r="F17" s="157" t="n">
        <f aca="false">low_SIPA_income!I10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9" t="n">
        <f aca="false">low_SIPA_income!B11</f>
        <v>23339052.656364</v>
      </c>
      <c r="F18" s="159" t="n">
        <f aca="false">low_SIPA_income!I11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9" t="n">
        <f aca="false">low_SIPA_income!B12</f>
        <v>20676340.3358436</v>
      </c>
      <c r="F19" s="159" t="n">
        <f aca="false">low_SIPA_income!I12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9" t="n">
        <f aca="false">low_SIPA_income!B13</f>
        <v>24442783.390504</v>
      </c>
      <c r="F20" s="159" t="n">
        <f aca="false">low_SIPA_income!I13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5"/>
      <c r="B21" s="155" t="n">
        <v>2018</v>
      </c>
      <c r="C21" s="5" t="n">
        <v>1</v>
      </c>
      <c r="D21" s="155" t="n">
        <v>173</v>
      </c>
      <c r="E21" s="157" t="n">
        <f aca="false">low_SIPA_income!B14</f>
        <v>19425279.3963776</v>
      </c>
      <c r="F21" s="157" t="n">
        <f aca="false">low_SIPA_income!I14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9" t="n">
        <f aca="false">low_SIPA_income!B15</f>
        <v>22128007.929654</v>
      </c>
      <c r="F22" s="159" t="n">
        <f aca="false">low_SIPA_income!I15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9" t="n">
        <f aca="false">low_SIPA_income!B16</f>
        <v>18144968.4047922</v>
      </c>
      <c r="F23" s="159" t="n">
        <f aca="false">low_SIPA_income!I16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9" t="n">
        <f aca="false">low_SIPA_income!B17</f>
        <v>19836641.3035061</v>
      </c>
      <c r="F24" s="159" t="n">
        <f aca="false">low_SIPA_income!I17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5"/>
      <c r="B25" s="155" t="n">
        <v>2019</v>
      </c>
      <c r="C25" s="5" t="n">
        <v>1</v>
      </c>
      <c r="D25" s="155" t="n">
        <v>177</v>
      </c>
      <c r="E25" s="157" t="n">
        <f aca="false">low_SIPA_income!B18</f>
        <v>15838280.4823216</v>
      </c>
      <c r="F25" s="157" t="n">
        <f aca="false">low_SIPA_income!I18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9" t="n">
        <f aca="false">low_SIPA_income!B19</f>
        <v>18778360.1188109</v>
      </c>
      <c r="F26" s="159" t="n">
        <f aca="false">low_SIPA_income!I19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9" t="n">
        <f aca="false">low_SIPA_income!B20</f>
        <v>15860188.8718915</v>
      </c>
      <c r="F27" s="159" t="n">
        <f aca="false">low_SIPA_income!I20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9" t="n">
        <f aca="false">low_SIPA_income!B21</f>
        <v>18033810.2682384</v>
      </c>
      <c r="F28" s="159" t="n">
        <f aca="false">low_SIPA_income!I21</f>
        <v>109843.876246888</v>
      </c>
      <c r="G28" s="67" t="n">
        <f aca="false">E28-F28*0.7</f>
        <v>17956919.5548655</v>
      </c>
      <c r="H28" s="67"/>
      <c r="I28" s="67"/>
      <c r="J28" s="67" t="n">
        <f aca="false">G28*3.8235866717</f>
        <v>68659838.274773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5"/>
      <c r="B29" s="155" t="n">
        <v>2020</v>
      </c>
      <c r="C29" s="5" t="n">
        <v>1</v>
      </c>
      <c r="D29" s="155" t="n">
        <v>181</v>
      </c>
      <c r="E29" s="157" t="n">
        <f aca="false">low_SIPA_income!B22</f>
        <v>16519043.637939</v>
      </c>
      <c r="F29" s="157" t="n">
        <f aca="false">low_SIPA_income!I22</f>
        <v>111198.450878821</v>
      </c>
      <c r="G29" s="8" t="n">
        <f aca="false">E29-F29*0.7</f>
        <v>16441204.7223238</v>
      </c>
      <c r="H29" s="8"/>
      <c r="I29" s="8"/>
      <c r="J29" s="8" t="n">
        <f aca="false">G29*3.8235866717</f>
        <v>62864371.2429685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9" t="n">
        <f aca="false">low_SIPA_income!B23</f>
        <v>19028421.8671121</v>
      </c>
      <c r="F30" s="159" t="n">
        <f aca="false">low_SIPA_income!I23</f>
        <v>100985.390595</v>
      </c>
      <c r="G30" s="67" t="n">
        <f aca="false">E30-F30*0.7</f>
        <v>18957732.0936956</v>
      </c>
      <c r="H30" s="67"/>
      <c r="I30" s="67"/>
      <c r="J30" s="67" t="n">
        <f aca="false">G30*3.8235866717</f>
        <v>72486531.7591137</v>
      </c>
      <c r="K30" s="9"/>
      <c r="L30" s="67"/>
      <c r="M30" s="67" t="n">
        <f aca="false">F30*2.511711692</f>
        <v>253646.186278647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9" t="n">
        <f aca="false">low_SIPA_income!B24</f>
        <v>16634058.1300896</v>
      </c>
      <c r="F31" s="159" t="n">
        <f aca="false">low_SIPA_income!I24</f>
        <v>107510.300701012</v>
      </c>
      <c r="G31" s="67" t="n">
        <f aca="false">E31-F31*0.7</f>
        <v>16558800.9195989</v>
      </c>
      <c r="H31" s="67"/>
      <c r="I31" s="67"/>
      <c r="J31" s="67" t="n">
        <f aca="false">G31*3.8235866717</f>
        <v>63314010.4955121</v>
      </c>
      <c r="K31" s="9"/>
      <c r="L31" s="67"/>
      <c r="M31" s="67" t="n">
        <f aca="false">F31*2.511711692</f>
        <v>270034.879281167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9" t="n">
        <f aca="false">low_SIPA_income!B25</f>
        <v>19709770.4042209</v>
      </c>
      <c r="F32" s="159" t="n">
        <f aca="false">low_SIPA_income!I25</f>
        <v>108156.425978483</v>
      </c>
      <c r="G32" s="67" t="n">
        <f aca="false">E32-F32*0.7</f>
        <v>19634060.906036</v>
      </c>
      <c r="H32" s="67"/>
      <c r="I32" s="67"/>
      <c r="J32" s="67" t="n">
        <f aca="false">G32*3.8235866717</f>
        <v>75072533.5916652</v>
      </c>
      <c r="K32" s="9"/>
      <c r="L32" s="67"/>
      <c r="M32" s="67" t="n">
        <f aca="false">F32*2.511711692</f>
        <v>271657.759695089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5"/>
      <c r="B33" s="155" t="n">
        <v>2021</v>
      </c>
      <c r="C33" s="5" t="n">
        <v>1</v>
      </c>
      <c r="D33" s="155" t="n">
        <v>185</v>
      </c>
      <c r="E33" s="157" t="n">
        <f aca="false">low_SIPA_income!B26</f>
        <v>17377261.7507926</v>
      </c>
      <c r="F33" s="157" t="n">
        <f aca="false">low_SIPA_income!I26</f>
        <v>112228.434737662</v>
      </c>
      <c r="G33" s="8" t="n">
        <f aca="false">E33-F33*0.7</f>
        <v>17298701.8464762</v>
      </c>
      <c r="H33" s="8"/>
      <c r="I33" s="8"/>
      <c r="J33" s="8" t="n">
        <f aca="false">G33*3.8235866717</f>
        <v>66143085.8178986</v>
      </c>
      <c r="K33" s="6"/>
      <c r="L33" s="8"/>
      <c r="M33" s="8" t="n">
        <f aca="false">F33*2.511711692</f>
        <v>281885.471705445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9" t="n">
        <f aca="false">low_SIPA_income!B27</f>
        <v>20651857.3529532</v>
      </c>
      <c r="F34" s="159" t="n">
        <f aca="false">low_SIPA_income!I27</f>
        <v>107826.54887906</v>
      </c>
      <c r="G34" s="67" t="n">
        <f aca="false">E34-F34*0.7</f>
        <v>20576378.7687378</v>
      </c>
      <c r="H34" s="67"/>
      <c r="I34" s="67"/>
      <c r="J34" s="67" t="n">
        <f aca="false">G34*3.8235866717</f>
        <v>78675567.6119968</v>
      </c>
      <c r="K34" s="9"/>
      <c r="L34" s="67"/>
      <c r="M34" s="67" t="n">
        <f aca="false">F34*2.511711692</f>
        <v>270829.203527544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9" t="n">
        <f aca="false">low_SIPA_income!B28</f>
        <v>18051069.8699109</v>
      </c>
      <c r="F35" s="159" t="n">
        <f aca="false">low_SIPA_income!I28</f>
        <v>108146.77559917</v>
      </c>
      <c r="G35" s="67" t="n">
        <f aca="false">E35-F35*0.7</f>
        <v>17975367.1269914</v>
      </c>
      <c r="H35" s="67"/>
      <c r="I35" s="67"/>
      <c r="J35" s="67" t="n">
        <f aca="false">G35*3.8235866717</f>
        <v>68730374.1656788</v>
      </c>
      <c r="K35" s="9"/>
      <c r="L35" s="67"/>
      <c r="M35" s="67" t="n">
        <f aca="false">F35*2.511711692</f>
        <v>271633.520724536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9" t="n">
        <f aca="false">low_SIPA_income!B29</f>
        <v>21504616.1303693</v>
      </c>
      <c r="F36" s="159" t="n">
        <f aca="false">low_SIPA_income!I29</f>
        <v>103168.122587086</v>
      </c>
      <c r="G36" s="67" t="n">
        <f aca="false">E36-F36*0.7</f>
        <v>21432398.4445583</v>
      </c>
      <c r="H36" s="67"/>
      <c r="I36" s="67"/>
      <c r="J36" s="67" t="n">
        <f aca="false">G36*3.8235866717</f>
        <v>81948633.0351771</v>
      </c>
      <c r="K36" s="9"/>
      <c r="L36" s="67"/>
      <c r="M36" s="67" t="n">
        <f aca="false">F36*2.511711692</f>
        <v>259128.579743672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5"/>
      <c r="B37" s="155" t="n">
        <v>2022</v>
      </c>
      <c r="C37" s="5" t="n">
        <v>1</v>
      </c>
      <c r="D37" s="155" t="n">
        <v>189</v>
      </c>
      <c r="E37" s="157" t="n">
        <f aca="false">low_SIPA_income!B30</f>
        <v>18784009.1052644</v>
      </c>
      <c r="F37" s="157" t="n">
        <f aca="false">low_SIPA_income!I30</f>
        <v>106658.76961992</v>
      </c>
      <c r="G37" s="8" t="n">
        <f aca="false">E37-F37*0.7</f>
        <v>18709347.9665304</v>
      </c>
      <c r="H37" s="8"/>
      <c r="I37" s="8"/>
      <c r="J37" s="8" t="n">
        <f aca="false">G37*3.8235866717</f>
        <v>71536813.5210233</v>
      </c>
      <c r="K37" s="6"/>
      <c r="L37" s="8"/>
      <c r="M37" s="8" t="n">
        <f aca="false">F37*2.511711692</f>
        <v>267896.078708688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9" t="n">
        <f aca="false">low_SIPA_income!B31</f>
        <v>21856715.1132988</v>
      </c>
      <c r="F38" s="159" t="n">
        <f aca="false">low_SIPA_income!I31</f>
        <v>107478.983102297</v>
      </c>
      <c r="G38" s="67" t="n">
        <f aca="false">E38-F38*0.7</f>
        <v>21781479.8251272</v>
      </c>
      <c r="H38" s="67"/>
      <c r="I38" s="67"/>
      <c r="J38" s="67" t="n">
        <f aca="false">G38*3.8235866717</f>
        <v>83283375.9492588</v>
      </c>
      <c r="K38" s="9"/>
      <c r="L38" s="67"/>
      <c r="M38" s="67" t="n">
        <f aca="false">F38*2.511711692</f>
        <v>269956.21850231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9" t="n">
        <f aca="false">low_SIPA_income!B32</f>
        <v>19022615.4502645</v>
      </c>
      <c r="F39" s="159" t="n">
        <f aca="false">low_SIPA_income!I32</f>
        <v>112352.297815636</v>
      </c>
      <c r="G39" s="67" t="n">
        <f aca="false">E39-F39*0.7</f>
        <v>18943968.8417936</v>
      </c>
      <c r="H39" s="67"/>
      <c r="I39" s="67"/>
      <c r="J39" s="67" t="n">
        <f aca="false">G39*3.8235866717</f>
        <v>72433906.772582</v>
      </c>
      <c r="K39" s="9"/>
      <c r="L39" s="67"/>
      <c r="M39" s="67" t="n">
        <f aca="false">F39*2.511711692</f>
        <v>282196.580046598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9" t="n">
        <f aca="false">low_SIPA_income!B33</f>
        <v>22264250.542109</v>
      </c>
      <c r="F40" s="159" t="n">
        <f aca="false">low_SIPA_income!I33</f>
        <v>107691.970980572</v>
      </c>
      <c r="G40" s="67" t="n">
        <f aca="false">E40-F40*0.7</f>
        <v>22188866.1624226</v>
      </c>
      <c r="H40" s="67"/>
      <c r="I40" s="67"/>
      <c r="J40" s="67" t="n">
        <f aca="false">G40*3.8235866717</f>
        <v>84841052.9187742</v>
      </c>
      <c r="K40" s="9"/>
      <c r="L40" s="67"/>
      <c r="M40" s="67" t="n">
        <f aca="false">F40*2.511711692</f>
        <v>270491.182646428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5"/>
      <c r="B41" s="155" t="n">
        <v>2023</v>
      </c>
      <c r="C41" s="5" t="n">
        <v>1</v>
      </c>
      <c r="D41" s="155" t="n">
        <v>193</v>
      </c>
      <c r="E41" s="157" t="n">
        <f aca="false">low_SIPA_income!B34</f>
        <v>19423244.8164298</v>
      </c>
      <c r="F41" s="157" t="n">
        <f aca="false">low_SIPA_income!I34</f>
        <v>112465.019818701</v>
      </c>
      <c r="G41" s="8" t="n">
        <f aca="false">E41-F41*0.7</f>
        <v>19344519.3025568</v>
      </c>
      <c r="H41" s="8"/>
      <c r="I41" s="8"/>
      <c r="J41" s="8" t="n">
        <f aca="false">G41*3.8235866717</f>
        <v>73965446.1756994</v>
      </c>
      <c r="K41" s="6"/>
      <c r="L41" s="8"/>
      <c r="M41" s="8" t="n">
        <f aca="false">F41*2.511711692</f>
        <v>282479.705219642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9" t="n">
        <f aca="false">low_SIPA_income!B35</f>
        <v>22673996.7169991</v>
      </c>
      <c r="F42" s="159" t="n">
        <f aca="false">low_SIPA_income!I35</f>
        <v>112360.065343283</v>
      </c>
      <c r="G42" s="67" t="n">
        <f aca="false">E42-F42*0.7</f>
        <v>22595344.6712588</v>
      </c>
      <c r="H42" s="67"/>
      <c r="I42" s="67"/>
      <c r="J42" s="67" t="n">
        <f aca="false">G42*3.8235866717</f>
        <v>86395258.7274927</v>
      </c>
      <c r="K42" s="9"/>
      <c r="L42" s="67"/>
      <c r="M42" s="67" t="n">
        <f aca="false">F42*2.511711692</f>
        <v>282216.089836608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9" t="n">
        <f aca="false">low_SIPA_income!B36</f>
        <v>19952588.9488728</v>
      </c>
      <c r="F43" s="159" t="n">
        <f aca="false">low_SIPA_income!I36</f>
        <v>113914.904313256</v>
      </c>
      <c r="G43" s="67" t="n">
        <f aca="false">E43-F43*0.7</f>
        <v>19872848.5158535</v>
      </c>
      <c r="H43" s="67"/>
      <c r="I43" s="67"/>
      <c r="J43" s="67" t="n">
        <f aca="false">G43*3.8235866717</f>
        <v>75985558.7139306</v>
      </c>
      <c r="K43" s="9"/>
      <c r="L43" s="67"/>
      <c r="M43" s="67" t="n">
        <f aca="false">F43*2.511711692</f>
        <v>286121.397056667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9" t="n">
        <f aca="false">low_SIPA_income!B37</f>
        <v>23341307.7869359</v>
      </c>
      <c r="F44" s="159" t="n">
        <f aca="false">low_SIPA_income!I37</f>
        <v>106424.438080618</v>
      </c>
      <c r="G44" s="67" t="n">
        <f aca="false">E44-F44*0.7</f>
        <v>23266810.6802794</v>
      </c>
      <c r="H44" s="67"/>
      <c r="I44" s="67"/>
      <c r="J44" s="67" t="n">
        <f aca="false">G44*3.8235866717</f>
        <v>88962667.2100837</v>
      </c>
      <c r="K44" s="9"/>
      <c r="L44" s="67"/>
      <c r="M44" s="67" t="n">
        <f aca="false">F44*2.511711692</f>
        <v>267307.505441618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5"/>
      <c r="B45" s="155" t="n">
        <v>2024</v>
      </c>
      <c r="C45" s="5" t="n">
        <v>1</v>
      </c>
      <c r="D45" s="155" t="n">
        <v>197</v>
      </c>
      <c r="E45" s="157" t="n">
        <f aca="false">low_SIPA_income!B38</f>
        <v>20463105.349646</v>
      </c>
      <c r="F45" s="157" t="n">
        <f aca="false">low_SIPA_income!I38</f>
        <v>108929.40742221</v>
      </c>
      <c r="G45" s="8" t="n">
        <f aca="false">E45-F45*0.7</f>
        <v>20386854.7644505</v>
      </c>
      <c r="H45" s="8"/>
      <c r="I45" s="8"/>
      <c r="J45" s="8" t="n">
        <f aca="false">G45*3.8235866717</f>
        <v>77950906.1552365</v>
      </c>
      <c r="K45" s="6"/>
      <c r="L45" s="8"/>
      <c r="M45" s="8" t="n">
        <f aca="false">F45*2.511711692</f>
        <v>273599.266224996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9" t="n">
        <f aca="false">low_SIPA_income!B39</f>
        <v>23926851.4940207</v>
      </c>
      <c r="F46" s="159" t="n">
        <f aca="false">low_SIPA_income!I39</f>
        <v>113484.756908201</v>
      </c>
      <c r="G46" s="67" t="n">
        <f aca="false">E46-F46*0.7</f>
        <v>23847412.164185</v>
      </c>
      <c r="H46" s="67"/>
      <c r="I46" s="67"/>
      <c r="J46" s="67" t="n">
        <f aca="false">G46*3.8235866717</f>
        <v>91182647.3055142</v>
      </c>
      <c r="K46" s="9"/>
      <c r="L46" s="67"/>
      <c r="M46" s="67" t="n">
        <f aca="false">F46*2.511711692</f>
        <v>285040.990790105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9" t="n">
        <f aca="false">low_SIPA_income!B40</f>
        <v>20956262.9204532</v>
      </c>
      <c r="F47" s="159" t="n">
        <f aca="false">low_SIPA_income!I40</f>
        <v>111052.612504162</v>
      </c>
      <c r="G47" s="67" t="n">
        <f aca="false">E47-F47*0.7</f>
        <v>20878526.0917003</v>
      </c>
      <c r="H47" s="67"/>
      <c r="I47" s="67"/>
      <c r="J47" s="67" t="n">
        <f aca="false">G47*3.8235866717</f>
        <v>79830854.0889661</v>
      </c>
      <c r="K47" s="9"/>
      <c r="L47" s="67"/>
      <c r="M47" s="67" t="n">
        <f aca="false">F47*2.511711692</f>
        <v>278932.14525385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9" t="n">
        <f aca="false">low_SIPA_income!B41</f>
        <v>24395438.4171896</v>
      </c>
      <c r="F48" s="159" t="n">
        <f aca="false">low_SIPA_income!I41</f>
        <v>109470.937973137</v>
      </c>
      <c r="G48" s="67" t="n">
        <f aca="false">E48-F48*0.7</f>
        <v>24318808.7606084</v>
      </c>
      <c r="H48" s="67"/>
      <c r="I48" s="67"/>
      <c r="J48" s="67" t="n">
        <f aca="false">G48*3.8235866717</f>
        <v>92985073.0486834</v>
      </c>
      <c r="K48" s="9"/>
      <c r="L48" s="67"/>
      <c r="M48" s="67" t="n">
        <f aca="false">F48*2.511711692</f>
        <v>274959.434841334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5"/>
      <c r="B49" s="155" t="n">
        <v>2025</v>
      </c>
      <c r="C49" s="5" t="n">
        <v>1</v>
      </c>
      <c r="D49" s="155" t="n">
        <v>201</v>
      </c>
      <c r="E49" s="157" t="n">
        <f aca="false">low_SIPA_income!B42</f>
        <v>21393797.65562</v>
      </c>
      <c r="F49" s="157" t="n">
        <f aca="false">low_SIPA_income!I42</f>
        <v>115985.548424152</v>
      </c>
      <c r="G49" s="8" t="n">
        <f aca="false">E49-F49*0.7</f>
        <v>21312607.7717231</v>
      </c>
      <c r="H49" s="8"/>
      <c r="I49" s="8"/>
      <c r="J49" s="8" t="n">
        <f aca="false">G49*3.8235866717</f>
        <v>81490603.0151304</v>
      </c>
      <c r="K49" s="6"/>
      <c r="L49" s="8"/>
      <c r="M49" s="8" t="n">
        <f aca="false">F49*2.511711692</f>
        <v>291322.258079975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9" t="n">
        <f aca="false">low_SIPA_income!B43</f>
        <v>24873371.0627086</v>
      </c>
      <c r="F50" s="159" t="n">
        <f aca="false">low_SIPA_income!I43</f>
        <v>113920.53443566</v>
      </c>
      <c r="G50" s="67" t="n">
        <f aca="false">E50-F50*0.7</f>
        <v>24793626.6886036</v>
      </c>
      <c r="H50" s="67"/>
      <c r="I50" s="67"/>
      <c r="J50" s="67" t="n">
        <f aca="false">G50*3.8235866717</f>
        <v>94800580.5496503</v>
      </c>
      <c r="K50" s="9"/>
      <c r="L50" s="67"/>
      <c r="M50" s="67" t="n">
        <f aca="false">F50*2.511711692</f>
        <v>286135.538300937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9" t="n">
        <f aca="false">low_SIPA_income!B44</f>
        <v>21794143.2493958</v>
      </c>
      <c r="F51" s="159" t="n">
        <f aca="false">low_SIPA_income!I44</f>
        <v>117599.095448193</v>
      </c>
      <c r="G51" s="67" t="n">
        <f aca="false">E51-F51*0.7</f>
        <v>21711823.8825821</v>
      </c>
      <c r="H51" s="67"/>
      <c r="I51" s="67"/>
      <c r="J51" s="67" t="n">
        <f aca="false">G51*3.8235866717</f>
        <v>83017040.4157387</v>
      </c>
      <c r="K51" s="9"/>
      <c r="L51" s="67"/>
      <c r="M51" s="67" t="n">
        <f aca="false">F51*2.511711692</f>
        <v>295375.023005851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9" t="n">
        <f aca="false">low_SIPA_income!B45</f>
        <v>25458539.274922</v>
      </c>
      <c r="F52" s="159" t="n">
        <f aca="false">low_SIPA_income!I45</f>
        <v>117610.702293261</v>
      </c>
      <c r="G52" s="67" t="n">
        <f aca="false">E52-F52*0.7</f>
        <v>25376211.7833167</v>
      </c>
      <c r="H52" s="67"/>
      <c r="I52" s="67"/>
      <c r="J52" s="67" t="n">
        <f aca="false">G52*3.8235866717</f>
        <v>97028145.1529263</v>
      </c>
      <c r="K52" s="9"/>
      <c r="L52" s="67"/>
      <c r="M52" s="67" t="n">
        <f aca="false">F52*2.511711692</f>
        <v>295404.176054314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5"/>
      <c r="B53" s="155" t="n">
        <v>2026</v>
      </c>
      <c r="C53" s="5" t="n">
        <v>1</v>
      </c>
      <c r="D53" s="155" t="n">
        <v>205</v>
      </c>
      <c r="E53" s="157" t="n">
        <f aca="false">low_SIPA_income!B46</f>
        <v>22067141.2690607</v>
      </c>
      <c r="F53" s="157" t="n">
        <f aca="false">low_SIPA_income!I46</f>
        <v>122677.919073856</v>
      </c>
      <c r="G53" s="8" t="n">
        <f aca="false">E53-F53*0.7</f>
        <v>21981266.725709</v>
      </c>
      <c r="H53" s="8"/>
      <c r="I53" s="8"/>
      <c r="J53" s="8" t="n">
        <f aca="false">G53*3.8235866717</f>
        <v>84047278.4795036</v>
      </c>
      <c r="K53" s="6"/>
      <c r="L53" s="8"/>
      <c r="M53" s="8" t="n">
        <f aca="false">F53*2.511711692</f>
        <v>308131.563688035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9" t="n">
        <f aca="false">low_SIPA_income!B47</f>
        <v>25679324.1216786</v>
      </c>
      <c r="F54" s="159" t="n">
        <f aca="false">low_SIPA_income!I47</f>
        <v>117506.062616774</v>
      </c>
      <c r="G54" s="67" t="n">
        <f aca="false">E54-F54*0.7</f>
        <v>25597069.8778468</v>
      </c>
      <c r="H54" s="67"/>
      <c r="I54" s="67"/>
      <c r="J54" s="67" t="n">
        <f aca="false">G54*3.8235866717</f>
        <v>97872615.2195087</v>
      </c>
      <c r="K54" s="9"/>
      <c r="L54" s="67"/>
      <c r="M54" s="67" t="n">
        <f aca="false">F54*2.511711692</f>
        <v>295141.351355435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9" t="n">
        <f aca="false">low_SIPA_income!B48</f>
        <v>22490587.3435263</v>
      </c>
      <c r="F55" s="159" t="n">
        <f aca="false">low_SIPA_income!I48</f>
        <v>120882.573596386</v>
      </c>
      <c r="G55" s="67" t="n">
        <f aca="false">E55-F55*0.7</f>
        <v>22405969.5420088</v>
      </c>
      <c r="H55" s="67"/>
      <c r="I55" s="67"/>
      <c r="J55" s="67" t="n">
        <f aca="false">G55*3.8235866717</f>
        <v>85671166.5073411</v>
      </c>
      <c r="K55" s="9"/>
      <c r="L55" s="67"/>
      <c r="M55" s="67" t="n">
        <f aca="false">F55*2.511711692</f>
        <v>303622.173461092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9" t="n">
        <f aca="false">low_SIPA_income!B49</f>
        <v>25838443.5519419</v>
      </c>
      <c r="F56" s="159" t="n">
        <f aca="false">low_SIPA_income!I49</f>
        <v>117083.605751388</v>
      </c>
      <c r="G56" s="67" t="n">
        <f aca="false">E56-F56*0.7</f>
        <v>25756485.0279159</v>
      </c>
      <c r="H56" s="67"/>
      <c r="I56" s="67"/>
      <c r="J56" s="67" t="n">
        <f aca="false">G56*3.8235866717</f>
        <v>98482152.8625799</v>
      </c>
      <c r="K56" s="9"/>
      <c r="L56" s="67"/>
      <c r="M56" s="67" t="n">
        <f aca="false">F56*2.511711692</f>
        <v>294080.261507281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5"/>
      <c r="B57" s="155" t="n">
        <v>2027</v>
      </c>
      <c r="C57" s="5" t="n">
        <v>1</v>
      </c>
      <c r="D57" s="155" t="n">
        <v>209</v>
      </c>
      <c r="E57" s="157" t="n">
        <f aca="false">low_SIPA_income!B50</f>
        <v>22519382.380765</v>
      </c>
      <c r="F57" s="157" t="n">
        <f aca="false">low_SIPA_income!I50</f>
        <v>120245.60262006</v>
      </c>
      <c r="G57" s="8" t="n">
        <f aca="false">E57-F57*0.7</f>
        <v>22435210.4589309</v>
      </c>
      <c r="H57" s="8"/>
      <c r="I57" s="8"/>
      <c r="J57" s="8" t="n">
        <f aca="false">G57*3.8235866717</f>
        <v>85782971.6875527</v>
      </c>
      <c r="K57" s="6"/>
      <c r="L57" s="8"/>
      <c r="M57" s="8" t="n">
        <f aca="false">F57*2.511711692</f>
        <v>302022.28601239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9" t="n">
        <f aca="false">low_SIPA_income!B51</f>
        <v>26183310.3631212</v>
      </c>
      <c r="F58" s="159" t="n">
        <f aca="false">low_SIPA_income!I51</f>
        <v>122109.874900822</v>
      </c>
      <c r="G58" s="67" t="n">
        <f aca="false">E58-F58*0.7</f>
        <v>26097833.4506906</v>
      </c>
      <c r="H58" s="67"/>
      <c r="I58" s="67"/>
      <c r="J58" s="67" t="n">
        <f aca="false">G58*3.8235866717</f>
        <v>99787328.1423071</v>
      </c>
      <c r="K58" s="9"/>
      <c r="L58" s="67"/>
      <c r="M58" s="67" t="n">
        <f aca="false">F58*2.511711692</f>
        <v>306704.800497051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9" t="n">
        <f aca="false">low_SIPA_income!B52</f>
        <v>22949319.792853</v>
      </c>
      <c r="F59" s="159" t="n">
        <f aca="false">low_SIPA_income!I52</f>
        <v>121566.672012169</v>
      </c>
      <c r="G59" s="67" t="n">
        <f aca="false">E59-F59*0.7</f>
        <v>22864223.1224445</v>
      </c>
      <c r="H59" s="67"/>
      <c r="I59" s="67"/>
      <c r="J59" s="67" t="n">
        <f aca="false">G59*3.8235866717</f>
        <v>87423338.7897536</v>
      </c>
      <c r="K59" s="9"/>
      <c r="L59" s="67"/>
      <c r="M59" s="67" t="n">
        <f aca="false">F59*2.511711692</f>
        <v>305340.431450495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9" t="n">
        <f aca="false">low_SIPA_income!B53</f>
        <v>26716307.9231316</v>
      </c>
      <c r="F60" s="159" t="n">
        <f aca="false">low_SIPA_income!I53</f>
        <v>117619.825093226</v>
      </c>
      <c r="G60" s="67" t="n">
        <f aca="false">E60-F60*0.7</f>
        <v>26633974.0455663</v>
      </c>
      <c r="H60" s="67"/>
      <c r="I60" s="67"/>
      <c r="J60" s="67" t="n">
        <f aca="false">G60*3.8235866717</f>
        <v>101837308.175031</v>
      </c>
      <c r="K60" s="9"/>
      <c r="L60" s="67"/>
      <c r="M60" s="67" t="n">
        <f aca="false">F60*2.511711692</f>
        <v>295427.089897651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5"/>
      <c r="B61" s="155" t="n">
        <v>2028</v>
      </c>
      <c r="C61" s="5" t="n">
        <v>1</v>
      </c>
      <c r="D61" s="155" t="n">
        <v>213</v>
      </c>
      <c r="E61" s="157" t="n">
        <f aca="false">low_SIPA_income!B54</f>
        <v>23302702.230546</v>
      </c>
      <c r="F61" s="157" t="n">
        <f aca="false">low_SIPA_income!I54</f>
        <v>117830.772957335</v>
      </c>
      <c r="G61" s="8" t="n">
        <f aca="false">E61-F61*0.7</f>
        <v>23220220.6894758</v>
      </c>
      <c r="H61" s="8"/>
      <c r="I61" s="8"/>
      <c r="J61" s="8" t="n">
        <f aca="false">G61*3.8235866717</f>
        <v>88784526.3422124</v>
      </c>
      <c r="K61" s="6"/>
      <c r="L61" s="8"/>
      <c r="M61" s="8" t="n">
        <f aca="false">F61*2.511711692</f>
        <v>295956.930114336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9" t="n">
        <f aca="false">low_SIPA_income!B55</f>
        <v>26818289.7409951</v>
      </c>
      <c r="F62" s="159" t="n">
        <f aca="false">low_SIPA_income!I55</f>
        <v>120748.999732203</v>
      </c>
      <c r="G62" s="67" t="n">
        <f aca="false">E62-F62*0.7</f>
        <v>26733765.4411825</v>
      </c>
      <c r="H62" s="67"/>
      <c r="I62" s="67"/>
      <c r="J62" s="67" t="n">
        <f aca="false">G62*3.8235866717</f>
        <v>102218869.22526</v>
      </c>
      <c r="K62" s="9"/>
      <c r="L62" s="67"/>
      <c r="M62" s="67" t="n">
        <f aca="false">F62*2.511711692</f>
        <v>303286.67442468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9" t="n">
        <f aca="false">low_SIPA_income!B56</f>
        <v>23238408.1511547</v>
      </c>
      <c r="F63" s="159" t="n">
        <f aca="false">low_SIPA_income!I56</f>
        <v>126090.392052269</v>
      </c>
      <c r="G63" s="67" t="n">
        <f aca="false">E63-F63*0.7</f>
        <v>23150144.8767181</v>
      </c>
      <c r="H63" s="67"/>
      <c r="I63" s="67"/>
      <c r="J63" s="67" t="n">
        <f aca="false">G63*3.8235866717</f>
        <v>88516585.3985435</v>
      </c>
      <c r="K63" s="9"/>
      <c r="L63" s="67"/>
      <c r="M63" s="67" t="n">
        <f aca="false">F63*2.511711692</f>
        <v>316702.711966547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9" t="n">
        <f aca="false">low_SIPA_income!B57</f>
        <v>27037353.0835159</v>
      </c>
      <c r="F64" s="159" t="n">
        <f aca="false">low_SIPA_income!I57</f>
        <v>121288.80180741</v>
      </c>
      <c r="G64" s="67" t="n">
        <f aca="false">E64-F64*0.7</f>
        <v>26952450.9222507</v>
      </c>
      <c r="H64" s="67"/>
      <c r="I64" s="67"/>
      <c r="J64" s="67" t="n">
        <f aca="false">G64*3.8235866717</f>
        <v>103055032.115966</v>
      </c>
      <c r="K64" s="9"/>
      <c r="L64" s="67"/>
      <c r="M64" s="67" t="n">
        <f aca="false">F64*2.511711692</f>
        <v>304642.501608342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5"/>
      <c r="B65" s="155" t="n">
        <v>2029</v>
      </c>
      <c r="C65" s="5" t="n">
        <v>1</v>
      </c>
      <c r="D65" s="155" t="n">
        <v>217</v>
      </c>
      <c r="E65" s="157" t="n">
        <f aca="false">low_SIPA_income!B58</f>
        <v>23841011.0651269</v>
      </c>
      <c r="F65" s="157" t="n">
        <f aca="false">low_SIPA_income!I58</f>
        <v>122186.972387355</v>
      </c>
      <c r="G65" s="8" t="n">
        <f aca="false">E65-F65*0.7</f>
        <v>23755480.1844557</v>
      </c>
      <c r="H65" s="8"/>
      <c r="I65" s="8"/>
      <c r="J65" s="8" t="n">
        <f aca="false">G65*3.8235866717</f>
        <v>90831137.4131184</v>
      </c>
      <c r="K65" s="6"/>
      <c r="L65" s="8"/>
      <c r="M65" s="8" t="n">
        <f aca="false">F65*2.511711692</f>
        <v>306898.4471554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9" t="n">
        <f aca="false">low_SIPA_income!B59</f>
        <v>27729467.9591497</v>
      </c>
      <c r="F66" s="159" t="n">
        <f aca="false">low_SIPA_income!I59</f>
        <v>121307.156070981</v>
      </c>
      <c r="G66" s="67" t="n">
        <f aca="false">E66-F66*0.7</f>
        <v>27644552.9499</v>
      </c>
      <c r="H66" s="67"/>
      <c r="I66" s="67"/>
      <c r="J66" s="67" t="n">
        <f aca="false">G66*3.8235866717</f>
        <v>105701344.204343</v>
      </c>
      <c r="K66" s="9"/>
      <c r="L66" s="67"/>
      <c r="M66" s="67" t="n">
        <f aca="false">F66*2.511711692</f>
        <v>304688.602226751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9" t="n">
        <f aca="false">low_SIPA_income!B60</f>
        <v>24247052.2030004</v>
      </c>
      <c r="F67" s="159" t="n">
        <f aca="false">low_SIPA_income!I60</f>
        <v>121508.946914692</v>
      </c>
      <c r="G67" s="67" t="n">
        <f aca="false">E67-F67*0.7</f>
        <v>24161995.9401601</v>
      </c>
      <c r="H67" s="67"/>
      <c r="I67" s="67"/>
      <c r="J67" s="67" t="n">
        <f aca="false">G67*3.8235866717</f>
        <v>92385485.6384657</v>
      </c>
      <c r="K67" s="9"/>
      <c r="L67" s="67"/>
      <c r="M67" s="67" t="n">
        <f aca="false">F67*2.511711692</f>
        <v>305195.44264824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9" t="n">
        <f aca="false">low_SIPA_income!B61</f>
        <v>27933561.974695</v>
      </c>
      <c r="F68" s="159" t="n">
        <f aca="false">low_SIPA_income!I61</f>
        <v>125420.445161042</v>
      </c>
      <c r="G68" s="67" t="n">
        <f aca="false">E68-F68*0.7</f>
        <v>27845767.6630822</v>
      </c>
      <c r="H68" s="67"/>
      <c r="I68" s="67"/>
      <c r="J68" s="67" t="n">
        <f aca="false">G68*3.8235866717</f>
        <v>106470706.099816</v>
      </c>
      <c r="K68" s="9"/>
      <c r="L68" s="67"/>
      <c r="M68" s="67" t="n">
        <f aca="false">F68*2.511711692</f>
        <v>315019.998526834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5"/>
      <c r="B69" s="155" t="n">
        <v>2030</v>
      </c>
      <c r="C69" s="5" t="n">
        <v>1</v>
      </c>
      <c r="D69" s="155" t="n">
        <v>221</v>
      </c>
      <c r="E69" s="157" t="n">
        <f aca="false">low_SIPA_income!B62</f>
        <v>24469325.7906147</v>
      </c>
      <c r="F69" s="157" t="n">
        <f aca="false">low_SIPA_income!I62</f>
        <v>122627.152804992</v>
      </c>
      <c r="G69" s="8" t="n">
        <f aca="false">E69-F69*0.7</f>
        <v>24383486.7836512</v>
      </c>
      <c r="H69" s="8"/>
      <c r="I69" s="8"/>
      <c r="J69" s="8" t="n">
        <f aca="false">G69*3.8235866717</f>
        <v>93232375.075542</v>
      </c>
      <c r="K69" s="6"/>
      <c r="L69" s="8"/>
      <c r="M69" s="8" t="n">
        <f aca="false">F69*2.511711692</f>
        <v>308004.05345697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9" t="n">
        <f aca="false">low_SIPA_income!B63</f>
        <v>28191335.5224151</v>
      </c>
      <c r="F70" s="159" t="n">
        <f aca="false">low_SIPA_income!I63</f>
        <v>124227.490705132</v>
      </c>
      <c r="G70" s="67" t="n">
        <f aca="false">E70-F70*0.7</f>
        <v>28104376.2789215</v>
      </c>
      <c r="H70" s="67"/>
      <c r="I70" s="67"/>
      <c r="J70" s="67" t="n">
        <f aca="false">G70*3.8235866717</f>
        <v>107459518.556526</v>
      </c>
      <c r="K70" s="9"/>
      <c r="L70" s="67"/>
      <c r="M70" s="67" t="n">
        <f aca="false">F70*2.511711692</f>
        <v>312023.640871902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9" t="n">
        <f aca="false">low_SIPA_income!B64</f>
        <v>24435207.8993558</v>
      </c>
      <c r="F71" s="159" t="n">
        <f aca="false">low_SIPA_income!I64</f>
        <v>127504.645412692</v>
      </c>
      <c r="G71" s="67" t="n">
        <f aca="false">E71-F71*0.7</f>
        <v>24345954.6475669</v>
      </c>
      <c r="H71" s="67"/>
      <c r="I71" s="67"/>
      <c r="J71" s="67" t="n">
        <f aca="false">G71*3.8235866717</f>
        <v>93088867.7002495</v>
      </c>
      <c r="K71" s="9"/>
      <c r="L71" s="67"/>
      <c r="M71" s="67" t="n">
        <f aca="false">F71*2.511711692</f>
        <v>320254.908667372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9" t="n">
        <f aca="false">low_SIPA_income!B65</f>
        <v>28224219.6952869</v>
      </c>
      <c r="F72" s="159" t="n">
        <f aca="false">low_SIPA_income!I65</f>
        <v>127898.310074839</v>
      </c>
      <c r="G72" s="67" t="n">
        <f aca="false">E72-F72*0.7</f>
        <v>28134690.8782345</v>
      </c>
      <c r="H72" s="67"/>
      <c r="I72" s="67"/>
      <c r="J72" s="67" t="n">
        <f aca="false">G72*3.8235866717</f>
        <v>107575429.054417</v>
      </c>
      <c r="K72" s="9"/>
      <c r="L72" s="67"/>
      <c r="M72" s="67" t="n">
        <f aca="false">F72*2.511711692</f>
        <v>321243.680802015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5"/>
      <c r="B73" s="155" t="n">
        <v>2031</v>
      </c>
      <c r="C73" s="5" t="n">
        <v>1</v>
      </c>
      <c r="D73" s="155" t="n">
        <v>225</v>
      </c>
      <c r="E73" s="157" t="n">
        <f aca="false">low_SIPA_income!B66</f>
        <v>24834052.8309667</v>
      </c>
      <c r="F73" s="157" t="n">
        <f aca="false">low_SIPA_income!I66</f>
        <v>126385.841157163</v>
      </c>
      <c r="G73" s="8" t="n">
        <f aca="false">E73-F73*0.7</f>
        <v>24745582.7421567</v>
      </c>
      <c r="H73" s="8"/>
      <c r="I73" s="8"/>
      <c r="J73" s="8" t="n">
        <f aca="false">G73*3.8235866717</f>
        <v>94616880.3563598</v>
      </c>
      <c r="K73" s="6"/>
      <c r="L73" s="8"/>
      <c r="M73" s="8" t="n">
        <f aca="false">F73*2.511711692</f>
        <v>317444.794937701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9" t="n">
        <f aca="false">low_SIPA_income!B67</f>
        <v>28503997.871894</v>
      </c>
      <c r="F74" s="159" t="n">
        <f aca="false">low_SIPA_income!I67</f>
        <v>129222.022160031</v>
      </c>
      <c r="G74" s="67" t="n">
        <f aca="false">E74-F74*0.7</f>
        <v>28413542.456382</v>
      </c>
      <c r="H74" s="67"/>
      <c r="I74" s="67"/>
      <c r="J74" s="67" t="n">
        <f aca="false">G74*3.8235866717</f>
        <v>108641642.232004</v>
      </c>
      <c r="K74" s="9"/>
      <c r="L74" s="67"/>
      <c r="M74" s="67" t="n">
        <f aca="false">F74*2.511711692</f>
        <v>324568.463923232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9" t="n">
        <f aca="false">low_SIPA_income!B68</f>
        <v>24709839.7817954</v>
      </c>
      <c r="F75" s="159" t="n">
        <f aca="false">low_SIPA_income!I68</f>
        <v>129503.271929731</v>
      </c>
      <c r="G75" s="67" t="n">
        <f aca="false">E75-F75*0.7</f>
        <v>24619187.4914446</v>
      </c>
      <c r="H75" s="67"/>
      <c r="I75" s="67"/>
      <c r="J75" s="67" t="n">
        <f aca="false">G75*3.8235866717</f>
        <v>94133597.160371</v>
      </c>
      <c r="K75" s="9"/>
      <c r="L75" s="67"/>
      <c r="M75" s="67" t="n">
        <f aca="false">F75*2.511711692</f>
        <v>325274.882258161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9" t="n">
        <f aca="false">low_SIPA_income!B69</f>
        <v>28592390.4978423</v>
      </c>
      <c r="F76" s="159" t="n">
        <f aca="false">low_SIPA_income!I69</f>
        <v>128003.036827573</v>
      </c>
      <c r="G76" s="67" t="n">
        <f aca="false">E76-F76*0.7</f>
        <v>28502788.372063</v>
      </c>
      <c r="H76" s="67"/>
      <c r="I76" s="67"/>
      <c r="J76" s="67" t="n">
        <f aca="false">G76*3.8235866717</f>
        <v>108982881.725706</v>
      </c>
      <c r="K76" s="9"/>
      <c r="L76" s="67"/>
      <c r="M76" s="67" t="n">
        <f aca="false">F76*2.511711692</f>
        <v>321506.724211321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5"/>
      <c r="B77" s="155" t="n">
        <v>2032</v>
      </c>
      <c r="C77" s="5" t="n">
        <v>1</v>
      </c>
      <c r="D77" s="155" t="n">
        <v>229</v>
      </c>
      <c r="E77" s="157" t="n">
        <f aca="false">low_SIPA_income!B70</f>
        <v>24809084.3550116</v>
      </c>
      <c r="F77" s="157" t="n">
        <f aca="false">low_SIPA_income!I70</f>
        <v>130373.036035975</v>
      </c>
      <c r="G77" s="8" t="n">
        <f aca="false">E77-F77*0.7</f>
        <v>24717823.2297864</v>
      </c>
      <c r="H77" s="8"/>
      <c r="I77" s="8"/>
      <c r="J77" s="8" t="n">
        <f aca="false">G77*3.8235866717</f>
        <v>94510739.4548481</v>
      </c>
      <c r="K77" s="6"/>
      <c r="L77" s="8"/>
      <c r="M77" s="8" t="n">
        <f aca="false">F77*2.511711692</f>
        <v>327459.478933095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9" t="n">
        <f aca="false">low_SIPA_income!B71</f>
        <v>28756219.9220432</v>
      </c>
      <c r="F78" s="159" t="n">
        <f aca="false">low_SIPA_income!I71</f>
        <v>129933.75408878</v>
      </c>
      <c r="G78" s="67" t="n">
        <f aca="false">E78-F78*0.7</f>
        <v>28665266.294181</v>
      </c>
      <c r="H78" s="67"/>
      <c r="I78" s="67"/>
      <c r="J78" s="67" t="n">
        <f aca="false">G78*3.8235866717</f>
        <v>109604130.143162</v>
      </c>
      <c r="K78" s="9"/>
      <c r="L78" s="67"/>
      <c r="M78" s="67" t="n">
        <f aca="false">F78*2.511711692</f>
        <v>326356.12933024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9" t="n">
        <f aca="false">low_SIPA_income!B72</f>
        <v>25178882.9717045</v>
      </c>
      <c r="F79" s="159" t="n">
        <f aca="false">low_SIPA_income!I72</f>
        <v>127519.53590525</v>
      </c>
      <c r="G79" s="67" t="n">
        <f aca="false">E79-F79*0.7</f>
        <v>25089619.2965709</v>
      </c>
      <c r="H79" s="67"/>
      <c r="I79" s="67"/>
      <c r="J79" s="67" t="n">
        <f aca="false">G79*3.8235866717</f>
        <v>95932333.9403954</v>
      </c>
      <c r="K79" s="9"/>
      <c r="L79" s="67"/>
      <c r="M79" s="67" t="n">
        <f aca="false">F79*2.511711692</f>
        <v>320292.309291631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9" t="n">
        <f aca="false">low_SIPA_income!B73</f>
        <v>29157587.6164467</v>
      </c>
      <c r="F80" s="159" t="n">
        <f aca="false">low_SIPA_income!I73</f>
        <v>127988.473634133</v>
      </c>
      <c r="G80" s="67" t="n">
        <f aca="false">E80-F80*0.7</f>
        <v>29067995.6849028</v>
      </c>
      <c r="H80" s="67"/>
      <c r="I80" s="67"/>
      <c r="J80" s="67" t="n">
        <f aca="false">G80*3.8235866717</f>
        <v>111144000.873827</v>
      </c>
      <c r="K80" s="9"/>
      <c r="L80" s="67"/>
      <c r="M80" s="67" t="n">
        <f aca="false">F80*2.511711692</f>
        <v>321470.145668086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5"/>
      <c r="B81" s="155" t="n">
        <v>2033</v>
      </c>
      <c r="C81" s="5" t="n">
        <v>1</v>
      </c>
      <c r="D81" s="155" t="n">
        <v>233</v>
      </c>
      <c r="E81" s="157" t="n">
        <f aca="false">low_SIPA_income!B74</f>
        <v>25435065.578915</v>
      </c>
      <c r="F81" s="157" t="n">
        <f aca="false">low_SIPA_income!I74</f>
        <v>130982.065646331</v>
      </c>
      <c r="G81" s="8" t="n">
        <f aca="false">E81-F81*0.7</f>
        <v>25343378.1329626</v>
      </c>
      <c r="H81" s="8"/>
      <c r="I81" s="8"/>
      <c r="J81" s="8" t="n">
        <f aca="false">G81*3.8235866717</f>
        <v>96902602.845049</v>
      </c>
      <c r="K81" s="6"/>
      <c r="L81" s="8"/>
      <c r="M81" s="8" t="n">
        <f aca="false">F81*2.511711692</f>
        <v>328989.185726201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  <c r="AS81" s="155"/>
      <c r="AT81" s="155"/>
      <c r="AU81" s="155"/>
      <c r="AV81" s="155"/>
      <c r="AW81" s="155"/>
      <c r="AX81" s="155"/>
      <c r="AY81" s="155"/>
      <c r="AZ81" s="155"/>
      <c r="BA81" s="155"/>
      <c r="BB81" s="155"/>
      <c r="BC81" s="155"/>
      <c r="BD81" s="155"/>
      <c r="BE81" s="155"/>
      <c r="BF81" s="155"/>
      <c r="BG81" s="155"/>
      <c r="BH81" s="155"/>
      <c r="BI81" s="155"/>
      <c r="BJ81" s="155"/>
      <c r="BK81" s="155"/>
      <c r="BL81" s="15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9" t="n">
        <f aca="false">low_SIPA_income!B75</f>
        <v>29514849.9829104</v>
      </c>
      <c r="F82" s="159" t="n">
        <f aca="false">low_SIPA_income!I75</f>
        <v>131836.046271233</v>
      </c>
      <c r="G82" s="67" t="n">
        <f aca="false">E82-F82*0.7</f>
        <v>29422564.7505206</v>
      </c>
      <c r="H82" s="67"/>
      <c r="I82" s="67"/>
      <c r="J82" s="67" t="n">
        <f aca="false">G82*3.8235866717</f>
        <v>112499726.427321</v>
      </c>
      <c r="K82" s="9"/>
      <c r="L82" s="67"/>
      <c r="M82" s="67" t="n">
        <f aca="false">F82*2.511711692</f>
        <v>331134.138846509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9" t="n">
        <f aca="false">low_SIPA_income!B76</f>
        <v>25938515.9092958</v>
      </c>
      <c r="F83" s="159" t="n">
        <f aca="false">low_SIPA_income!I76</f>
        <v>132224.842533992</v>
      </c>
      <c r="G83" s="67" t="n">
        <f aca="false">E83-F83*0.7</f>
        <v>25845958.519522</v>
      </c>
      <c r="H83" s="67"/>
      <c r="I83" s="67"/>
      <c r="J83" s="67" t="n">
        <f aca="false">G83*3.8235866717</f>
        <v>98824262.5125552</v>
      </c>
      <c r="K83" s="9"/>
      <c r="L83" s="67"/>
      <c r="M83" s="67" t="n">
        <f aca="false">F83*2.511711692</f>
        <v>332110.682965486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9" t="n">
        <f aca="false">low_SIPA_income!B77</f>
        <v>29800722.0321441</v>
      </c>
      <c r="F84" s="159" t="n">
        <f aca="false">low_SIPA_income!I77</f>
        <v>130072.346310845</v>
      </c>
      <c r="G84" s="67" t="n">
        <f aca="false">E84-F84*0.7</f>
        <v>29709671.3897265</v>
      </c>
      <c r="H84" s="67"/>
      <c r="I84" s="67"/>
      <c r="J84" s="67" t="n">
        <f aca="false">G84*3.8235866717</f>
        <v>113597503.546345</v>
      </c>
      <c r="K84" s="9"/>
      <c r="L84" s="67"/>
      <c r="M84" s="67" t="n">
        <f aca="false">F84*2.511711692</f>
        <v>326704.233034821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5"/>
      <c r="B85" s="155" t="n">
        <v>2034</v>
      </c>
      <c r="C85" s="5" t="n">
        <v>1</v>
      </c>
      <c r="D85" s="155" t="n">
        <v>237</v>
      </c>
      <c r="E85" s="157" t="n">
        <f aca="false">low_SIPA_income!B78</f>
        <v>26205275.3047119</v>
      </c>
      <c r="F85" s="157" t="n">
        <f aca="false">low_SIPA_income!I78</f>
        <v>131665.298668878</v>
      </c>
      <c r="G85" s="8" t="n">
        <f aca="false">E85-F85*0.7</f>
        <v>26113109.5956436</v>
      </c>
      <c r="H85" s="8"/>
      <c r="I85" s="8"/>
      <c r="J85" s="8" t="n">
        <f aca="false">G85*3.8235866717</f>
        <v>99845737.8065444</v>
      </c>
      <c r="K85" s="6"/>
      <c r="L85" s="8"/>
      <c r="M85" s="8" t="n">
        <f aca="false">F85*2.511711692</f>
        <v>330705.270097293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9" t="n">
        <f aca="false">low_SIPA_income!B79</f>
        <v>30156709.9413718</v>
      </c>
      <c r="F86" s="159" t="n">
        <f aca="false">low_SIPA_income!I79</f>
        <v>132254.226258908</v>
      </c>
      <c r="G86" s="67" t="n">
        <f aca="false">E86-F86*0.7</f>
        <v>30064131.9829905</v>
      </c>
      <c r="H86" s="67"/>
      <c r="I86" s="67"/>
      <c r="J86" s="67" t="n">
        <f aca="false">G86*3.8235866717</f>
        <v>114952814.346392</v>
      </c>
      <c r="K86" s="9"/>
      <c r="L86" s="67"/>
      <c r="M86" s="67" t="n">
        <f aca="false">F86*2.511711692</f>
        <v>332184.486410913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9" t="n">
        <f aca="false">low_SIPA_income!B80</f>
        <v>26262994.3301509</v>
      </c>
      <c r="F87" s="159" t="n">
        <f aca="false">low_SIPA_income!I80</f>
        <v>128727.471534666</v>
      </c>
      <c r="G87" s="67" t="n">
        <f aca="false">E87-F87*0.7</f>
        <v>26172885.1000766</v>
      </c>
      <c r="H87" s="67"/>
      <c r="I87" s="67"/>
      <c r="J87" s="67" t="n">
        <f aca="false">G87*3.8235866717</f>
        <v>100074294.628589</v>
      </c>
      <c r="K87" s="9"/>
      <c r="L87" s="67"/>
      <c r="M87" s="67" t="n">
        <f aca="false">F87*2.511711692</f>
        <v>323326.295335217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9" t="n">
        <f aca="false">low_SIPA_income!B81</f>
        <v>30253383.998113</v>
      </c>
      <c r="F88" s="159" t="n">
        <f aca="false">low_SIPA_income!I81</f>
        <v>129367.707293178</v>
      </c>
      <c r="G88" s="67" t="n">
        <f aca="false">E88-F88*0.7</f>
        <v>30162826.6030078</v>
      </c>
      <c r="H88" s="67"/>
      <c r="I88" s="67"/>
      <c r="J88" s="67" t="n">
        <f aca="false">G88*3.8235866717</f>
        <v>115330181.780059</v>
      </c>
      <c r="K88" s="9"/>
      <c r="L88" s="67"/>
      <c r="M88" s="67" t="n">
        <f aca="false">F88*2.511711692</f>
        <v>324934.382975509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5"/>
      <c r="B89" s="155" t="n">
        <v>2035</v>
      </c>
      <c r="C89" s="5" t="n">
        <v>1</v>
      </c>
      <c r="D89" s="155" t="n">
        <v>241</v>
      </c>
      <c r="E89" s="157" t="n">
        <f aca="false">low_SIPA_income!B82</f>
        <v>26586957.382513</v>
      </c>
      <c r="F89" s="157" t="n">
        <f aca="false">low_SIPA_income!I82</f>
        <v>130601.336805388</v>
      </c>
      <c r="G89" s="8" t="n">
        <f aca="false">E89-F89*0.7</f>
        <v>26495536.4467493</v>
      </c>
      <c r="H89" s="8"/>
      <c r="I89" s="8"/>
      <c r="J89" s="8" t="n">
        <f aca="false">G89*3.8235866717</f>
        <v>101307980.017332</v>
      </c>
      <c r="K89" s="6"/>
      <c r="L89" s="8"/>
      <c r="M89" s="8" t="n">
        <f aca="false">F89*2.511711692</f>
        <v>328032.904644923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55"/>
      <c r="AR89" s="155"/>
      <c r="AS89" s="155"/>
      <c r="AT89" s="155"/>
      <c r="AU89" s="155"/>
      <c r="AV89" s="155"/>
      <c r="AW89" s="155"/>
      <c r="AX89" s="155"/>
      <c r="AY89" s="155"/>
      <c r="AZ89" s="155"/>
      <c r="BA89" s="155"/>
      <c r="BB89" s="155"/>
      <c r="BC89" s="155"/>
      <c r="BD89" s="155"/>
      <c r="BE89" s="155"/>
      <c r="BF89" s="155"/>
      <c r="BG89" s="155"/>
      <c r="BH89" s="155"/>
      <c r="BI89" s="155"/>
      <c r="BJ89" s="155"/>
      <c r="BK89" s="155"/>
      <c r="BL89" s="15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9" t="n">
        <f aca="false">low_SIPA_income!B83</f>
        <v>30536823.0452161</v>
      </c>
      <c r="F90" s="159" t="n">
        <f aca="false">low_SIPA_income!I83</f>
        <v>133819.660889878</v>
      </c>
      <c r="G90" s="67" t="n">
        <f aca="false">E90-F90*0.7</f>
        <v>30443149.2825931</v>
      </c>
      <c r="H90" s="67"/>
      <c r="I90" s="67"/>
      <c r="J90" s="67" t="n">
        <f aca="false">G90*3.8235866717</f>
        <v>116402019.841497</v>
      </c>
      <c r="K90" s="9"/>
      <c r="L90" s="67"/>
      <c r="M90" s="67" t="n">
        <f aca="false">F90*2.511711692</f>
        <v>336116.406876582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9" t="n">
        <f aca="false">low_SIPA_income!B84</f>
        <v>26500571.7098992</v>
      </c>
      <c r="F91" s="159" t="n">
        <f aca="false">low_SIPA_income!I84</f>
        <v>138597.683047965</v>
      </c>
      <c r="G91" s="67" t="n">
        <f aca="false">E91-F91*0.7</f>
        <v>26403553.3317656</v>
      </c>
      <c r="H91" s="67"/>
      <c r="I91" s="67"/>
      <c r="J91" s="67" t="n">
        <f aca="false">G91*3.8235866717</f>
        <v>100956274.604859</v>
      </c>
      <c r="K91" s="9"/>
      <c r="L91" s="67"/>
      <c r="M91" s="67" t="n">
        <f aca="false">F91*2.511711692</f>
        <v>348117.420995684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9" t="n">
        <f aca="false">low_SIPA_income!B85</f>
        <v>30668982.6395813</v>
      </c>
      <c r="F92" s="159" t="n">
        <f aca="false">low_SIPA_income!I85</f>
        <v>132789.440214191</v>
      </c>
      <c r="G92" s="67" t="n">
        <f aca="false">E92-F92*0.7</f>
        <v>30576030.0314313</v>
      </c>
      <c r="H92" s="67"/>
      <c r="I92" s="67"/>
      <c r="J92" s="67" t="n">
        <f aca="false">G92*3.8235866717</f>
        <v>116910100.90168</v>
      </c>
      <c r="K92" s="9"/>
      <c r="L92" s="67"/>
      <c r="M92" s="67" t="n">
        <f aca="false">F92*2.511711692</f>
        <v>333528.789560119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5"/>
      <c r="B93" s="155" t="n">
        <v>2036</v>
      </c>
      <c r="C93" s="5" t="n">
        <v>1</v>
      </c>
      <c r="D93" s="155" t="n">
        <v>245</v>
      </c>
      <c r="E93" s="157" t="n">
        <f aca="false">low_SIPA_income!B86</f>
        <v>26898291.7270969</v>
      </c>
      <c r="F93" s="157" t="n">
        <f aca="false">low_SIPA_income!I86</f>
        <v>135967.882161275</v>
      </c>
      <c r="G93" s="8" t="n">
        <f aca="false">E93-F93*0.7</f>
        <v>26803114.209584</v>
      </c>
      <c r="H93" s="8"/>
      <c r="I93" s="8"/>
      <c r="J93" s="8" t="n">
        <f aca="false">G93*3.8235866717</f>
        <v>102484030.251818</v>
      </c>
      <c r="K93" s="6"/>
      <c r="L93" s="8"/>
      <c r="M93" s="8" t="n">
        <f aca="false">F93*2.511711692</f>
        <v>341512.119360953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  <c r="AS93" s="155"/>
      <c r="AT93" s="155"/>
      <c r="AU93" s="155"/>
      <c r="AV93" s="155"/>
      <c r="AW93" s="155"/>
      <c r="AX93" s="155"/>
      <c r="AY93" s="155"/>
      <c r="AZ93" s="155"/>
      <c r="BA93" s="155"/>
      <c r="BB93" s="155"/>
      <c r="BC93" s="155"/>
      <c r="BD93" s="155"/>
      <c r="BE93" s="155"/>
      <c r="BF93" s="155"/>
      <c r="BG93" s="155"/>
      <c r="BH93" s="155"/>
      <c r="BI93" s="155"/>
      <c r="BJ93" s="155"/>
      <c r="BK93" s="155"/>
      <c r="BL93" s="15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9" t="n">
        <f aca="false">low_SIPA_income!B87</f>
        <v>30778138.8176498</v>
      </c>
      <c r="F94" s="159" t="n">
        <f aca="false">low_SIPA_income!I87</f>
        <v>138641.753633078</v>
      </c>
      <c r="G94" s="67" t="n">
        <f aca="false">E94-F94*0.7</f>
        <v>30681089.5901066</v>
      </c>
      <c r="H94" s="67"/>
      <c r="I94" s="67"/>
      <c r="J94" s="67" t="n">
        <f aca="false">G94*3.8235866717</f>
        <v>117311805.229965</v>
      </c>
      <c r="K94" s="9"/>
      <c r="L94" s="67"/>
      <c r="M94" s="67" t="n">
        <f aca="false">F94*2.511711692</f>
        <v>348228.113599585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9" t="n">
        <f aca="false">low_SIPA_income!B88</f>
        <v>26815211.8063848</v>
      </c>
      <c r="F95" s="159" t="n">
        <f aca="false">low_SIPA_income!I88</f>
        <v>141066.496320854</v>
      </c>
      <c r="G95" s="67" t="n">
        <f aca="false">E95-F95*0.7</f>
        <v>26716465.2589602</v>
      </c>
      <c r="H95" s="67"/>
      <c r="I95" s="67"/>
      <c r="J95" s="67" t="n">
        <f aca="false">G95*3.8235866717</f>
        <v>102152720.479096</v>
      </c>
      <c r="K95" s="9"/>
      <c r="L95" s="67"/>
      <c r="M95" s="67" t="n">
        <f aca="false">F95*2.511711692</f>
        <v>354318.368158563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9" t="n">
        <f aca="false">low_SIPA_income!B89</f>
        <v>30809894.7863148</v>
      </c>
      <c r="F96" s="159" t="n">
        <f aca="false">low_SIPA_income!I89</f>
        <v>143393.520383344</v>
      </c>
      <c r="G96" s="67" t="n">
        <f aca="false">E96-F96*0.7</f>
        <v>30709519.3220464</v>
      </c>
      <c r="H96" s="67"/>
      <c r="I96" s="67"/>
      <c r="J96" s="67" t="n">
        <f aca="false">G96*3.8235866717</f>
        <v>117420508.77409</v>
      </c>
      <c r="K96" s="9"/>
      <c r="L96" s="67"/>
      <c r="M96" s="67" t="n">
        <f aca="false">F96*2.511711692</f>
        <v>360163.181703885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5"/>
      <c r="B97" s="155" t="n">
        <v>2037</v>
      </c>
      <c r="C97" s="5" t="n">
        <v>1</v>
      </c>
      <c r="D97" s="155" t="n">
        <v>249</v>
      </c>
      <c r="E97" s="157" t="n">
        <f aca="false">low_SIPA_income!B90</f>
        <v>26772510.8140641</v>
      </c>
      <c r="F97" s="157" t="n">
        <f aca="false">low_SIPA_income!I90</f>
        <v>138934.569652388</v>
      </c>
      <c r="G97" s="8" t="n">
        <f aca="false">E97-F97*0.7</f>
        <v>26675256.6153074</v>
      </c>
      <c r="H97" s="8"/>
      <c r="I97" s="8"/>
      <c r="J97" s="8" t="n">
        <f aca="false">G97*3.8235866717</f>
        <v>101995155.658467</v>
      </c>
      <c r="K97" s="6"/>
      <c r="L97" s="8"/>
      <c r="M97" s="8" t="n">
        <f aca="false">F97*2.511711692</f>
        <v>348963.583018891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9" t="n">
        <f aca="false">low_SIPA_income!B91</f>
        <v>30886261.1759741</v>
      </c>
      <c r="F98" s="159" t="n">
        <f aca="false">low_SIPA_income!I91</f>
        <v>141882.47757551</v>
      </c>
      <c r="G98" s="67" t="n">
        <f aca="false">E98-F98*0.7</f>
        <v>30786943.4416712</v>
      </c>
      <c r="H98" s="67"/>
      <c r="I98" s="67"/>
      <c r="J98" s="67" t="n">
        <f aca="false">G98*3.8235866717</f>
        <v>117716546.605956</v>
      </c>
      <c r="K98" s="9"/>
      <c r="L98" s="67"/>
      <c r="M98" s="67" t="n">
        <f aca="false">F98*2.511711692</f>
        <v>356367.877816336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9" t="n">
        <f aca="false">low_SIPA_income!B92</f>
        <v>26937857.0146536</v>
      </c>
      <c r="F99" s="159" t="n">
        <f aca="false">low_SIPA_income!I92</f>
        <v>139927.39440581</v>
      </c>
      <c r="G99" s="67" t="n">
        <f aca="false">E99-F99*0.7</f>
        <v>26839907.8385695</v>
      </c>
      <c r="H99" s="67"/>
      <c r="I99" s="67"/>
      <c r="J99" s="67" t="n">
        <f aca="false">G99*3.8235866717</f>
        <v>102624713.881211</v>
      </c>
      <c r="K99" s="9"/>
      <c r="L99" s="67"/>
      <c r="M99" s="67" t="n">
        <f aca="false">F99*2.511711692</f>
        <v>351457.272560169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9" t="n">
        <f aca="false">low_SIPA_income!B93</f>
        <v>31389558.5445948</v>
      </c>
      <c r="F100" s="159" t="n">
        <f aca="false">low_SIPA_income!I93</f>
        <v>136062.86956816</v>
      </c>
      <c r="G100" s="67" t="n">
        <f aca="false">E100-F100*0.7</f>
        <v>31294314.5358971</v>
      </c>
      <c r="H100" s="67"/>
      <c r="I100" s="67"/>
      <c r="J100" s="67" t="n">
        <f aca="false">G100*3.8235866717</f>
        <v>119656523.959444</v>
      </c>
      <c r="K100" s="9"/>
      <c r="L100" s="67"/>
      <c r="M100" s="67" t="n">
        <f aca="false">F100*2.511711692</f>
        <v>341750.700341417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5"/>
      <c r="B101" s="155" t="n">
        <v>2038</v>
      </c>
      <c r="C101" s="5" t="n">
        <v>1</v>
      </c>
      <c r="D101" s="155" t="n">
        <v>253</v>
      </c>
      <c r="E101" s="157" t="n">
        <f aca="false">low_SIPA_income!B94</f>
        <v>27284690.3072884</v>
      </c>
      <c r="F101" s="157" t="n">
        <f aca="false">low_SIPA_income!I94</f>
        <v>143009.983022318</v>
      </c>
      <c r="G101" s="8" t="n">
        <f aca="false">E101-F101*0.7</f>
        <v>27184583.3191728</v>
      </c>
      <c r="H101" s="8"/>
      <c r="I101" s="8"/>
      <c r="J101" s="8" t="n">
        <f aca="false">G101*3.8235866717</f>
        <v>103942610.454907</v>
      </c>
      <c r="K101" s="6"/>
      <c r="L101" s="8"/>
      <c r="M101" s="8" t="n">
        <f aca="false">F101*2.511711692</f>
        <v>359199.846429878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15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9" t="n">
        <f aca="false">low_SIPA_income!B95</f>
        <v>31415939.042219</v>
      </c>
      <c r="F102" s="159" t="n">
        <f aca="false">low_SIPA_income!I95</f>
        <v>139614.81160082</v>
      </c>
      <c r="G102" s="67" t="n">
        <f aca="false">E102-F102*0.7</f>
        <v>31318208.6740985</v>
      </c>
      <c r="H102" s="67"/>
      <c r="I102" s="67"/>
      <c r="J102" s="67" t="n">
        <f aca="false">G102*3.8235866717</f>
        <v>119747885.267802</v>
      </c>
      <c r="K102" s="9"/>
      <c r="L102" s="67"/>
      <c r="M102" s="67" t="n">
        <f aca="false">F102*2.511711692</f>
        <v>350672.154674156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9" t="n">
        <f aca="false">low_SIPA_income!B96</f>
        <v>27730179.9422272</v>
      </c>
      <c r="F103" s="159" t="n">
        <f aca="false">low_SIPA_income!I96</f>
        <v>139617.169146489</v>
      </c>
      <c r="G103" s="67" t="n">
        <f aca="false">E103-F103*0.7</f>
        <v>27632447.9238247</v>
      </c>
      <c r="H103" s="67"/>
      <c r="I103" s="67"/>
      <c r="J103" s="67" t="n">
        <f aca="false">G103*3.8235866717</f>
        <v>105655059.58798</v>
      </c>
      <c r="K103" s="9"/>
      <c r="L103" s="67"/>
      <c r="M103" s="67" t="n">
        <f aca="false">F103*2.511711692</f>
        <v>350678.076149178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9" t="n">
        <f aca="false">low_SIPA_income!B97</f>
        <v>31963390.9393537</v>
      </c>
      <c r="F104" s="159" t="n">
        <f aca="false">low_SIPA_income!I97</f>
        <v>134173.158079967</v>
      </c>
      <c r="G104" s="67" t="n">
        <f aca="false">E104-F104*0.7</f>
        <v>31869469.7286977</v>
      </c>
      <c r="H104" s="67"/>
      <c r="I104" s="67"/>
      <c r="J104" s="67" t="n">
        <f aca="false">G104*3.8235866717</f>
        <v>121855679.688795</v>
      </c>
      <c r="K104" s="9"/>
      <c r="L104" s="67"/>
      <c r="M104" s="67" t="n">
        <f aca="false">F104*2.511711692</f>
        <v>337004.289902016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5"/>
      <c r="B105" s="155" t="n">
        <v>2039</v>
      </c>
      <c r="C105" s="5" t="n">
        <v>1</v>
      </c>
      <c r="D105" s="155" t="n">
        <v>257</v>
      </c>
      <c r="E105" s="157" t="n">
        <f aca="false">low_SIPA_income!B98</f>
        <v>28049726.366474</v>
      </c>
      <c r="F105" s="157" t="n">
        <f aca="false">low_SIPA_income!I98</f>
        <v>135013.553943188</v>
      </c>
      <c r="G105" s="8" t="n">
        <f aca="false">E105-F105*0.7</f>
        <v>27955216.8787138</v>
      </c>
      <c r="H105" s="8"/>
      <c r="I105" s="8"/>
      <c r="J105" s="8" t="n">
        <f aca="false">G105*3.8235866717</f>
        <v>106889194.661933</v>
      </c>
      <c r="K105" s="6"/>
      <c r="L105" s="8"/>
      <c r="M105" s="8" t="n">
        <f aca="false">F105*2.511711692</f>
        <v>339115.122017577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  <c r="AS105" s="155"/>
      <c r="AT105" s="155"/>
      <c r="AU105" s="155"/>
      <c r="AV105" s="155"/>
      <c r="AW105" s="155"/>
      <c r="AX105" s="155"/>
      <c r="AY105" s="155"/>
      <c r="AZ105" s="155"/>
      <c r="BA105" s="155"/>
      <c r="BB105" s="155"/>
      <c r="BC105" s="155"/>
      <c r="BD105" s="155"/>
      <c r="BE105" s="155"/>
      <c r="BF105" s="155"/>
      <c r="BG105" s="155"/>
      <c r="BH105" s="155"/>
      <c r="BI105" s="155"/>
      <c r="BJ105" s="155"/>
      <c r="BK105" s="155"/>
      <c r="BL105" s="15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9" t="n">
        <f aca="false">low_SIPA_income!B99</f>
        <v>32204854.8858357</v>
      </c>
      <c r="F106" s="159" t="n">
        <f aca="false">low_SIPA_income!I99</f>
        <v>131284.550369545</v>
      </c>
      <c r="G106" s="67" t="n">
        <f aca="false">E106-F106*0.7</f>
        <v>32112955.700577</v>
      </c>
      <c r="H106" s="67"/>
      <c r="I106" s="67"/>
      <c r="J106" s="67" t="n">
        <f aca="false">G106*3.8235866717</f>
        <v>122786669.405619</v>
      </c>
      <c r="K106" s="9"/>
      <c r="L106" s="67"/>
      <c r="M106" s="67" t="n">
        <f aca="false">F106*2.511711692</f>
        <v>329748.94014215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9" t="n">
        <f aca="false">low_SIPA_income!B100</f>
        <v>28212881.8098687</v>
      </c>
      <c r="F107" s="159" t="n">
        <f aca="false">low_SIPA_income!I100</f>
        <v>137410.618387936</v>
      </c>
      <c r="G107" s="67" t="n">
        <f aca="false">E107-F107*0.7</f>
        <v>28116694.3769972</v>
      </c>
      <c r="H107" s="67"/>
      <c r="I107" s="67"/>
      <c r="J107" s="67" t="n">
        <f aca="false">G107*3.8235866717</f>
        <v>107506617.872149</v>
      </c>
      <c r="K107" s="9"/>
      <c r="L107" s="67"/>
      <c r="M107" s="67" t="n">
        <f aca="false">F107*2.511711692</f>
        <v>345135.856809928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9" t="n">
        <f aca="false">low_SIPA_income!B101</f>
        <v>32478353.5015142</v>
      </c>
      <c r="F108" s="159" t="n">
        <f aca="false">low_SIPA_income!I101</f>
        <v>131372.826336126</v>
      </c>
      <c r="G108" s="67" t="n">
        <f aca="false">E108-F108*0.7</f>
        <v>32386392.523079</v>
      </c>
      <c r="H108" s="67"/>
      <c r="I108" s="67"/>
      <c r="J108" s="67" t="n">
        <f aca="false">G108*3.8235866717</f>
        <v>123832178.795689</v>
      </c>
      <c r="K108" s="9"/>
      <c r="L108" s="67"/>
      <c r="M108" s="67" t="n">
        <f aca="false">F108*2.511711692</f>
        <v>329970.663919533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5"/>
      <c r="B109" s="155" t="n">
        <v>2040</v>
      </c>
      <c r="C109" s="5" t="n">
        <v>1</v>
      </c>
      <c r="D109" s="155" t="n">
        <v>261</v>
      </c>
      <c r="E109" s="157" t="n">
        <f aca="false">low_SIPA_income!B102</f>
        <v>28329180.8984809</v>
      </c>
      <c r="F109" s="157" t="n">
        <f aca="false">low_SIPA_income!I102</f>
        <v>134008.241372196</v>
      </c>
      <c r="G109" s="8" t="n">
        <f aca="false">E109-F109*0.7</f>
        <v>28235375.1295204</v>
      </c>
      <c r="H109" s="8"/>
      <c r="I109" s="8"/>
      <c r="J109" s="8" t="n">
        <f aca="false">G109*3.8235866717</f>
        <v>107960404.015684</v>
      </c>
      <c r="K109" s="6"/>
      <c r="L109" s="8"/>
      <c r="M109" s="8" t="n">
        <f aca="false">F109*2.511711692</f>
        <v>336590.066678904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  <c r="AS109" s="155"/>
      <c r="AT109" s="155"/>
      <c r="AU109" s="155"/>
      <c r="AV109" s="155"/>
      <c r="AW109" s="155"/>
      <c r="AX109" s="155"/>
      <c r="AY109" s="155"/>
      <c r="AZ109" s="155"/>
      <c r="BA109" s="155"/>
      <c r="BB109" s="155"/>
      <c r="BC109" s="155"/>
      <c r="BD109" s="155"/>
      <c r="BE109" s="155"/>
      <c r="BF109" s="155"/>
      <c r="BG109" s="155"/>
      <c r="BH109" s="155"/>
      <c r="BI109" s="155"/>
      <c r="BJ109" s="155"/>
      <c r="BK109" s="155"/>
      <c r="BL109" s="15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9" t="n">
        <f aca="false">low_SIPA_income!B103</f>
        <v>32637283.8842291</v>
      </c>
      <c r="F110" s="159" t="n">
        <f aca="false">low_SIPA_income!I103</f>
        <v>137786.196090879</v>
      </c>
      <c r="G110" s="67" t="n">
        <f aca="false">E110-F110*0.7</f>
        <v>32540833.5469655</v>
      </c>
      <c r="H110" s="67"/>
      <c r="I110" s="67"/>
      <c r="J110" s="67" t="n">
        <f aca="false">G110*3.8235866717</f>
        <v>124422697.436185</v>
      </c>
      <c r="K110" s="9"/>
      <c r="L110" s="67"/>
      <c r="M110" s="67" t="n">
        <f aca="false">F110*2.511711692</f>
        <v>346079.199717665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9" t="n">
        <f aca="false">low_SIPA_income!B104</f>
        <v>28682248.8712221</v>
      </c>
      <c r="F111" s="159" t="n">
        <f aca="false">low_SIPA_income!I104</f>
        <v>142747.772618404</v>
      </c>
      <c r="G111" s="67" t="n">
        <f aca="false">E111-F111*0.7</f>
        <v>28582325.4303892</v>
      </c>
      <c r="H111" s="67"/>
      <c r="I111" s="67"/>
      <c r="J111" s="67" t="n">
        <f aca="false">G111*3.8235866717</f>
        <v>109286998.561828</v>
      </c>
      <c r="K111" s="9"/>
      <c r="L111" s="67"/>
      <c r="M111" s="67" t="n">
        <f aca="false">F111*2.511711692</f>
        <v>358541.249492602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9" t="n">
        <f aca="false">low_SIPA_income!B105</f>
        <v>32968635.7458293</v>
      </c>
      <c r="F112" s="159" t="n">
        <f aca="false">low_SIPA_income!I105</f>
        <v>141202.974066116</v>
      </c>
      <c r="G112" s="67" t="n">
        <f aca="false">E112-F112*0.7</f>
        <v>32869793.663983</v>
      </c>
      <c r="H112" s="67"/>
      <c r="I112" s="67"/>
      <c r="J112" s="67" t="n">
        <f aca="false">G112*3.8235866717</f>
        <v>125680504.955134</v>
      </c>
      <c r="K112" s="9"/>
      <c r="L112" s="67"/>
      <c r="M112" s="67" t="n">
        <f aca="false">F112*2.511711692</f>
        <v>354661.160907037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5"/>
      <c r="B113" s="155"/>
      <c r="C113" s="5"/>
      <c r="D113" s="15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5"/>
      <c r="Z113" s="155"/>
      <c r="AA113" s="155"/>
      <c r="AB113" s="155"/>
      <c r="AC113" s="155"/>
      <c r="AD113" s="155"/>
      <c r="AE113" s="155"/>
      <c r="AF113" s="155"/>
      <c r="AG113" s="155"/>
      <c r="AH113" s="155"/>
      <c r="AI113" s="155"/>
      <c r="AJ113" s="155"/>
      <c r="AK113" s="155"/>
      <c r="AL113" s="155"/>
      <c r="AM113" s="155"/>
      <c r="AN113" s="155"/>
      <c r="AO113" s="155"/>
      <c r="AP113" s="155"/>
      <c r="AQ113" s="155"/>
      <c r="AR113" s="155"/>
      <c r="AS113" s="155"/>
      <c r="AT113" s="155"/>
      <c r="AU113" s="155"/>
      <c r="AV113" s="155"/>
      <c r="AW113" s="155"/>
      <c r="AX113" s="155"/>
      <c r="AY113" s="155"/>
      <c r="AZ113" s="155"/>
      <c r="BA113" s="155"/>
      <c r="BB113" s="155"/>
      <c r="BC113" s="155"/>
      <c r="BD113" s="155"/>
      <c r="BE113" s="155"/>
      <c r="BF113" s="155"/>
      <c r="BG113" s="155"/>
      <c r="BH113" s="155"/>
      <c r="BI113" s="155"/>
      <c r="BJ113" s="155"/>
      <c r="BK113" s="155"/>
      <c r="BL113" s="155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91" colorId="64" zoomScale="65" zoomScaleNormal="65" zoomScalePageLayoutView="100" workbookViewId="0">
      <selection pane="topLeft" activeCell="E9" activeCellId="0" sqref="E9"/>
    </sheetView>
  </sheetViews>
  <sheetFormatPr defaultColWidth="9.171875" defaultRowHeight="12.8" zeroHeight="false" outlineLevelRow="0" outlineLevelCol="0"/>
  <cols>
    <col collapsed="false" customWidth="true" hidden="false" outlineLevel="0" max="5" min="5" style="111" width="19.62"/>
    <col collapsed="false" customWidth="true" hidden="false" outlineLevel="0" max="6" min="6" style="111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3"/>
      <c r="B1" s="163"/>
      <c r="C1" s="163"/>
      <c r="D1" s="163"/>
      <c r="E1" s="164" t="s">
        <v>207</v>
      </c>
      <c r="F1" s="164" t="s">
        <v>208</v>
      </c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  <c r="X1" s="163"/>
      <c r="Y1" s="163"/>
      <c r="Z1" s="163"/>
      <c r="AA1" s="163"/>
      <c r="AB1" s="163"/>
      <c r="AC1" s="163"/>
      <c r="AD1" s="163"/>
      <c r="AE1" s="163"/>
      <c r="AF1" s="163"/>
      <c r="AG1" s="163"/>
      <c r="AH1" s="163"/>
      <c r="AI1" s="163"/>
      <c r="AJ1" s="163"/>
      <c r="AK1" s="163"/>
      <c r="AL1" s="163"/>
      <c r="AM1" s="163"/>
      <c r="AN1" s="163"/>
      <c r="AO1" s="163"/>
      <c r="AP1" s="163"/>
      <c r="AQ1" s="163"/>
      <c r="AR1" s="163"/>
      <c r="AS1" s="163"/>
      <c r="AT1" s="163"/>
      <c r="AU1" s="163"/>
      <c r="AV1" s="163"/>
      <c r="AW1" s="163"/>
      <c r="AX1" s="163"/>
      <c r="AY1" s="163"/>
      <c r="AZ1" s="163"/>
      <c r="BA1" s="163"/>
      <c r="BB1" s="163"/>
      <c r="BC1" s="163"/>
      <c r="BD1" s="163"/>
      <c r="BE1" s="163"/>
      <c r="BF1" s="163"/>
      <c r="BG1" s="163"/>
      <c r="BH1" s="163"/>
      <c r="BI1" s="163"/>
      <c r="BJ1" s="163"/>
      <c r="BK1" s="163"/>
      <c r="BL1" s="163"/>
    </row>
    <row r="2" customFormat="false" ht="50.25" hidden="false" customHeight="true" outlineLevel="0" collapsed="false">
      <c r="A2" s="144" t="s">
        <v>209</v>
      </c>
      <c r="B2" s="144" t="s">
        <v>179</v>
      </c>
      <c r="C2" s="144" t="s">
        <v>180</v>
      </c>
      <c r="D2" s="144" t="s">
        <v>210</v>
      </c>
      <c r="E2" s="146" t="s">
        <v>211</v>
      </c>
      <c r="F2" s="146" t="s">
        <v>212</v>
      </c>
      <c r="G2" s="144" t="s">
        <v>213</v>
      </c>
      <c r="H2" s="144" t="s">
        <v>214</v>
      </c>
      <c r="I2" s="144" t="s">
        <v>215</v>
      </c>
      <c r="J2" s="144" t="s">
        <v>216</v>
      </c>
      <c r="K2" s="144" t="s">
        <v>217</v>
      </c>
      <c r="L2" s="144" t="s">
        <v>218</v>
      </c>
      <c r="M2" s="147" t="s">
        <v>219</v>
      </c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</row>
    <row r="3" customFormat="false" ht="12.8" hidden="false" customHeight="false" outlineLevel="0" collapsed="false">
      <c r="A3" s="149" t="s">
        <v>220</v>
      </c>
      <c r="B3" s="149" t="n">
        <v>2014</v>
      </c>
      <c r="C3" s="150" t="n">
        <v>1</v>
      </c>
      <c r="D3" s="149" t="n">
        <v>45</v>
      </c>
      <c r="E3" s="151" t="n">
        <v>16336703</v>
      </c>
      <c r="F3" s="151" t="n">
        <v>147746</v>
      </c>
      <c r="G3" s="152" t="n">
        <v>16188957</v>
      </c>
      <c r="H3" s="167" t="n">
        <v>59323985</v>
      </c>
      <c r="I3" s="168" t="n">
        <f aca="false">H3/G3</f>
        <v>3.66447233135526</v>
      </c>
      <c r="J3" s="152" t="n">
        <f aca="false">G3*I10</f>
        <v>61899880.2143381</v>
      </c>
      <c r="K3" s="167" t="n">
        <v>354218</v>
      </c>
      <c r="L3" s="168" t="n">
        <f aca="false">K3/F3</f>
        <v>2.39747945798871</v>
      </c>
      <c r="M3" s="152" t="n">
        <f aca="false">F3*2.511711692</f>
        <v>371095.355646232</v>
      </c>
      <c r="N3" s="167"/>
      <c r="O3" s="149"/>
      <c r="P3" s="149"/>
      <c r="Q3" s="152"/>
      <c r="R3" s="152"/>
      <c r="S3" s="152"/>
      <c r="T3" s="149"/>
      <c r="U3" s="149"/>
      <c r="V3" s="150"/>
      <c r="W3" s="150"/>
      <c r="X3" s="152"/>
      <c r="Y3" s="149"/>
      <c r="Z3" s="149"/>
      <c r="AA3" s="149"/>
      <c r="AB3" s="149"/>
      <c r="AC3" s="149"/>
      <c r="AD3" s="149"/>
      <c r="AE3" s="149"/>
      <c r="AF3" s="149"/>
      <c r="AG3" s="149"/>
      <c r="AH3" s="149"/>
      <c r="AI3" s="149"/>
      <c r="AJ3" s="149"/>
      <c r="AK3" s="149"/>
      <c r="AL3" s="149"/>
      <c r="AM3" s="149"/>
      <c r="AN3" s="149"/>
      <c r="AO3" s="149"/>
      <c r="AP3" s="149"/>
      <c r="AQ3" s="149"/>
      <c r="AR3" s="149"/>
      <c r="AS3" s="149"/>
      <c r="AT3" s="149"/>
      <c r="AU3" s="149"/>
      <c r="AV3" s="149"/>
      <c r="AW3" s="149"/>
      <c r="AX3" s="149"/>
      <c r="AY3" s="149"/>
      <c r="AZ3" s="149"/>
      <c r="BA3" s="149"/>
      <c r="BB3" s="149"/>
      <c r="BC3" s="149"/>
      <c r="BD3" s="149"/>
      <c r="BE3" s="149"/>
      <c r="BF3" s="149"/>
      <c r="BG3" s="149"/>
      <c r="BH3" s="149"/>
      <c r="BI3" s="149"/>
      <c r="BJ3" s="149"/>
      <c r="BK3" s="149"/>
      <c r="BL3" s="149"/>
    </row>
    <row r="4" customFormat="false" ht="12.8" hidden="false" customHeight="false" outlineLevel="0" collapsed="false">
      <c r="B4" s="149" t="n">
        <v>2014</v>
      </c>
      <c r="C4" s="150" t="n">
        <v>2</v>
      </c>
      <c r="D4" s="149" t="n">
        <v>46</v>
      </c>
      <c r="E4" s="151" t="n">
        <v>19039169</v>
      </c>
      <c r="F4" s="151" t="n">
        <v>150094</v>
      </c>
      <c r="G4" s="152" t="n">
        <v>18889075</v>
      </c>
      <c r="H4" s="167" t="n">
        <v>70642775</v>
      </c>
      <c r="I4" s="168" t="n">
        <f aca="false">H4/G4</f>
        <v>3.73987476888095</v>
      </c>
      <c r="J4" s="152" t="n">
        <f aca="false">G4*3.8235866717</f>
        <v>72224015.4107417</v>
      </c>
      <c r="K4" s="167" t="n">
        <v>375893</v>
      </c>
      <c r="L4" s="168" t="n">
        <f aca="false">K4/F4</f>
        <v>2.5043839194105</v>
      </c>
      <c r="M4" s="152" t="n">
        <f aca="false">F4*2.511711692</f>
        <v>376992.854699048</v>
      </c>
      <c r="N4" s="167"/>
      <c r="Q4" s="152"/>
      <c r="R4" s="152"/>
      <c r="S4" s="152"/>
      <c r="V4" s="150"/>
      <c r="W4" s="150"/>
      <c r="X4" s="152"/>
    </row>
    <row r="5" customFormat="false" ht="12.8" hidden="false" customHeight="false" outlineLevel="0" collapsed="false">
      <c r="B5" s="149" t="n">
        <v>2014</v>
      </c>
      <c r="C5" s="150" t="n">
        <v>3</v>
      </c>
      <c r="D5" s="149" t="n">
        <v>47</v>
      </c>
      <c r="E5" s="151" t="n">
        <v>16811748</v>
      </c>
      <c r="F5" s="151" t="n">
        <v>145661</v>
      </c>
      <c r="G5" s="152" t="n">
        <v>16666087</v>
      </c>
      <c r="H5" s="167" t="n">
        <v>66453030</v>
      </c>
      <c r="I5" s="168" t="n">
        <f aca="false">H5/G5</f>
        <v>3.98732047900626</v>
      </c>
      <c r="J5" s="152" t="n">
        <f aca="false">G5*3.8235866717</f>
        <v>63724228.1225926</v>
      </c>
      <c r="K5" s="167" t="n">
        <v>387130</v>
      </c>
      <c r="L5" s="168" t="n">
        <f aca="false">K5/F5</f>
        <v>2.65774641118762</v>
      </c>
      <c r="M5" s="152" t="n">
        <f aca="false">F5*2.511711692</f>
        <v>365858.436768412</v>
      </c>
      <c r="N5" s="167"/>
      <c r="Q5" s="152"/>
      <c r="R5" s="152"/>
      <c r="S5" s="152"/>
      <c r="V5" s="150"/>
      <c r="W5" s="150"/>
      <c r="X5" s="152"/>
    </row>
    <row r="6" customFormat="false" ht="12.8" hidden="false" customHeight="false" outlineLevel="0" collapsed="false">
      <c r="B6" s="149" t="n">
        <v>2014</v>
      </c>
      <c r="C6" s="150" t="n">
        <v>4</v>
      </c>
      <c r="D6" s="149" t="n">
        <v>48</v>
      </c>
      <c r="E6" s="151" t="n">
        <v>20743937</v>
      </c>
      <c r="F6" s="151" t="n">
        <v>143630</v>
      </c>
      <c r="G6" s="152" t="n">
        <v>20600306</v>
      </c>
      <c r="H6" s="167" t="n">
        <v>75212989</v>
      </c>
      <c r="I6" s="168" t="n">
        <f aca="false">H6/G6</f>
        <v>3.65106173665576</v>
      </c>
      <c r="J6" s="152" t="n">
        <f aca="false">G6*3.8235866717</f>
        <v>78767055.4545416</v>
      </c>
      <c r="K6" s="167" t="n">
        <v>390504</v>
      </c>
      <c r="L6" s="168" t="n">
        <f aca="false">K6/F6</f>
        <v>2.71881918819188</v>
      </c>
      <c r="M6" s="152" t="n">
        <f aca="false">F6*2.511711692</f>
        <v>360757.15032196</v>
      </c>
      <c r="N6" s="167"/>
      <c r="Q6" s="152"/>
      <c r="R6" s="152"/>
      <c r="S6" s="152"/>
      <c r="V6" s="150"/>
      <c r="W6" s="150"/>
      <c r="X6" s="152"/>
    </row>
    <row r="7" customFormat="false" ht="12.8" hidden="false" customHeight="false" outlineLevel="0" collapsed="false">
      <c r="B7" s="149" t="n">
        <v>2015</v>
      </c>
      <c r="C7" s="150" t="n">
        <v>1</v>
      </c>
      <c r="D7" s="149" t="n">
        <v>49</v>
      </c>
      <c r="E7" s="151" t="n">
        <v>18307160</v>
      </c>
      <c r="F7" s="151" t="n">
        <v>167252</v>
      </c>
      <c r="G7" s="152" t="n">
        <v>18139908</v>
      </c>
      <c r="H7" s="167" t="n">
        <v>71061517</v>
      </c>
      <c r="I7" s="168" t="n">
        <f aca="false">H7/G7</f>
        <v>3.91741330771909</v>
      </c>
      <c r="J7" s="152" t="n">
        <f aca="false">G7*3.8235866717</f>
        <v>69359510.4546642</v>
      </c>
      <c r="K7" s="167" t="n">
        <v>409117</v>
      </c>
      <c r="L7" s="168" t="n">
        <f aca="false">K7/F7</f>
        <v>2.44611125726449</v>
      </c>
      <c r="M7" s="152" t="n">
        <f aca="false">F7*2.511711692</f>
        <v>420088.803910384</v>
      </c>
      <c r="N7" s="167"/>
      <c r="Q7" s="152"/>
      <c r="R7" s="152"/>
      <c r="S7" s="152"/>
      <c r="V7" s="150"/>
      <c r="W7" s="150"/>
      <c r="X7" s="152"/>
    </row>
    <row r="8" customFormat="false" ht="12.8" hidden="false" customHeight="false" outlineLevel="0" collapsed="false">
      <c r="B8" s="149" t="n">
        <v>2015</v>
      </c>
      <c r="C8" s="150" t="n">
        <v>2</v>
      </c>
      <c r="D8" s="149" t="n">
        <v>50</v>
      </c>
      <c r="E8" s="151" t="n">
        <v>21740969</v>
      </c>
      <c r="F8" s="151" t="n">
        <v>188439</v>
      </c>
      <c r="G8" s="152" t="n">
        <v>21552530</v>
      </c>
      <c r="H8" s="167" t="n">
        <v>85808756</v>
      </c>
      <c r="I8" s="168" t="n">
        <f aca="false">H8/G8</f>
        <v>3.98137740673601</v>
      </c>
      <c r="J8" s="152" t="n">
        <f aca="false">G8*3.8235866717</f>
        <v>82407966.4494144</v>
      </c>
      <c r="K8" s="167" t="n">
        <v>442027</v>
      </c>
      <c r="L8" s="168" t="n">
        <f aca="false">K8/F8</f>
        <v>2.34572991790447</v>
      </c>
      <c r="M8" s="152" t="n">
        <f aca="false">F8*2.511711692</f>
        <v>473304.439528788</v>
      </c>
      <c r="N8" s="167"/>
      <c r="Q8" s="152"/>
      <c r="R8" s="152"/>
      <c r="S8" s="152"/>
      <c r="V8" s="150"/>
      <c r="W8" s="150"/>
      <c r="X8" s="152"/>
    </row>
    <row r="9" customFormat="false" ht="12.8" hidden="false" customHeight="false" outlineLevel="0" collapsed="false">
      <c r="A9" s="155"/>
      <c r="B9" s="155" t="n">
        <v>2015</v>
      </c>
      <c r="C9" s="5" t="n">
        <v>1</v>
      </c>
      <c r="D9" s="155" t="n">
        <v>161</v>
      </c>
      <c r="E9" s="157" t="n">
        <f aca="false">high_SIPA_income!B2</f>
        <v>18000510.6188669</v>
      </c>
      <c r="F9" s="157" t="n">
        <f aca="false">high_SIPA_income!I2</f>
        <v>135449.214417351</v>
      </c>
      <c r="G9" s="8" t="n">
        <f aca="false">E9-F9*0.7</f>
        <v>17905696.1687748</v>
      </c>
      <c r="H9" s="8"/>
      <c r="I9" s="8"/>
      <c r="J9" s="8" t="n">
        <f aca="false">G9*3.8235866717</f>
        <v>68463981.218437</v>
      </c>
      <c r="K9" s="6"/>
      <c r="L9" s="8"/>
      <c r="M9" s="8" t="n">
        <f aca="false">F9*2.511711692</f>
        <v>340209.375524274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  <c r="BA9" s="155"/>
      <c r="BB9" s="155"/>
      <c r="BC9" s="155"/>
      <c r="BD9" s="155"/>
      <c r="BE9" s="155"/>
      <c r="BF9" s="155"/>
      <c r="BG9" s="155"/>
      <c r="BH9" s="155"/>
      <c r="BI9" s="155"/>
      <c r="BJ9" s="155"/>
      <c r="BK9" s="155"/>
      <c r="BL9" s="155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59" t="n">
        <f aca="false">high_SIPA_income!B3</f>
        <v>22157499.2341788</v>
      </c>
      <c r="F10" s="159" t="n">
        <f aca="false">high_SIPA_income!I3</f>
        <v>151084.142402353</v>
      </c>
      <c r="G10" s="67" t="n">
        <f aca="false">E10-F10*0.7</f>
        <v>22051740.3344971</v>
      </c>
      <c r="H10" s="67" t="s">
        <v>221</v>
      </c>
      <c r="I10" s="170" t="n">
        <f aca="false">AVERAGE(I3:I8)</f>
        <v>3.82358667172555</v>
      </c>
      <c r="J10" s="67" t="n">
        <f aca="false">G10*3.8235866717</f>
        <v>84316740.4307724</v>
      </c>
      <c r="K10" s="9" t="s">
        <v>221</v>
      </c>
      <c r="L10" s="170" t="n">
        <f aca="false">AVERAGE(L3:L8)</f>
        <v>2.51171169199128</v>
      </c>
      <c r="M10" s="67" t="n">
        <f aca="false">F10*2.511711692</f>
        <v>379479.806947782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59" t="n">
        <f aca="false">high_SIPA_income!B4</f>
        <v>20233959.3615849</v>
      </c>
      <c r="F11" s="159" t="n">
        <f aca="false">high_SIPA_income!I4</f>
        <v>149343.027816335</v>
      </c>
      <c r="G11" s="67" t="n">
        <f aca="false">E11-F11*0.7</f>
        <v>20129419.2421135</v>
      </c>
      <c r="H11" s="67" t="n">
        <v>76520057</v>
      </c>
      <c r="I11" s="67"/>
      <c r="J11" s="67" t="n">
        <f aca="false">G11*3.8235866717</f>
        <v>76966579.1232066</v>
      </c>
      <c r="K11" s="9" t="n">
        <v>445064</v>
      </c>
      <c r="L11" s="67"/>
      <c r="M11" s="67" t="n">
        <f aca="false">F11*2.511711692</f>
        <v>375106.629084969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59" t="n">
        <f aca="false">high_SIPA_income!B5</f>
        <v>23711099.340712</v>
      </c>
      <c r="F12" s="159" t="n">
        <f aca="false">high_SIPA_income!I5</f>
        <v>146563.952510206</v>
      </c>
      <c r="G12" s="67" t="n">
        <f aca="false">E12-F12*0.7</f>
        <v>23608504.5739548</v>
      </c>
      <c r="H12" s="67" t="n">
        <v>81658874</v>
      </c>
      <c r="I12" s="67"/>
      <c r="J12" s="67" t="n">
        <f aca="false">G12*3.8235866717</f>
        <v>90269163.4277422</v>
      </c>
      <c r="K12" s="9" t="n">
        <v>414371</v>
      </c>
      <c r="L12" s="67"/>
      <c r="M12" s="67" t="n">
        <f aca="false">F12*2.511711692</f>
        <v>368126.393145617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5" t="s">
        <v>222</v>
      </c>
      <c r="B13" s="155" t="n">
        <v>2016</v>
      </c>
      <c r="C13" s="5" t="n">
        <v>1</v>
      </c>
      <c r="D13" s="155" t="n">
        <v>165</v>
      </c>
      <c r="E13" s="157" t="n">
        <f aca="false">high_SIPA_income!B6</f>
        <v>19318558.8094962</v>
      </c>
      <c r="F13" s="157" t="n">
        <f aca="false">high_SIPA_income!I6</f>
        <v>140377.525227439</v>
      </c>
      <c r="G13" s="8" t="n">
        <f aca="false">E13-F13*0.7</f>
        <v>19220294.5418369</v>
      </c>
      <c r="H13" s="8" t="n">
        <v>71384639</v>
      </c>
      <c r="I13" s="8"/>
      <c r="J13" s="8" t="n">
        <f aca="false">G13*3.8235866717</f>
        <v>73490462.036316</v>
      </c>
      <c r="K13" s="6" t="n">
        <v>399060</v>
      </c>
      <c r="L13" s="8"/>
      <c r="M13" s="8" t="n">
        <f aca="false">F13*2.511711692</f>
        <v>352587.871407783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59" t="n">
        <f aca="false">high_SIPA_income!B7</f>
        <v>22035975.6793422</v>
      </c>
      <c r="F14" s="159" t="n">
        <f aca="false">high_SIPA_income!I7</f>
        <v>141764.810127232</v>
      </c>
      <c r="G14" s="67" t="n">
        <f aca="false">E14-F14*0.7</f>
        <v>21936740.3122532</v>
      </c>
      <c r="H14" s="67" t="n">
        <v>78650764</v>
      </c>
      <c r="I14" s="67"/>
      <c r="J14" s="67" t="n">
        <f aca="false">G14*3.8235866717</f>
        <v>83877027.8784753</v>
      </c>
      <c r="K14" s="9" t="n">
        <v>377742</v>
      </c>
      <c r="L14" s="67"/>
      <c r="M14" s="67" t="n">
        <f aca="false">F14*2.511711692</f>
        <v>356072.331110729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59" t="n">
        <f aca="false">high_SIPA_income!B8</f>
        <v>19225382.5714869</v>
      </c>
      <c r="F15" s="159" t="n">
        <f aca="false">high_SIPA_income!I8</f>
        <v>144189.0349691</v>
      </c>
      <c r="G15" s="67" t="n">
        <f aca="false">E15-F15*0.7</f>
        <v>19124450.2470086</v>
      </c>
      <c r="H15" s="67" t="n">
        <v>72210474</v>
      </c>
      <c r="I15" s="67"/>
      <c r="J15" s="67" t="n">
        <f aca="false">G15*3.8235866717</f>
        <v>73123993.0680518</v>
      </c>
      <c r="K15" s="9" t="n">
        <v>375488</v>
      </c>
      <c r="L15" s="67"/>
      <c r="M15" s="67" t="n">
        <f aca="false">F15*2.511711692</f>
        <v>362161.284990086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59" t="n">
        <f aca="false">high_SIPA_income!B9</f>
        <v>22564836.9054479</v>
      </c>
      <c r="F16" s="159" t="n">
        <f aca="false">high_SIPA_income!I9</f>
        <v>151268.17202623</v>
      </c>
      <c r="G16" s="67" t="n">
        <f aca="false">E16-F16*0.7</f>
        <v>22458949.1850295</v>
      </c>
      <c r="H16" s="67" t="n">
        <v>79983678</v>
      </c>
      <c r="I16" s="67"/>
      <c r="J16" s="67" t="n">
        <f aca="false">G16*3.8235866717</f>
        <v>85873738.7642665</v>
      </c>
      <c r="K16" s="9" t="n">
        <v>355397</v>
      </c>
      <c r="L16" s="67"/>
      <c r="M16" s="67" t="n">
        <f aca="false">F16*2.511711692</f>
        <v>379942.036305749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5"/>
      <c r="B17" s="155" t="n">
        <v>2017</v>
      </c>
      <c r="C17" s="5" t="n">
        <v>1</v>
      </c>
      <c r="D17" s="155" t="n">
        <v>169</v>
      </c>
      <c r="E17" s="157" t="n">
        <f aca="false">high_SIPA_income!B10</f>
        <v>19510720.9348717</v>
      </c>
      <c r="F17" s="157" t="n">
        <f aca="false">high_SIPA_income!I10</f>
        <v>123378.287154311</v>
      </c>
      <c r="G17" s="8" t="n">
        <f aca="false">E17-F17*0.7</f>
        <v>19424356.1338637</v>
      </c>
      <c r="H17" s="8" t="n">
        <v>74434596</v>
      </c>
      <c r="I17" s="8"/>
      <c r="J17" s="8" t="n">
        <f aca="false">G17*3.8235866717</f>
        <v>74270709.2197953</v>
      </c>
      <c r="K17" s="6" t="n">
        <v>462191</v>
      </c>
      <c r="L17" s="8"/>
      <c r="M17" s="8" t="n">
        <f aca="false">F17*2.511711692</f>
        <v>309890.686384417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59" t="n">
        <f aca="false">high_SIPA_income!B11</f>
        <v>23339052.656364</v>
      </c>
      <c r="F18" s="159" t="n">
        <f aca="false">high_SIPA_income!I11</f>
        <v>131002.673091904</v>
      </c>
      <c r="G18" s="67" t="n">
        <f aca="false">E18-F18*0.7</f>
        <v>23247350.7851997</v>
      </c>
      <c r="H18" s="67" t="n">
        <v>80479757</v>
      </c>
      <c r="I18" s="67"/>
      <c r="J18" s="67" t="n">
        <f aca="false">G18*3.8235866717</f>
        <v>88888260.6146242</v>
      </c>
      <c r="K18" s="9" t="n">
        <v>458270</v>
      </c>
      <c r="L18" s="67"/>
      <c r="M18" s="67" t="n">
        <f aca="false">F18*2.511711692</f>
        <v>329040.94568819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59" t="n">
        <f aca="false">high_SIPA_income!B12</f>
        <v>20676340.3358436</v>
      </c>
      <c r="F19" s="159" t="n">
        <f aca="false">high_SIPA_income!I12</f>
        <v>137459.026655012</v>
      </c>
      <c r="G19" s="67" t="n">
        <f aca="false">E19-F19*0.7</f>
        <v>20580119.0171851</v>
      </c>
      <c r="H19" s="67" t="n">
        <v>73976782</v>
      </c>
      <c r="I19" s="67"/>
      <c r="J19" s="67" t="n">
        <f aca="false">G19*3.8235866717</f>
        <v>78689868.7761087</v>
      </c>
      <c r="K19" s="9" t="n">
        <v>489074</v>
      </c>
      <c r="L19" s="67"/>
      <c r="M19" s="67" t="n">
        <f aca="false">F19*2.511711692</f>
        <v>345257.444420333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59" t="n">
        <f aca="false">high_SIPA_income!B13</f>
        <v>24442783.390504</v>
      </c>
      <c r="F20" s="159" t="n">
        <f aca="false">high_SIPA_income!I13</f>
        <v>143698.094559182</v>
      </c>
      <c r="G20" s="67" t="n">
        <f aca="false">E20-F20*0.7</f>
        <v>24342194.7243126</v>
      </c>
      <c r="H20" s="67" t="n">
        <v>82408987.5633976</v>
      </c>
      <c r="I20" s="67"/>
      <c r="J20" s="67" t="n">
        <f aca="false">G20*3.8235866717</f>
        <v>93074491.3078076</v>
      </c>
      <c r="K20" s="9"/>
      <c r="L20" s="67"/>
      <c r="M20" s="67" t="n">
        <f aca="false">F20*2.511711692</f>
        <v>360928.184222419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5"/>
      <c r="B21" s="155" t="n">
        <v>2018</v>
      </c>
      <c r="C21" s="5" t="n">
        <v>1</v>
      </c>
      <c r="D21" s="155" t="n">
        <v>173</v>
      </c>
      <c r="E21" s="157" t="n">
        <f aca="false">high_SIPA_income!B14</f>
        <v>19425279.3963776</v>
      </c>
      <c r="F21" s="157" t="n">
        <f aca="false">high_SIPA_income!I14</f>
        <v>129450.461885458</v>
      </c>
      <c r="G21" s="8" t="n">
        <f aca="false">E21-F21*0.7</f>
        <v>19334664.0730578</v>
      </c>
      <c r="H21" s="8"/>
      <c r="I21" s="8"/>
      <c r="J21" s="8" t="n">
        <f aca="false">G21*3.8235866717</f>
        <v>73927763.8515407</v>
      </c>
      <c r="K21" s="6"/>
      <c r="L21" s="8"/>
      <c r="M21" s="8" t="n">
        <f aca="false">F21*2.511711692</f>
        <v>325142.238652504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  <c r="BA21" s="155"/>
      <c r="BB21" s="155"/>
      <c r="BC21" s="155"/>
      <c r="BD21" s="155"/>
      <c r="BE21" s="155"/>
      <c r="BF21" s="155"/>
      <c r="BG21" s="155"/>
      <c r="BH21" s="155"/>
      <c r="BI21" s="155"/>
      <c r="BJ21" s="155"/>
      <c r="BK21" s="155"/>
      <c r="BL21" s="155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59" t="n">
        <f aca="false">high_SIPA_income!B15</f>
        <v>22128007.929654</v>
      </c>
      <c r="F22" s="159" t="n">
        <f aca="false">high_SIPA_income!I15</f>
        <v>124241.716375217</v>
      </c>
      <c r="G22" s="67" t="n">
        <f aca="false">E22-F22*0.7</f>
        <v>22041038.7281914</v>
      </c>
      <c r="H22" s="67"/>
      <c r="I22" s="67"/>
      <c r="J22" s="67" t="n">
        <f aca="false">G22*3.8235866717</f>
        <v>84275821.9115361</v>
      </c>
      <c r="K22" s="9"/>
      <c r="L22" s="67"/>
      <c r="M22" s="67" t="n">
        <f aca="false">F22*2.511711692</f>
        <v>312059.371653781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59" t="n">
        <f aca="false">high_SIPA_income!B16</f>
        <v>18144968.4047922</v>
      </c>
      <c r="F23" s="159" t="n">
        <f aca="false">high_SIPA_income!I16</f>
        <v>112485.920454584</v>
      </c>
      <c r="G23" s="67" t="n">
        <f aca="false">E23-F23*0.7</f>
        <v>18066228.260474</v>
      </c>
      <c r="H23" s="67"/>
      <c r="I23" s="67"/>
      <c r="J23" s="67" t="n">
        <f aca="false">G23*3.8235866717</f>
        <v>69077789.5846383</v>
      </c>
      <c r="K23" s="9"/>
      <c r="L23" s="67"/>
      <c r="M23" s="67" t="n">
        <f aca="false">F23*2.511711692</f>
        <v>282532.20159116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59" t="n">
        <f aca="false">high_SIPA_income!B17</f>
        <v>19836641.3035061</v>
      </c>
      <c r="F24" s="159" t="n">
        <f aca="false">high_SIPA_income!I17</f>
        <v>112102.826524005</v>
      </c>
      <c r="G24" s="67" t="n">
        <f aca="false">E24-F24*0.7</f>
        <v>19758169.3249393</v>
      </c>
      <c r="H24" s="67"/>
      <c r="I24" s="67"/>
      <c r="J24" s="67" t="n">
        <f aca="false">G24*3.8235866717</f>
        <v>75547072.8880299</v>
      </c>
      <c r="K24" s="9"/>
      <c r="L24" s="67"/>
      <c r="M24" s="67" t="n">
        <f aca="false">F24*2.511711692</f>
        <v>281569.980086592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5"/>
      <c r="B25" s="155" t="n">
        <v>2019</v>
      </c>
      <c r="C25" s="5" t="n">
        <v>1</v>
      </c>
      <c r="D25" s="155" t="n">
        <v>177</v>
      </c>
      <c r="E25" s="157" t="n">
        <f aca="false">high_SIPA_income!B18</f>
        <v>15838280.4823216</v>
      </c>
      <c r="F25" s="157" t="n">
        <f aca="false">high_SIPA_income!I18</f>
        <v>110988.074669527</v>
      </c>
      <c r="G25" s="8" t="n">
        <f aca="false">E25-F25*0.7</f>
        <v>15760588.8300529</v>
      </c>
      <c r="H25" s="8"/>
      <c r="I25" s="8"/>
      <c r="J25" s="8" t="n">
        <f aca="false">G25*3.8235866717</f>
        <v>60261977.3887342</v>
      </c>
      <c r="K25" s="6"/>
      <c r="L25" s="8"/>
      <c r="M25" s="8" t="n">
        <f aca="false">F25*2.511711692</f>
        <v>278770.044820021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  <c r="BA25" s="155"/>
      <c r="BB25" s="155"/>
      <c r="BC25" s="155"/>
      <c r="BD25" s="155"/>
      <c r="BE25" s="155"/>
      <c r="BF25" s="155"/>
      <c r="BG25" s="155"/>
      <c r="BH25" s="155"/>
      <c r="BI25" s="155"/>
      <c r="BJ25" s="155"/>
      <c r="BK25" s="155"/>
      <c r="BL25" s="155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59" t="n">
        <f aca="false">high_SIPA_income!B19</f>
        <v>18778360.1188109</v>
      </c>
      <c r="F26" s="159" t="n">
        <f aca="false">high_SIPA_income!I19</f>
        <v>107486.273713936</v>
      </c>
      <c r="G26" s="67" t="n">
        <f aca="false">E26-F26*0.7</f>
        <v>18703119.7272112</v>
      </c>
      <c r="H26" s="67" t="n">
        <v>1000</v>
      </c>
      <c r="I26" s="67"/>
      <c r="J26" s="67" t="n">
        <f aca="false">G26*3.8235866717</f>
        <v>71512999.3081739</v>
      </c>
      <c r="K26" s="9"/>
      <c r="L26" s="67"/>
      <c r="M26" s="67" t="n">
        <f aca="false">F26*2.511711692</f>
        <v>269974.530416806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59" t="n">
        <f aca="false">high_SIPA_income!B20</f>
        <v>15860188.8718915</v>
      </c>
      <c r="F27" s="159" t="n">
        <f aca="false">high_SIPA_income!I20</f>
        <v>109352.321436835</v>
      </c>
      <c r="G27" s="67" t="n">
        <f aca="false">E27-F27*0.7</f>
        <v>15783642.2468858</v>
      </c>
      <c r="H27" s="67"/>
      <c r="I27" s="67"/>
      <c r="J27" s="67" t="n">
        <f aca="false">G27*3.8235866717</f>
        <v>60350124.1260734</v>
      </c>
      <c r="K27" s="9"/>
      <c r="L27" s="67"/>
      <c r="M27" s="67" t="n">
        <f aca="false">F27*2.511711692</f>
        <v>274661.504300241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59" t="n">
        <f aca="false">high_SIPA_income!B21</f>
        <v>18034001.571782</v>
      </c>
      <c r="F28" s="159" t="n">
        <f aca="false">high_SIPA_income!I21</f>
        <v>109843.876246888</v>
      </c>
      <c r="G28" s="67" t="n">
        <f aca="false">E28-F28*0.7</f>
        <v>17957110.8584092</v>
      </c>
      <c r="H28" s="67"/>
      <c r="I28" s="67"/>
      <c r="J28" s="67" t="n">
        <f aca="false">G28*3.8235866717</f>
        <v>68660569.7404526</v>
      </c>
      <c r="K28" s="9"/>
      <c r="L28" s="67"/>
      <c r="M28" s="67" t="n">
        <f aca="false">F28*2.511711692</f>
        <v>275896.148263909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5"/>
      <c r="B29" s="155" t="n">
        <v>2020</v>
      </c>
      <c r="C29" s="5" t="n">
        <v>1</v>
      </c>
      <c r="D29" s="155" t="n">
        <v>181</v>
      </c>
      <c r="E29" s="157" t="n">
        <f aca="false">high_SIPA_income!B22</f>
        <v>16519216.7395566</v>
      </c>
      <c r="F29" s="157" t="n">
        <f aca="false">high_SIPA_income!I22</f>
        <v>111198.450878821</v>
      </c>
      <c r="G29" s="8" t="n">
        <f aca="false">E29-F29*0.7</f>
        <v>16441377.8239414</v>
      </c>
      <c r="H29" s="8"/>
      <c r="I29" s="8"/>
      <c r="J29" s="8" t="n">
        <f aca="false">G29*3.8235866717</f>
        <v>62865033.1120063</v>
      </c>
      <c r="K29" s="6"/>
      <c r="L29" s="8"/>
      <c r="M29" s="8" t="n">
        <f aca="false">F29*2.511711692</f>
        <v>279298.449204622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  <c r="BA29" s="155"/>
      <c r="BB29" s="155"/>
      <c r="BC29" s="155"/>
      <c r="BD29" s="155"/>
      <c r="BE29" s="155"/>
      <c r="BF29" s="155"/>
      <c r="BG29" s="155"/>
      <c r="BH29" s="155"/>
      <c r="BI29" s="155"/>
      <c r="BJ29" s="155"/>
      <c r="BK29" s="155"/>
      <c r="BL29" s="155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59" t="n">
        <f aca="false">high_SIPA_income!B23</f>
        <v>19016780.2837841</v>
      </c>
      <c r="F30" s="159" t="n">
        <f aca="false">high_SIPA_income!I23</f>
        <v>100985.390595</v>
      </c>
      <c r="G30" s="67" t="n">
        <f aca="false">E30-F30*0.7</f>
        <v>18946090.5103676</v>
      </c>
      <c r="H30" s="67"/>
      <c r="I30" s="67"/>
      <c r="J30" s="67" t="n">
        <f aca="false">G30*3.8235866717</f>
        <v>72442019.1562632</v>
      </c>
      <c r="K30" s="9"/>
      <c r="L30" s="67"/>
      <c r="M30" s="67" t="n">
        <f aca="false">F30*2.511711692</f>
        <v>253646.186278647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59" t="n">
        <f aca="false">high_SIPA_income!B24</f>
        <v>17004347.6805251</v>
      </c>
      <c r="F31" s="159" t="n">
        <f aca="false">high_SIPA_income!I24</f>
        <v>108866.576873261</v>
      </c>
      <c r="G31" s="67" t="n">
        <f aca="false">E31-F31*0.7</f>
        <v>16928141.0767138</v>
      </c>
      <c r="H31" s="67"/>
      <c r="I31" s="67"/>
      <c r="J31" s="67" t="n">
        <f aca="false">G31*3.8235866717</f>
        <v>64726214.5975801</v>
      </c>
      <c r="K31" s="9"/>
      <c r="L31" s="67"/>
      <c r="M31" s="67" t="n">
        <f aca="false">F31*2.511711692</f>
        <v>273441.454000586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59" t="n">
        <f aca="false">high_SIPA_income!B25</f>
        <v>20148806.7609363</v>
      </c>
      <c r="F32" s="159" t="n">
        <f aca="false">high_SIPA_income!I25</f>
        <v>108649.700422329</v>
      </c>
      <c r="G32" s="67" t="n">
        <f aca="false">E32-F32*0.7</f>
        <v>20072751.9706407</v>
      </c>
      <c r="H32" s="67"/>
      <c r="I32" s="67"/>
      <c r="J32" s="67" t="n">
        <f aca="false">G32*3.8235866717</f>
        <v>76749906.8992817</v>
      </c>
      <c r="K32" s="9"/>
      <c r="L32" s="67"/>
      <c r="M32" s="67" t="n">
        <f aca="false">F32*2.511711692</f>
        <v>272896.72288306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5"/>
      <c r="B33" s="155" t="n">
        <v>2021</v>
      </c>
      <c r="C33" s="5" t="n">
        <v>1</v>
      </c>
      <c r="D33" s="155" t="n">
        <v>185</v>
      </c>
      <c r="E33" s="157" t="n">
        <f aca="false">high_SIPA_income!B26</f>
        <v>17839948.3617675</v>
      </c>
      <c r="F33" s="157" t="n">
        <f aca="false">high_SIPA_income!I26</f>
        <v>112450.834737185</v>
      </c>
      <c r="G33" s="8" t="n">
        <f aca="false">E33-F33*0.7</f>
        <v>17761232.7774514</v>
      </c>
      <c r="H33" s="8"/>
      <c r="I33" s="8"/>
      <c r="J33" s="8" t="n">
        <f aca="false">G33*3.8235866717</f>
        <v>67911612.9208245</v>
      </c>
      <c r="K33" s="6"/>
      <c r="L33" s="8"/>
      <c r="M33" s="8" t="n">
        <f aca="false">F33*2.511711692</f>
        <v>282444.076384548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  <c r="BA33" s="155"/>
      <c r="BB33" s="155"/>
      <c r="BC33" s="155"/>
      <c r="BD33" s="155"/>
      <c r="BE33" s="155"/>
      <c r="BF33" s="155"/>
      <c r="BG33" s="155"/>
      <c r="BH33" s="155"/>
      <c r="BI33" s="155"/>
      <c r="BJ33" s="155"/>
      <c r="BK33" s="155"/>
      <c r="BL33" s="155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59" t="n">
        <f aca="false">high_SIPA_income!B27</f>
        <v>21313156.8188669</v>
      </c>
      <c r="F34" s="159" t="n">
        <f aca="false">high_SIPA_income!I27</f>
        <v>110140.734022375</v>
      </c>
      <c r="G34" s="67" t="n">
        <f aca="false">E34-F34*0.7</f>
        <v>21236058.3050513</v>
      </c>
      <c r="H34" s="67"/>
      <c r="I34" s="67"/>
      <c r="J34" s="67" t="n">
        <f aca="false">G34*3.8235866717</f>
        <v>81197909.4946382</v>
      </c>
      <c r="K34" s="9"/>
      <c r="L34" s="67"/>
      <c r="M34" s="67" t="n">
        <f aca="false">F34*2.511711692</f>
        <v>276641.769409461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59" t="n">
        <f aca="false">high_SIPA_income!B28</f>
        <v>18787675.4414801</v>
      </c>
      <c r="F35" s="159" t="n">
        <f aca="false">high_SIPA_income!I28</f>
        <v>110396.049812504</v>
      </c>
      <c r="G35" s="67" t="n">
        <f aca="false">E35-F35*0.7</f>
        <v>18710398.2066113</v>
      </c>
      <c r="H35" s="67"/>
      <c r="I35" s="67"/>
      <c r="J35" s="67" t="n">
        <f aca="false">G35*3.8235866717</f>
        <v>71540829.2049986</v>
      </c>
      <c r="K35" s="9"/>
      <c r="L35" s="67"/>
      <c r="M35" s="67" t="n">
        <f aca="false">F35*2.511711692</f>
        <v>277283.049064682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59" t="n">
        <f aca="false">high_SIPA_income!B29</f>
        <v>22621150.1274182</v>
      </c>
      <c r="F36" s="159" t="n">
        <f aca="false">high_SIPA_income!I29</f>
        <v>106976.153833776</v>
      </c>
      <c r="G36" s="67" t="n">
        <f aca="false">E36-F36*0.7</f>
        <v>22546266.8197346</v>
      </c>
      <c r="H36" s="67"/>
      <c r="I36" s="67"/>
      <c r="J36" s="67" t="n">
        <f aca="false">G36*3.8235866717</f>
        <v>86207605.308529</v>
      </c>
      <c r="K36" s="9"/>
      <c r="L36" s="67"/>
      <c r="M36" s="67" t="n">
        <f aca="false">F36*2.511711692</f>
        <v>268693.256349485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5"/>
      <c r="B37" s="155" t="n">
        <v>2022</v>
      </c>
      <c r="C37" s="5" t="n">
        <v>1</v>
      </c>
      <c r="D37" s="155" t="n">
        <v>189</v>
      </c>
      <c r="E37" s="157" t="n">
        <f aca="false">high_SIPA_income!B30</f>
        <v>20006012.0911156</v>
      </c>
      <c r="F37" s="157" t="n">
        <f aca="false">high_SIPA_income!I30</f>
        <v>111391.263932943</v>
      </c>
      <c r="G37" s="8" t="n">
        <f aca="false">E37-F37*0.7</f>
        <v>19928038.2063625</v>
      </c>
      <c r="H37" s="8"/>
      <c r="I37" s="8"/>
      <c r="J37" s="8" t="n">
        <f aca="false">G37*3.8235866717</f>
        <v>76196581.2789761</v>
      </c>
      <c r="K37" s="6"/>
      <c r="L37" s="8"/>
      <c r="M37" s="8" t="n">
        <f aca="false">F37*2.511711692</f>
        <v>279782.740007031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  <c r="BA37" s="155"/>
      <c r="BB37" s="155"/>
      <c r="BC37" s="155"/>
      <c r="BD37" s="155"/>
      <c r="BE37" s="155"/>
      <c r="BF37" s="155"/>
      <c r="BG37" s="155"/>
      <c r="BH37" s="155"/>
      <c r="BI37" s="155"/>
      <c r="BJ37" s="155"/>
      <c r="BK37" s="155"/>
      <c r="BL37" s="155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59" t="n">
        <f aca="false">high_SIPA_income!B31</f>
        <v>23524420.8748412</v>
      </c>
      <c r="F38" s="159" t="n">
        <f aca="false">high_SIPA_income!I31</f>
        <v>111318.498016987</v>
      </c>
      <c r="G38" s="67" t="n">
        <f aca="false">E38-F38*0.7</f>
        <v>23446497.9262293</v>
      </c>
      <c r="H38" s="67"/>
      <c r="I38" s="67"/>
      <c r="J38" s="67" t="n">
        <f aca="false">G38*3.8235866717</f>
        <v>89649716.9687721</v>
      </c>
      <c r="K38" s="9"/>
      <c r="L38" s="67"/>
      <c r="M38" s="67" t="n">
        <f aca="false">F38*2.511711692</f>
        <v>279599.973005144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59" t="n">
        <f aca="false">high_SIPA_income!B32</f>
        <v>20653526.1634365</v>
      </c>
      <c r="F39" s="159" t="n">
        <f aca="false">high_SIPA_income!I32</f>
        <v>116406.075769588</v>
      </c>
      <c r="G39" s="67" t="n">
        <f aca="false">E39-F39*0.7</f>
        <v>20572041.9103978</v>
      </c>
      <c r="H39" s="67"/>
      <c r="I39" s="67"/>
      <c r="J39" s="67" t="n">
        <f aca="false">G39*3.8235866717</f>
        <v>78658985.2582508</v>
      </c>
      <c r="K39" s="9"/>
      <c r="L39" s="67"/>
      <c r="M39" s="67" t="n">
        <f aca="false">F39*2.511711692</f>
        <v>292378.501530313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59" t="n">
        <f aca="false">high_SIPA_income!B33</f>
        <v>24479106.6600127</v>
      </c>
      <c r="F40" s="159" t="n">
        <f aca="false">high_SIPA_income!I33</f>
        <v>118573.48365928</v>
      </c>
      <c r="G40" s="67" t="n">
        <f aca="false">E40-F40*0.7</f>
        <v>24396105.2214512</v>
      </c>
      <c r="H40" s="67"/>
      <c r="I40" s="67"/>
      <c r="J40" s="67" t="n">
        <f aca="false">G40*3.8235866717</f>
        <v>93280622.7661317</v>
      </c>
      <c r="K40" s="9"/>
      <c r="L40" s="67"/>
      <c r="M40" s="67" t="n">
        <f aca="false">F40*2.511711692</f>
        <v>297822.405268185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5"/>
      <c r="B41" s="155" t="n">
        <v>2023</v>
      </c>
      <c r="C41" s="5" t="n">
        <v>1</v>
      </c>
      <c r="D41" s="155" t="n">
        <v>193</v>
      </c>
      <c r="E41" s="157" t="n">
        <f aca="false">high_SIPA_income!B34</f>
        <v>21757167.9311542</v>
      </c>
      <c r="F41" s="157" t="n">
        <f aca="false">high_SIPA_income!I34</f>
        <v>120668.004911609</v>
      </c>
      <c r="G41" s="8" t="n">
        <f aca="false">E41-F41*0.7</f>
        <v>21672700.3277161</v>
      </c>
      <c r="H41" s="8"/>
      <c r="I41" s="8"/>
      <c r="J41" s="8" t="n">
        <f aca="false">G41*3.8235866717</f>
        <v>82867448.1128034</v>
      </c>
      <c r="K41" s="6"/>
      <c r="L41" s="8"/>
      <c r="M41" s="8" t="n">
        <f aca="false">F41*2.511711692</f>
        <v>303083.238786802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  <c r="BA41" s="155"/>
      <c r="BB41" s="155"/>
      <c r="BC41" s="155"/>
      <c r="BD41" s="155"/>
      <c r="BE41" s="155"/>
      <c r="BF41" s="155"/>
      <c r="BG41" s="155"/>
      <c r="BH41" s="155"/>
      <c r="BI41" s="155"/>
      <c r="BJ41" s="155"/>
      <c r="BK41" s="155"/>
      <c r="BL41" s="155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59" t="n">
        <f aca="false">high_SIPA_income!B35</f>
        <v>25620964.3079029</v>
      </c>
      <c r="F42" s="159" t="n">
        <f aca="false">high_SIPA_income!I35</f>
        <v>123026.639543545</v>
      </c>
      <c r="G42" s="67" t="n">
        <f aca="false">E42-F42*0.7</f>
        <v>25534845.6602225</v>
      </c>
      <c r="H42" s="67"/>
      <c r="I42" s="67"/>
      <c r="J42" s="67" t="n">
        <f aca="false">G42*3.8235866717</f>
        <v>97634695.5303432</v>
      </c>
      <c r="K42" s="9"/>
      <c r="L42" s="67"/>
      <c r="M42" s="67" t="n">
        <f aca="false">F42*2.511711692</f>
        <v>309007.448968992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59" t="n">
        <f aca="false">high_SIPA_income!B36</f>
        <v>22701546.4829839</v>
      </c>
      <c r="F43" s="159" t="n">
        <f aca="false">high_SIPA_income!I36</f>
        <v>123170.137443244</v>
      </c>
      <c r="G43" s="67" t="n">
        <f aca="false">E43-F43*0.7</f>
        <v>22615327.3867737</v>
      </c>
      <c r="H43" s="67"/>
      <c r="I43" s="67"/>
      <c r="J43" s="67" t="n">
        <f aca="false">G43*3.8235866717</f>
        <v>86471664.3721998</v>
      </c>
      <c r="K43" s="9"/>
      <c r="L43" s="67"/>
      <c r="M43" s="67" t="n">
        <f aca="false">F43*2.511711692</f>
        <v>309367.874321444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59" t="n">
        <f aca="false">high_SIPA_income!B37</f>
        <v>26396357.1241639</v>
      </c>
      <c r="F44" s="159" t="n">
        <f aca="false">high_SIPA_income!I37</f>
        <v>127245.861561044</v>
      </c>
      <c r="G44" s="67" t="n">
        <f aca="false">E44-F44*0.7</f>
        <v>26307285.0210712</v>
      </c>
      <c r="H44" s="67"/>
      <c r="I44" s="67"/>
      <c r="J44" s="67" t="n">
        <f aca="false">G44*3.8235866717</f>
        <v>100588184.375181</v>
      </c>
      <c r="K44" s="9"/>
      <c r="L44" s="67"/>
      <c r="M44" s="67" t="n">
        <f aca="false">F44*2.511711692</f>
        <v>319604.918241488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5"/>
      <c r="B45" s="155" t="n">
        <v>2024</v>
      </c>
      <c r="C45" s="5" t="n">
        <v>1</v>
      </c>
      <c r="D45" s="155" t="n">
        <v>197</v>
      </c>
      <c r="E45" s="157" t="n">
        <f aca="false">high_SIPA_income!B38</f>
        <v>23258014.483807</v>
      </c>
      <c r="F45" s="157" t="n">
        <f aca="false">high_SIPA_income!I38</f>
        <v>124147.038677559</v>
      </c>
      <c r="G45" s="8" t="n">
        <f aca="false">E45-F45*0.7</f>
        <v>23171111.5567327</v>
      </c>
      <c r="H45" s="8"/>
      <c r="I45" s="8"/>
      <c r="J45" s="8" t="n">
        <f aca="false">G45*3.8235866717</f>
        <v>88596753.3167971</v>
      </c>
      <c r="K45" s="6"/>
      <c r="L45" s="8"/>
      <c r="M45" s="8" t="n">
        <f aca="false">F45*2.511711692</f>
        <v>311821.568573601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  <c r="BA45" s="155"/>
      <c r="BB45" s="155"/>
      <c r="BC45" s="155"/>
      <c r="BD45" s="155"/>
      <c r="BE45" s="155"/>
      <c r="BF45" s="155"/>
      <c r="BG45" s="155"/>
      <c r="BH45" s="155"/>
      <c r="BI45" s="155"/>
      <c r="BJ45" s="155"/>
      <c r="BK45" s="155"/>
      <c r="BL45" s="155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59" t="n">
        <f aca="false">high_SIPA_income!B39</f>
        <v>27302497.8489181</v>
      </c>
      <c r="F46" s="159" t="n">
        <f aca="false">high_SIPA_income!I39</f>
        <v>123372.86465794</v>
      </c>
      <c r="G46" s="67" t="n">
        <f aca="false">E46-F46*0.7</f>
        <v>27216136.8436575</v>
      </c>
      <c r="H46" s="67"/>
      <c r="I46" s="67"/>
      <c r="J46" s="67" t="n">
        <f aca="false">G46*3.8235866717</f>
        <v>104063258.090572</v>
      </c>
      <c r="K46" s="9"/>
      <c r="L46" s="67"/>
      <c r="M46" s="67" t="n">
        <f aca="false">F46*2.511711692</f>
        <v>309877.066636881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59" t="n">
        <f aca="false">high_SIPA_income!B40</f>
        <v>24083308.8330509</v>
      </c>
      <c r="F47" s="159" t="n">
        <f aca="false">high_SIPA_income!I40</f>
        <v>125382.013509439</v>
      </c>
      <c r="G47" s="67" t="n">
        <f aca="false">E47-F47*0.7</f>
        <v>23995541.4235943</v>
      </c>
      <c r="H47" s="67"/>
      <c r="I47" s="67"/>
      <c r="J47" s="67" t="n">
        <f aca="false">G47*3.8235866717</f>
        <v>91749032.3674805</v>
      </c>
      <c r="K47" s="9"/>
      <c r="L47" s="67"/>
      <c r="M47" s="67" t="n">
        <f aca="false">F47*2.511711692</f>
        <v>314923.46929816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59" t="n">
        <f aca="false">high_SIPA_income!B41</f>
        <v>28224438.6577356</v>
      </c>
      <c r="F48" s="159" t="n">
        <f aca="false">high_SIPA_income!I41</f>
        <v>121564.644295689</v>
      </c>
      <c r="G48" s="67" t="n">
        <f aca="false">E48-F48*0.7</f>
        <v>28139343.4067287</v>
      </c>
      <c r="H48" s="67"/>
      <c r="I48" s="67"/>
      <c r="J48" s="67" t="n">
        <f aca="false">G48*3.8235866717</f>
        <v>107593218.400357</v>
      </c>
      <c r="K48" s="9"/>
      <c r="L48" s="67"/>
      <c r="M48" s="67" t="n">
        <f aca="false">F48*2.511711692</f>
        <v>305335.338411302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5"/>
      <c r="B49" s="155" t="n">
        <v>2025</v>
      </c>
      <c r="C49" s="5" t="n">
        <v>1</v>
      </c>
      <c r="D49" s="155" t="n">
        <v>201</v>
      </c>
      <c r="E49" s="157" t="n">
        <f aca="false">high_SIPA_income!B42</f>
        <v>24612627.4674447</v>
      </c>
      <c r="F49" s="157" t="n">
        <f aca="false">high_SIPA_income!I42</f>
        <v>124867.502872329</v>
      </c>
      <c r="G49" s="8" t="n">
        <f aca="false">E49-F49*0.7</f>
        <v>24525220.2154341</v>
      </c>
      <c r="H49" s="8"/>
      <c r="I49" s="8"/>
      <c r="J49" s="8" t="n">
        <f aca="false">G49*3.8235866717</f>
        <v>93774305.1362411</v>
      </c>
      <c r="K49" s="6"/>
      <c r="L49" s="8"/>
      <c r="M49" s="8" t="n">
        <f aca="false">F49*2.511711692</f>
        <v>313631.166915272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  <c r="BA49" s="155"/>
      <c r="BB49" s="155"/>
      <c r="BC49" s="155"/>
      <c r="BD49" s="155"/>
      <c r="BE49" s="155"/>
      <c r="BF49" s="155"/>
      <c r="BG49" s="155"/>
      <c r="BH49" s="155"/>
      <c r="BI49" s="155"/>
      <c r="BJ49" s="155"/>
      <c r="BK49" s="155"/>
      <c r="BL49" s="155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59" t="n">
        <f aca="false">high_SIPA_income!B43</f>
        <v>28550233.5776285</v>
      </c>
      <c r="F50" s="159" t="n">
        <f aca="false">high_SIPA_income!I43</f>
        <v>128754.220996916</v>
      </c>
      <c r="G50" s="67" t="n">
        <f aca="false">E50-F50*0.7</f>
        <v>28460105.6229307</v>
      </c>
      <c r="H50" s="67"/>
      <c r="I50" s="67"/>
      <c r="J50" s="67" t="n">
        <f aca="false">G50*3.8235866717</f>
        <v>108819680.535012</v>
      </c>
      <c r="K50" s="9"/>
      <c r="L50" s="67"/>
      <c r="M50" s="67" t="n">
        <f aca="false">F50*2.511711692</f>
        <v>323393.482272305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59" t="n">
        <f aca="false">high_SIPA_income!B44</f>
        <v>24892219.6269297</v>
      </c>
      <c r="F51" s="159" t="n">
        <f aca="false">high_SIPA_income!I44</f>
        <v>130948.707179953</v>
      </c>
      <c r="G51" s="67" t="n">
        <f aca="false">E51-F51*0.7</f>
        <v>24800555.5319038</v>
      </c>
      <c r="H51" s="67"/>
      <c r="I51" s="67"/>
      <c r="J51" s="67" t="n">
        <f aca="false">G51*3.8235866717</f>
        <v>94827073.582543</v>
      </c>
      <c r="K51" s="9"/>
      <c r="L51" s="67"/>
      <c r="M51" s="67" t="n">
        <f aca="false">F51*2.511711692</f>
        <v>328905.398876172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59" t="n">
        <f aca="false">high_SIPA_income!B45</f>
        <v>29271944.2797036</v>
      </c>
      <c r="F52" s="159" t="n">
        <f aca="false">high_SIPA_income!I45</f>
        <v>122823.494860709</v>
      </c>
      <c r="G52" s="67" t="n">
        <f aca="false">E52-F52*0.7</f>
        <v>29185967.8333011</v>
      </c>
      <c r="H52" s="67"/>
      <c r="I52" s="67"/>
      <c r="J52" s="67" t="n">
        <f aca="false">G52*3.8235866717</f>
        <v>111595077.608075</v>
      </c>
      <c r="K52" s="9"/>
      <c r="L52" s="67"/>
      <c r="M52" s="67" t="n">
        <f aca="false">F52*2.511711692</f>
        <v>308497.208093944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5"/>
      <c r="B53" s="155" t="n">
        <v>2026</v>
      </c>
      <c r="C53" s="5" t="n">
        <v>1</v>
      </c>
      <c r="D53" s="155" t="n">
        <v>205</v>
      </c>
      <c r="E53" s="157" t="n">
        <f aca="false">high_SIPA_income!B46</f>
        <v>25767257.121399</v>
      </c>
      <c r="F53" s="157" t="n">
        <f aca="false">high_SIPA_income!I46</f>
        <v>125135.9485978</v>
      </c>
      <c r="G53" s="8" t="n">
        <f aca="false">E53-F53*0.7</f>
        <v>25679661.9573805</v>
      </c>
      <c r="H53" s="8"/>
      <c r="I53" s="8"/>
      <c r="J53" s="8" t="n">
        <f aca="false">G53*3.8235866717</f>
        <v>98188413.1940018</v>
      </c>
      <c r="K53" s="6"/>
      <c r="L53" s="8"/>
      <c r="M53" s="8" t="n">
        <f aca="false">F53*2.511711692</f>
        <v>314305.425182605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  <c r="AS53" s="155"/>
      <c r="AT53" s="155"/>
      <c r="AU53" s="155"/>
      <c r="AV53" s="155"/>
      <c r="AW53" s="155"/>
      <c r="AX53" s="155"/>
      <c r="AY53" s="155"/>
      <c r="AZ53" s="155"/>
      <c r="BA53" s="155"/>
      <c r="BB53" s="155"/>
      <c r="BC53" s="155"/>
      <c r="BD53" s="155"/>
      <c r="BE53" s="155"/>
      <c r="BF53" s="155"/>
      <c r="BG53" s="155"/>
      <c r="BH53" s="155"/>
      <c r="BI53" s="155"/>
      <c r="BJ53" s="155"/>
      <c r="BK53" s="155"/>
      <c r="BL53" s="155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59" t="n">
        <f aca="false">high_SIPA_income!B47</f>
        <v>30004882.6076783</v>
      </c>
      <c r="F54" s="159" t="n">
        <f aca="false">high_SIPA_income!I47</f>
        <v>127385.335202709</v>
      </c>
      <c r="G54" s="67" t="n">
        <f aca="false">E54-F54*0.7</f>
        <v>29915712.8730364</v>
      </c>
      <c r="H54" s="67"/>
      <c r="I54" s="67"/>
      <c r="J54" s="67" t="n">
        <f aca="false">G54*3.8235866717</f>
        <v>114385321.015746</v>
      </c>
      <c r="K54" s="9"/>
      <c r="L54" s="67"/>
      <c r="M54" s="67" t="n">
        <f aca="false">F54*2.511711692</f>
        <v>319955.235817984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59" t="n">
        <f aca="false">high_SIPA_income!B48</f>
        <v>26336782.1218333</v>
      </c>
      <c r="F55" s="159" t="n">
        <f aca="false">high_SIPA_income!I48</f>
        <v>131011.518798656</v>
      </c>
      <c r="G55" s="67" t="n">
        <f aca="false">E55-F55*0.7</f>
        <v>26245074.0586742</v>
      </c>
      <c r="H55" s="67"/>
      <c r="I55" s="67"/>
      <c r="J55" s="67" t="n">
        <f aca="false">G55*3.8235866717</f>
        <v>100350315.368526</v>
      </c>
      <c r="K55" s="9"/>
      <c r="L55" s="67"/>
      <c r="M55" s="67" t="n">
        <f aca="false">F55*2.511711692</f>
        <v>329063.163553263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59" t="n">
        <f aca="false">high_SIPA_income!B49</f>
        <v>30640549.3322317</v>
      </c>
      <c r="F56" s="159" t="n">
        <f aca="false">high_SIPA_income!I49</f>
        <v>125243.040999362</v>
      </c>
      <c r="G56" s="67" t="n">
        <f aca="false">E56-F56*0.7</f>
        <v>30552879.2035321</v>
      </c>
      <c r="H56" s="67"/>
      <c r="I56" s="67"/>
      <c r="J56" s="67" t="n">
        <f aca="false">G56*3.8235866717</f>
        <v>116821581.704686</v>
      </c>
      <c r="K56" s="9"/>
      <c r="L56" s="67"/>
      <c r="M56" s="67" t="n">
        <f aca="false">F56*2.511711692</f>
        <v>314574.410419732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5"/>
      <c r="B57" s="155" t="n">
        <v>2027</v>
      </c>
      <c r="C57" s="5" t="n">
        <v>1</v>
      </c>
      <c r="D57" s="155" t="n">
        <v>209</v>
      </c>
      <c r="E57" s="157" t="n">
        <f aca="false">high_SIPA_income!B50</f>
        <v>26854509.2046113</v>
      </c>
      <c r="F57" s="157" t="n">
        <f aca="false">high_SIPA_income!I50</f>
        <v>131917.222310602</v>
      </c>
      <c r="G57" s="8" t="n">
        <f aca="false">E57-F57*0.7</f>
        <v>26762167.1489939</v>
      </c>
      <c r="H57" s="8"/>
      <c r="I57" s="8"/>
      <c r="J57" s="8" t="n">
        <f aca="false">G57*3.8235866717</f>
        <v>102327465.616701</v>
      </c>
      <c r="K57" s="6"/>
      <c r="L57" s="8"/>
      <c r="M57" s="8" t="n">
        <f aca="false">F57*2.511711692</f>
        <v>331338.029653703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  <c r="AS57" s="155"/>
      <c r="AT57" s="155"/>
      <c r="AU57" s="155"/>
      <c r="AV57" s="155"/>
      <c r="AW57" s="155"/>
      <c r="AX57" s="155"/>
      <c r="AY57" s="155"/>
      <c r="AZ57" s="155"/>
      <c r="BA57" s="155"/>
      <c r="BB57" s="155"/>
      <c r="BC57" s="155"/>
      <c r="BD57" s="155"/>
      <c r="BE57" s="155"/>
      <c r="BF57" s="155"/>
      <c r="BG57" s="155"/>
      <c r="BH57" s="155"/>
      <c r="BI57" s="155"/>
      <c r="BJ57" s="155"/>
      <c r="BK57" s="155"/>
      <c r="BL57" s="155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59" t="n">
        <f aca="false">high_SIPA_income!B51</f>
        <v>31249086.4726618</v>
      </c>
      <c r="F58" s="159" t="n">
        <f aca="false">high_SIPA_income!I51</f>
        <v>126191.029917275</v>
      </c>
      <c r="G58" s="67" t="n">
        <f aca="false">E58-F58*0.7</f>
        <v>31160752.7517197</v>
      </c>
      <c r="H58" s="67"/>
      <c r="I58" s="67"/>
      <c r="J58" s="67" t="n">
        <f aca="false">G58*3.8235866717</f>
        <v>119145838.901614</v>
      </c>
      <c r="K58" s="9"/>
      <c r="L58" s="67"/>
      <c r="M58" s="67" t="n">
        <f aca="false">F58*2.511711692</f>
        <v>316955.485268741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59" t="n">
        <f aca="false">high_SIPA_income!B52</f>
        <v>27668870.6878169</v>
      </c>
      <c r="F59" s="159" t="n">
        <f aca="false">high_SIPA_income!I52</f>
        <v>122582.505095721</v>
      </c>
      <c r="G59" s="67" t="n">
        <f aca="false">E59-F59*0.7</f>
        <v>27583062.9342499</v>
      </c>
      <c r="H59" s="67"/>
      <c r="I59" s="67"/>
      <c r="J59" s="67" t="n">
        <f aca="false">G59*3.8235866717</f>
        <v>105466231.80006</v>
      </c>
      <c r="K59" s="9"/>
      <c r="L59" s="67"/>
      <c r="M59" s="67" t="n">
        <f aca="false">F59*2.511711692</f>
        <v>307891.911283572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59" t="n">
        <f aca="false">high_SIPA_income!B53</f>
        <v>31994068.6123963</v>
      </c>
      <c r="F60" s="159" t="n">
        <f aca="false">high_SIPA_income!I53</f>
        <v>129837.896905353</v>
      </c>
      <c r="G60" s="67" t="n">
        <f aca="false">E60-F60*0.7</f>
        <v>31903182.0845625</v>
      </c>
      <c r="H60" s="67"/>
      <c r="I60" s="67"/>
      <c r="J60" s="67" t="n">
        <f aca="false">G60*3.8235866717</f>
        <v>121984581.803351</v>
      </c>
      <c r="K60" s="9"/>
      <c r="L60" s="67"/>
      <c r="M60" s="67" t="n">
        <f aca="false">F60*2.511711692</f>
        <v>326115.363721865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5"/>
      <c r="B61" s="155" t="n">
        <v>2028</v>
      </c>
      <c r="C61" s="5" t="n">
        <v>1</v>
      </c>
      <c r="D61" s="155" t="n">
        <v>213</v>
      </c>
      <c r="E61" s="157" t="n">
        <f aca="false">high_SIPA_income!B54</f>
        <v>28304571.4268808</v>
      </c>
      <c r="F61" s="157" t="n">
        <f aca="false">high_SIPA_income!I54</f>
        <v>131061.187324297</v>
      </c>
      <c r="G61" s="8" t="n">
        <f aca="false">E61-F61*0.7</f>
        <v>28212828.5957538</v>
      </c>
      <c r="H61" s="8"/>
      <c r="I61" s="8"/>
      <c r="J61" s="8" t="n">
        <f aca="false">G61*3.8235866717</f>
        <v>107874195.389681</v>
      </c>
      <c r="K61" s="6"/>
      <c r="L61" s="8"/>
      <c r="M61" s="8" t="n">
        <f aca="false">F61*2.511711692</f>
        <v>329187.91656984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  <c r="AS61" s="155"/>
      <c r="AT61" s="155"/>
      <c r="AU61" s="155"/>
      <c r="AV61" s="155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59" t="n">
        <f aca="false">high_SIPA_income!B55</f>
        <v>32876090.7513575</v>
      </c>
      <c r="F62" s="159" t="n">
        <f aca="false">high_SIPA_income!I55</f>
        <v>133901.832491783</v>
      </c>
      <c r="G62" s="67" t="n">
        <f aca="false">E62-F62*0.7</f>
        <v>32782359.4686132</v>
      </c>
      <c r="H62" s="67"/>
      <c r="I62" s="67"/>
      <c r="J62" s="67" t="n">
        <f aca="false">G62*3.8235866717</f>
        <v>125346192.731068</v>
      </c>
      <c r="K62" s="9"/>
      <c r="L62" s="67"/>
      <c r="M62" s="67" t="n">
        <f aca="false">F62*2.511711692</f>
        <v>336322.798249837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59" t="n">
        <f aca="false">high_SIPA_income!B56</f>
        <v>28942303.0765235</v>
      </c>
      <c r="F63" s="159" t="n">
        <f aca="false">high_SIPA_income!I56</f>
        <v>130558.860860849</v>
      </c>
      <c r="G63" s="67" t="n">
        <f aca="false">E63-F63*0.7</f>
        <v>28850911.8739209</v>
      </c>
      <c r="H63" s="67"/>
      <c r="I63" s="67"/>
      <c r="J63" s="67" t="n">
        <f aca="false">G63*3.8235866717</f>
        <v>110313962.107515</v>
      </c>
      <c r="K63" s="9"/>
      <c r="L63" s="67"/>
      <c r="M63" s="67" t="n">
        <f aca="false">F63*2.511711692</f>
        <v>327926.217318396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59" t="n">
        <f aca="false">high_SIPA_income!B57</f>
        <v>33712419.2227766</v>
      </c>
      <c r="F64" s="159" t="n">
        <f aca="false">high_SIPA_income!I57</f>
        <v>128357.779648713</v>
      </c>
      <c r="G64" s="67" t="n">
        <f aca="false">E64-F64*0.7</f>
        <v>33622568.7770225</v>
      </c>
      <c r="H64" s="67"/>
      <c r="I64" s="67"/>
      <c r="J64" s="67" t="n">
        <f aca="false">G64*3.8235866717</f>
        <v>128558805.84414</v>
      </c>
      <c r="K64" s="9"/>
      <c r="L64" s="67"/>
      <c r="M64" s="67" t="n">
        <f aca="false">F64*2.511711692</f>
        <v>322397.735902831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5"/>
      <c r="B65" s="155" t="n">
        <v>2029</v>
      </c>
      <c r="C65" s="5" t="n">
        <v>1</v>
      </c>
      <c r="D65" s="155" t="n">
        <v>217</v>
      </c>
      <c r="E65" s="157" t="n">
        <f aca="false">high_SIPA_income!B58</f>
        <v>29675575.9611334</v>
      </c>
      <c r="F65" s="157" t="n">
        <f aca="false">high_SIPA_income!I58</f>
        <v>133738.649174902</v>
      </c>
      <c r="G65" s="8" t="n">
        <f aca="false">E65-F65*0.7</f>
        <v>29581958.906711</v>
      </c>
      <c r="H65" s="8"/>
      <c r="I65" s="8"/>
      <c r="J65" s="8" t="n">
        <f aca="false">G65*3.8235866717</f>
        <v>113109183.798477</v>
      </c>
      <c r="K65" s="6"/>
      <c r="L65" s="8"/>
      <c r="M65" s="8" t="n">
        <f aca="false">F65*2.511711692</f>
        <v>335912.928804888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  <c r="AS65" s="155"/>
      <c r="AT65" s="155"/>
      <c r="AU65" s="155"/>
      <c r="AV65" s="155"/>
      <c r="AW65" s="155"/>
      <c r="AX65" s="155"/>
      <c r="AY65" s="155"/>
      <c r="AZ65" s="155"/>
      <c r="BA65" s="155"/>
      <c r="BB65" s="155"/>
      <c r="BC65" s="155"/>
      <c r="BD65" s="155"/>
      <c r="BE65" s="155"/>
      <c r="BF65" s="155"/>
      <c r="BG65" s="155"/>
      <c r="BH65" s="155"/>
      <c r="BI65" s="155"/>
      <c r="BJ65" s="155"/>
      <c r="BK65" s="155"/>
      <c r="BL65" s="155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59" t="n">
        <f aca="false">high_SIPA_income!B59</f>
        <v>34422427.5748978</v>
      </c>
      <c r="F66" s="159" t="n">
        <f aca="false">high_SIPA_income!I59</f>
        <v>134261.159889339</v>
      </c>
      <c r="G66" s="67" t="n">
        <f aca="false">E66-F66*0.7</f>
        <v>34328444.7629752</v>
      </c>
      <c r="H66" s="67"/>
      <c r="I66" s="67"/>
      <c r="J66" s="67" t="n">
        <f aca="false">G66*3.8235866717</f>
        <v>131257783.855902</v>
      </c>
      <c r="K66" s="9"/>
      <c r="L66" s="67"/>
      <c r="M66" s="67" t="n">
        <f aca="false">F66*2.511711692</f>
        <v>337225.325075535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59" t="n">
        <f aca="false">high_SIPA_income!B60</f>
        <v>30083896.5784635</v>
      </c>
      <c r="F67" s="159" t="n">
        <f aca="false">high_SIPA_income!I60</f>
        <v>132131.73077531</v>
      </c>
      <c r="G67" s="67" t="n">
        <f aca="false">E67-F67*0.7</f>
        <v>29991404.3669208</v>
      </c>
      <c r="H67" s="67"/>
      <c r="I67" s="67"/>
      <c r="J67" s="67" t="n">
        <f aca="false">G67*3.8235866717</f>
        <v>114674734.002924</v>
      </c>
      <c r="K67" s="9"/>
      <c r="L67" s="67"/>
      <c r="M67" s="67" t="n">
        <f aca="false">F67*2.511711692</f>
        <v>331876.813072542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59" t="n">
        <f aca="false">high_SIPA_income!B61</f>
        <v>35003178.3364304</v>
      </c>
      <c r="F68" s="159" t="n">
        <f aca="false">high_SIPA_income!I61</f>
        <v>129142.21536536</v>
      </c>
      <c r="G68" s="67" t="n">
        <f aca="false">E68-F68*0.7</f>
        <v>34912778.7856746</v>
      </c>
      <c r="H68" s="67"/>
      <c r="I68" s="67"/>
      <c r="J68" s="67" t="n">
        <f aca="false">G68*3.8235866717</f>
        <v>133492035.636916</v>
      </c>
      <c r="K68" s="9"/>
      <c r="L68" s="67"/>
      <c r="M68" s="67" t="n">
        <f aca="false">F68*2.511711692</f>
        <v>324368.012263958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5"/>
      <c r="B69" s="155" t="n">
        <v>2030</v>
      </c>
      <c r="C69" s="5" t="n">
        <v>1</v>
      </c>
      <c r="D69" s="155" t="n">
        <v>221</v>
      </c>
      <c r="E69" s="157" t="n">
        <f aca="false">high_SIPA_income!B62</f>
        <v>30579665.4601824</v>
      </c>
      <c r="F69" s="157" t="n">
        <f aca="false">high_SIPA_income!I62</f>
        <v>134124.104898828</v>
      </c>
      <c r="G69" s="8" t="n">
        <f aca="false">E69-F69*0.7</f>
        <v>30485778.5867532</v>
      </c>
      <c r="H69" s="8"/>
      <c r="I69" s="8"/>
      <c r="J69" s="8" t="n">
        <f aca="false">G69*3.8235866717</f>
        <v>116565016.680707</v>
      </c>
      <c r="K69" s="6"/>
      <c r="L69" s="8"/>
      <c r="M69" s="8" t="n">
        <f aca="false">F69*2.511711692</f>
        <v>336881.08245342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  <c r="AS69" s="155"/>
      <c r="AT69" s="155"/>
      <c r="AU69" s="155"/>
      <c r="AV69" s="155"/>
      <c r="AW69" s="155"/>
      <c r="AX69" s="155"/>
      <c r="AY69" s="155"/>
      <c r="AZ69" s="155"/>
      <c r="BA69" s="155"/>
      <c r="BB69" s="155"/>
      <c r="BC69" s="155"/>
      <c r="BD69" s="155"/>
      <c r="BE69" s="155"/>
      <c r="BF69" s="155"/>
      <c r="BG69" s="155"/>
      <c r="BH69" s="155"/>
      <c r="BI69" s="155"/>
      <c r="BJ69" s="155"/>
      <c r="BK69" s="155"/>
      <c r="BL69" s="155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59" t="n">
        <f aca="false">high_SIPA_income!B63</f>
        <v>35714675.0221302</v>
      </c>
      <c r="F70" s="159" t="n">
        <f aca="false">high_SIPA_income!I63</f>
        <v>135735.443610636</v>
      </c>
      <c r="G70" s="67" t="n">
        <f aca="false">E70-F70*0.7</f>
        <v>35619660.2116028</v>
      </c>
      <c r="H70" s="67"/>
      <c r="I70" s="67"/>
      <c r="J70" s="67" t="n">
        <f aca="false">G70*3.8235866717</f>
        <v>136194858.035567</v>
      </c>
      <c r="K70" s="9"/>
      <c r="L70" s="67"/>
      <c r="M70" s="67" t="n">
        <f aca="false">F70*2.511711692</f>
        <v>340928.30073564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59" t="n">
        <f aca="false">high_SIPA_income!B64</f>
        <v>31244295.8379268</v>
      </c>
      <c r="F71" s="159" t="n">
        <f aca="false">high_SIPA_income!I64</f>
        <v>136987.770967994</v>
      </c>
      <c r="G71" s="67" t="n">
        <f aca="false">E71-F71*0.7</f>
        <v>31148404.3982492</v>
      </c>
      <c r="H71" s="67"/>
      <c r="I71" s="67"/>
      <c r="J71" s="67" t="n">
        <f aca="false">G71*3.8235866717</f>
        <v>119098623.901867</v>
      </c>
      <c r="K71" s="9"/>
      <c r="L71" s="67"/>
      <c r="M71" s="67" t="n">
        <f aca="false">F71*2.511711692</f>
        <v>344073.786001328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59" t="n">
        <f aca="false">high_SIPA_income!B65</f>
        <v>36255452.859691</v>
      </c>
      <c r="F72" s="159" t="n">
        <f aca="false">high_SIPA_income!I65</f>
        <v>130797.942168671</v>
      </c>
      <c r="G72" s="67" t="n">
        <f aca="false">E72-F72*0.7</f>
        <v>36163894.3001729</v>
      </c>
      <c r="H72" s="67"/>
      <c r="I72" s="67"/>
      <c r="J72" s="67" t="n">
        <f aca="false">G72*3.8235866717</f>
        <v>138275784.242909</v>
      </c>
      <c r="K72" s="9"/>
      <c r="L72" s="67"/>
      <c r="M72" s="67" t="n">
        <f aca="false">F72*2.511711692</f>
        <v>328526.720634591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5"/>
      <c r="B73" s="155" t="n">
        <v>2031</v>
      </c>
      <c r="C73" s="5" t="n">
        <v>1</v>
      </c>
      <c r="D73" s="155" t="n">
        <v>225</v>
      </c>
      <c r="E73" s="157" t="n">
        <f aca="false">high_SIPA_income!B66</f>
        <v>31901203.0520243</v>
      </c>
      <c r="F73" s="157" t="n">
        <f aca="false">high_SIPA_income!I66</f>
        <v>132309.584398176</v>
      </c>
      <c r="G73" s="8" t="n">
        <f aca="false">E73-F73*0.7</f>
        <v>31808586.3429456</v>
      </c>
      <c r="H73" s="8"/>
      <c r="I73" s="8"/>
      <c r="J73" s="8" t="n">
        <f aca="false">G73*3.8235866717</f>
        <v>121622886.786505</v>
      </c>
      <c r="K73" s="6"/>
      <c r="L73" s="8"/>
      <c r="M73" s="8" t="n">
        <f aca="false">F73*2.511711692</f>
        <v>332323.530096558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  <c r="AS73" s="155"/>
      <c r="AT73" s="155"/>
      <c r="AU73" s="155"/>
      <c r="AV73" s="155"/>
      <c r="AW73" s="155"/>
      <c r="AX73" s="155"/>
      <c r="AY73" s="155"/>
      <c r="AZ73" s="155"/>
      <c r="BA73" s="155"/>
      <c r="BB73" s="155"/>
      <c r="BC73" s="155"/>
      <c r="BD73" s="155"/>
      <c r="BE73" s="155"/>
      <c r="BF73" s="155"/>
      <c r="BG73" s="155"/>
      <c r="BH73" s="155"/>
      <c r="BI73" s="155"/>
      <c r="BJ73" s="155"/>
      <c r="BK73" s="155"/>
      <c r="BL73" s="155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59" t="n">
        <f aca="false">high_SIPA_income!B67</f>
        <v>37078635.4973856</v>
      </c>
      <c r="F74" s="159" t="n">
        <f aca="false">high_SIPA_income!I67</f>
        <v>131511.586667844</v>
      </c>
      <c r="G74" s="67" t="n">
        <f aca="false">E74-F74*0.7</f>
        <v>36986577.3867181</v>
      </c>
      <c r="H74" s="67"/>
      <c r="I74" s="67"/>
      <c r="J74" s="67" t="n">
        <f aca="false">G74*3.8235866717</f>
        <v>141421384.327656</v>
      </c>
      <c r="K74" s="9"/>
      <c r="L74" s="67"/>
      <c r="M74" s="67" t="n">
        <f aca="false">F74*2.511711692</f>
        <v>330319.189867096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59" t="n">
        <f aca="false">high_SIPA_income!B68</f>
        <v>32551360.446447</v>
      </c>
      <c r="F75" s="159" t="n">
        <f aca="false">high_SIPA_income!I68</f>
        <v>137003.841879124</v>
      </c>
      <c r="G75" s="67" t="n">
        <f aca="false">E75-F75*0.7</f>
        <v>32455457.7571316</v>
      </c>
      <c r="H75" s="67"/>
      <c r="I75" s="67"/>
      <c r="J75" s="67" t="n">
        <f aca="false">G75*3.8235866717</f>
        <v>124096255.704091</v>
      </c>
      <c r="K75" s="9"/>
      <c r="L75" s="67"/>
      <c r="M75" s="67" t="n">
        <f aca="false">F75*2.511711692</f>
        <v>344114.151496714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59" t="n">
        <f aca="false">high_SIPA_income!B69</f>
        <v>37662581.707275</v>
      </c>
      <c r="F76" s="159" t="n">
        <f aca="false">high_SIPA_income!I69</f>
        <v>135555.91185281</v>
      </c>
      <c r="G76" s="67" t="n">
        <f aca="false">E76-F76*0.7</f>
        <v>37567692.5689781</v>
      </c>
      <c r="H76" s="67"/>
      <c r="I76" s="67"/>
      <c r="J76" s="67" t="n">
        <f aca="false">G76*3.8235866717</f>
        <v>143643328.593268</v>
      </c>
      <c r="K76" s="9"/>
      <c r="L76" s="67"/>
      <c r="M76" s="67" t="n">
        <f aca="false">F76*2.511711692</f>
        <v>340477.368720425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5"/>
      <c r="B77" s="155" t="n">
        <v>2032</v>
      </c>
      <c r="C77" s="5" t="n">
        <v>1</v>
      </c>
      <c r="D77" s="155" t="n">
        <v>229</v>
      </c>
      <c r="E77" s="157" t="n">
        <f aca="false">high_SIPA_income!B70</f>
        <v>33087984.3047206</v>
      </c>
      <c r="F77" s="157" t="n">
        <f aca="false">high_SIPA_income!I70</f>
        <v>133303.950647676</v>
      </c>
      <c r="G77" s="8" t="n">
        <f aca="false">E77-F77*0.7</f>
        <v>32994671.5392673</v>
      </c>
      <c r="H77" s="8"/>
      <c r="I77" s="8"/>
      <c r="J77" s="8" t="n">
        <f aca="false">G77*3.8235866717</f>
        <v>126157986.334662</v>
      </c>
      <c r="K77" s="6"/>
      <c r="L77" s="8"/>
      <c r="M77" s="8" t="n">
        <f aca="false">F77*2.511711692</f>
        <v>334821.091431559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  <c r="AS77" s="155"/>
      <c r="AT77" s="155"/>
      <c r="AU77" s="155"/>
      <c r="AV77" s="155"/>
      <c r="AW77" s="155"/>
      <c r="AX77" s="155"/>
      <c r="AY77" s="155"/>
      <c r="AZ77" s="155"/>
      <c r="BA77" s="155"/>
      <c r="BB77" s="155"/>
      <c r="BC77" s="155"/>
      <c r="BD77" s="155"/>
      <c r="BE77" s="155"/>
      <c r="BF77" s="155"/>
      <c r="BG77" s="155"/>
      <c r="BH77" s="155"/>
      <c r="BI77" s="155"/>
      <c r="BJ77" s="155"/>
      <c r="BK77" s="155"/>
      <c r="BL77" s="155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59" t="n">
        <f aca="false">high_SIPA_income!B71</f>
        <v>38322435.3926763</v>
      </c>
      <c r="F78" s="159" t="n">
        <f aca="false">high_SIPA_income!I71</f>
        <v>133966.736773514</v>
      </c>
      <c r="G78" s="67" t="n">
        <f aca="false">E78-F78*0.7</f>
        <v>38228658.6769348</v>
      </c>
      <c r="H78" s="67"/>
      <c r="I78" s="67"/>
      <c r="J78" s="67" t="n">
        <f aca="false">G78*3.8235866717</f>
        <v>146170589.794097</v>
      </c>
      <c r="K78" s="9"/>
      <c r="L78" s="67"/>
      <c r="M78" s="67" t="n">
        <f aca="false">F78*2.511711692</f>
        <v>336485.81909312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59" t="n">
        <f aca="false">high_SIPA_income!B72</f>
        <v>33632453.1350078</v>
      </c>
      <c r="F79" s="159" t="n">
        <f aca="false">high_SIPA_income!I72</f>
        <v>131219.416303864</v>
      </c>
      <c r="G79" s="67" t="n">
        <f aca="false">E79-F79*0.7</f>
        <v>33540599.5435951</v>
      </c>
      <c r="H79" s="67"/>
      <c r="I79" s="67"/>
      <c r="J79" s="67" t="n">
        <f aca="false">G79*3.8235866717</f>
        <v>128245389.375717</v>
      </c>
      <c r="K79" s="9"/>
      <c r="L79" s="67"/>
      <c r="M79" s="67" t="n">
        <f aca="false">F79*2.511711692</f>
        <v>329585.34214783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59" t="n">
        <f aca="false">high_SIPA_income!B73</f>
        <v>39055267.659704</v>
      </c>
      <c r="F80" s="159" t="n">
        <f aca="false">high_SIPA_income!I73</f>
        <v>132721.140852878</v>
      </c>
      <c r="G80" s="67" t="n">
        <f aca="false">E80-F80*0.7</f>
        <v>38962362.861107</v>
      </c>
      <c r="H80" s="67"/>
      <c r="I80" s="67"/>
      <c r="J80" s="67" t="n">
        <f aca="false">G80*3.8235866717</f>
        <v>148975971.333668</v>
      </c>
      <c r="K80" s="9"/>
      <c r="L80" s="67"/>
      <c r="M80" s="67" t="n">
        <f aca="false">F80*2.511711692</f>
        <v>333357.241255751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5"/>
      <c r="B81" s="155" t="n">
        <v>2033</v>
      </c>
      <c r="C81" s="5" t="n">
        <v>1</v>
      </c>
      <c r="D81" s="155" t="n">
        <v>233</v>
      </c>
      <c r="E81" s="157" t="n">
        <f aca="false">high_SIPA_income!B74</f>
        <v>34148546.1200625</v>
      </c>
      <c r="F81" s="157" t="n">
        <f aca="false">high_SIPA_income!I74</f>
        <v>140803.947877871</v>
      </c>
      <c r="G81" s="8" t="n">
        <f aca="false">E81-F81*0.7</f>
        <v>34049983.356548</v>
      </c>
      <c r="H81" s="8"/>
      <c r="I81" s="8"/>
      <c r="J81" s="8" t="n">
        <f aca="false">G81*3.8235866717</f>
        <v>130193062.533704</v>
      </c>
      <c r="K81" s="6"/>
      <c r="L81" s="8"/>
      <c r="M81" s="8" t="n">
        <f aca="false">F81*2.511711692</f>
        <v>353658.922164607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  <c r="AS81" s="155"/>
      <c r="AT81" s="155"/>
      <c r="AU81" s="155"/>
      <c r="AV81" s="155"/>
      <c r="AW81" s="155"/>
      <c r="AX81" s="155"/>
      <c r="AY81" s="155"/>
      <c r="AZ81" s="155"/>
      <c r="BA81" s="155"/>
      <c r="BB81" s="155"/>
      <c r="BC81" s="155"/>
      <c r="BD81" s="155"/>
      <c r="BE81" s="155"/>
      <c r="BF81" s="155"/>
      <c r="BG81" s="155"/>
      <c r="BH81" s="155"/>
      <c r="BI81" s="155"/>
      <c r="BJ81" s="155"/>
      <c r="BK81" s="155"/>
      <c r="BL81" s="155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59" t="n">
        <f aca="false">high_SIPA_income!B75</f>
        <v>39338931.4456325</v>
      </c>
      <c r="F82" s="159" t="n">
        <f aca="false">high_SIPA_income!I75</f>
        <v>143776.910949147</v>
      </c>
      <c r="G82" s="67" t="n">
        <f aca="false">E82-F82*0.7</f>
        <v>39238287.6079681</v>
      </c>
      <c r="H82" s="67"/>
      <c r="I82" s="67"/>
      <c r="J82" s="67" t="n">
        <f aca="false">G82*3.8235866717</f>
        <v>150030993.518158</v>
      </c>
      <c r="K82" s="9"/>
      <c r="L82" s="67"/>
      <c r="M82" s="67" t="n">
        <f aca="false">F82*2.511711692</f>
        <v>361126.148270615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59" t="n">
        <f aca="false">high_SIPA_income!B76</f>
        <v>34511859.9040043</v>
      </c>
      <c r="F83" s="159" t="n">
        <f aca="false">high_SIPA_income!I76</f>
        <v>137454.850924462</v>
      </c>
      <c r="G83" s="67" t="n">
        <f aca="false">E83-F83*0.7</f>
        <v>34415641.5083572</v>
      </c>
      <c r="H83" s="67"/>
      <c r="I83" s="67"/>
      <c r="J83" s="67" t="n">
        <f aca="false">G83*3.8235866717</f>
        <v>131591188.16936</v>
      </c>
      <c r="K83" s="9"/>
      <c r="L83" s="67"/>
      <c r="M83" s="67" t="n">
        <f aca="false">F83*2.511711692</f>
        <v>345246.956189089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59" t="n">
        <f aca="false">high_SIPA_income!B77</f>
        <v>39772121.6971695</v>
      </c>
      <c r="F84" s="159" t="n">
        <f aca="false">high_SIPA_income!I77</f>
        <v>139113.51275995</v>
      </c>
      <c r="G84" s="67" t="n">
        <f aca="false">E84-F84*0.7</f>
        <v>39674742.2382375</v>
      </c>
      <c r="H84" s="67"/>
      <c r="I84" s="67"/>
      <c r="J84" s="67" t="n">
        <f aca="false">G84*3.8235866717</f>
        <v>151699815.625258</v>
      </c>
      <c r="K84" s="9"/>
      <c r="L84" s="67"/>
      <c r="M84" s="67" t="n">
        <f aca="false">F84*2.511711692</f>
        <v>349413.036514356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5"/>
      <c r="B85" s="155" t="n">
        <v>2034</v>
      </c>
      <c r="C85" s="5" t="n">
        <v>1</v>
      </c>
      <c r="D85" s="155" t="n">
        <v>237</v>
      </c>
      <c r="E85" s="157" t="n">
        <f aca="false">high_SIPA_income!B78</f>
        <v>35055810.7605211</v>
      </c>
      <c r="F85" s="157" t="n">
        <f aca="false">high_SIPA_income!I78</f>
        <v>141214.839474216</v>
      </c>
      <c r="G85" s="8" t="n">
        <f aca="false">E85-F85*0.7</f>
        <v>34956960.3728892</v>
      </c>
      <c r="H85" s="8"/>
      <c r="I85" s="8"/>
      <c r="J85" s="8" t="n">
        <f aca="false">G85*3.8235866717</f>
        <v>133660967.764924</v>
      </c>
      <c r="K85" s="6"/>
      <c r="L85" s="8"/>
      <c r="M85" s="8" t="n">
        <f aca="false">F85*2.511711692</f>
        <v>354690.963391291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  <c r="AS85" s="155"/>
      <c r="AT85" s="155"/>
      <c r="AU85" s="155"/>
      <c r="AV85" s="155"/>
      <c r="AW85" s="155"/>
      <c r="AX85" s="155"/>
      <c r="AY85" s="155"/>
      <c r="AZ85" s="155"/>
      <c r="BA85" s="155"/>
      <c r="BB85" s="155"/>
      <c r="BC85" s="155"/>
      <c r="BD85" s="155"/>
      <c r="BE85" s="155"/>
      <c r="BF85" s="155"/>
      <c r="BG85" s="155"/>
      <c r="BH85" s="155"/>
      <c r="BI85" s="155"/>
      <c r="BJ85" s="155"/>
      <c r="BK85" s="155"/>
      <c r="BL85" s="155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59" t="n">
        <f aca="false">high_SIPA_income!B79</f>
        <v>40689641.7641491</v>
      </c>
      <c r="F86" s="159" t="n">
        <f aca="false">high_SIPA_income!I79</f>
        <v>140759.618285752</v>
      </c>
      <c r="G86" s="67" t="n">
        <f aca="false">E86-F86*0.7</f>
        <v>40591110.0313491</v>
      </c>
      <c r="H86" s="67"/>
      <c r="I86" s="67"/>
      <c r="J86" s="67" t="n">
        <f aca="false">G86*3.8235866717</f>
        <v>155203627.305375</v>
      </c>
      <c r="K86" s="9"/>
      <c r="L86" s="67"/>
      <c r="M86" s="67" t="n">
        <f aca="false">F86*2.511711692</f>
        <v>353547.579009781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59" t="n">
        <f aca="false">high_SIPA_income!B80</f>
        <v>35543977.264702</v>
      </c>
      <c r="F87" s="159" t="n">
        <f aca="false">high_SIPA_income!I80</f>
        <v>140332.655177026</v>
      </c>
      <c r="G87" s="67" t="n">
        <f aca="false">E87-F87*0.7</f>
        <v>35445744.4060781</v>
      </c>
      <c r="H87" s="67"/>
      <c r="I87" s="67"/>
      <c r="J87" s="67" t="n">
        <f aca="false">G87*3.8235866717</f>
        <v>135529875.879565</v>
      </c>
      <c r="K87" s="9"/>
      <c r="L87" s="67"/>
      <c r="M87" s="67" t="n">
        <f aca="false">F87*2.511711692</f>
        <v>352475.170777539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59" t="n">
        <f aca="false">high_SIPA_income!B81</f>
        <v>41449635.1737696</v>
      </c>
      <c r="F88" s="159" t="n">
        <f aca="false">high_SIPA_income!I81</f>
        <v>140076.901038019</v>
      </c>
      <c r="G88" s="67" t="n">
        <f aca="false">E88-F88*0.7</f>
        <v>41351581.343043</v>
      </c>
      <c r="H88" s="67"/>
      <c r="I88" s="67"/>
      <c r="J88" s="67" t="n">
        <f aca="false">G88*3.8235866717</f>
        <v>158111355.276977</v>
      </c>
      <c r="K88" s="9"/>
      <c r="L88" s="67"/>
      <c r="M88" s="67" t="n">
        <f aca="false">F88*2.511711692</f>
        <v>351832.790116319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5"/>
      <c r="B89" s="155" t="n">
        <v>2035</v>
      </c>
      <c r="C89" s="5" t="n">
        <v>1</v>
      </c>
      <c r="D89" s="155" t="n">
        <v>241</v>
      </c>
      <c r="E89" s="157" t="n">
        <f aca="false">high_SIPA_income!B82</f>
        <v>36239205.8546927</v>
      </c>
      <c r="F89" s="157" t="n">
        <f aca="false">high_SIPA_income!I82</f>
        <v>137637.018081189</v>
      </c>
      <c r="G89" s="8" t="n">
        <f aca="false">E89-F89*0.7</f>
        <v>36142859.9420359</v>
      </c>
      <c r="H89" s="8"/>
      <c r="I89" s="8"/>
      <c r="J89" s="8" t="n">
        <f aca="false">G89*3.8235866717</f>
        <v>138195357.551488</v>
      </c>
      <c r="K89" s="6"/>
      <c r="L89" s="8"/>
      <c r="M89" s="8" t="n">
        <f aca="false">F89*2.511711692</f>
        <v>345704.507566538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55"/>
      <c r="AR89" s="155"/>
      <c r="AS89" s="155"/>
      <c r="AT89" s="155"/>
      <c r="AU89" s="155"/>
      <c r="AV89" s="155"/>
      <c r="AW89" s="155"/>
      <c r="AX89" s="155"/>
      <c r="AY89" s="155"/>
      <c r="AZ89" s="155"/>
      <c r="BA89" s="155"/>
      <c r="BB89" s="155"/>
      <c r="BC89" s="155"/>
      <c r="BD89" s="155"/>
      <c r="BE89" s="155"/>
      <c r="BF89" s="155"/>
      <c r="BG89" s="155"/>
      <c r="BH89" s="155"/>
      <c r="BI89" s="155"/>
      <c r="BJ89" s="155"/>
      <c r="BK89" s="155"/>
      <c r="BL89" s="155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59" t="n">
        <f aca="false">high_SIPA_income!B83</f>
        <v>41938229.1785414</v>
      </c>
      <c r="F90" s="159" t="n">
        <f aca="false">high_SIPA_income!I83</f>
        <v>138428.479480154</v>
      </c>
      <c r="G90" s="67" t="n">
        <f aca="false">E90-F90*0.7</f>
        <v>41841329.2429053</v>
      </c>
      <c r="H90" s="67"/>
      <c r="I90" s="67"/>
      <c r="J90" s="67" t="n">
        <f aca="false">G90*3.8235866717</f>
        <v>159983948.819384</v>
      </c>
      <c r="K90" s="9"/>
      <c r="L90" s="67"/>
      <c r="M90" s="67" t="n">
        <f aca="false">F90*2.511711692</f>
        <v>347692.430416085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59" t="n">
        <f aca="false">high_SIPA_income!B84</f>
        <v>36874018.5949732</v>
      </c>
      <c r="F91" s="159" t="n">
        <f aca="false">high_SIPA_income!I84</f>
        <v>143851.730808771</v>
      </c>
      <c r="G91" s="67" t="n">
        <f aca="false">E91-F91*0.7</f>
        <v>36773322.383407</v>
      </c>
      <c r="H91" s="67"/>
      <c r="I91" s="67"/>
      <c r="J91" s="67" t="n">
        <f aca="false">G91*3.8235866717</f>
        <v>140605985.339322</v>
      </c>
      <c r="K91" s="9"/>
      <c r="L91" s="67"/>
      <c r="M91" s="67" t="n">
        <f aca="false">F91*2.511711692</f>
        <v>361314.074186827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59" t="n">
        <f aca="false">high_SIPA_income!B85</f>
        <v>42778744.8749925</v>
      </c>
      <c r="F92" s="159" t="n">
        <f aca="false">high_SIPA_income!I85</f>
        <v>140094.127835136</v>
      </c>
      <c r="G92" s="67" t="n">
        <f aca="false">E92-F92*0.7</f>
        <v>42680678.985508</v>
      </c>
      <c r="H92" s="67"/>
      <c r="I92" s="67"/>
      <c r="J92" s="67" t="n">
        <f aca="false">G92*3.8235866717</f>
        <v>163193275.308094</v>
      </c>
      <c r="K92" s="9"/>
      <c r="L92" s="67"/>
      <c r="M92" s="67" t="n">
        <f aca="false">F92*2.511711692</f>
        <v>351876.058864053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5"/>
      <c r="B93" s="155" t="n">
        <v>2036</v>
      </c>
      <c r="C93" s="5" t="n">
        <v>1</v>
      </c>
      <c r="D93" s="155" t="n">
        <v>245</v>
      </c>
      <c r="E93" s="157" t="n">
        <f aca="false">high_SIPA_income!B86</f>
        <v>37506205.4689855</v>
      </c>
      <c r="F93" s="157" t="n">
        <f aca="false">high_SIPA_income!I86</f>
        <v>142144.701379588</v>
      </c>
      <c r="G93" s="8" t="n">
        <f aca="false">E93-F93*0.7</f>
        <v>37406704.1780198</v>
      </c>
      <c r="H93" s="8"/>
      <c r="I93" s="8"/>
      <c r="J93" s="8" t="n">
        <f aca="false">G93*3.8235866717</f>
        <v>143027775.527301</v>
      </c>
      <c r="K93" s="6"/>
      <c r="L93" s="8"/>
      <c r="M93" s="8" t="n">
        <f aca="false">F93*2.511711692</f>
        <v>357026.508410961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  <c r="AS93" s="155"/>
      <c r="AT93" s="155"/>
      <c r="AU93" s="155"/>
      <c r="AV93" s="155"/>
      <c r="AW93" s="155"/>
      <c r="AX93" s="155"/>
      <c r="AY93" s="155"/>
      <c r="AZ93" s="155"/>
      <c r="BA93" s="155"/>
      <c r="BB93" s="155"/>
      <c r="BC93" s="155"/>
      <c r="BD93" s="155"/>
      <c r="BE93" s="155"/>
      <c r="BF93" s="155"/>
      <c r="BG93" s="155"/>
      <c r="BH93" s="155"/>
      <c r="BI93" s="155"/>
      <c r="BJ93" s="155"/>
      <c r="BK93" s="155"/>
      <c r="BL93" s="155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59" t="n">
        <f aca="false">high_SIPA_income!B87</f>
        <v>43331295.6928049</v>
      </c>
      <c r="F94" s="159" t="n">
        <f aca="false">high_SIPA_income!I87</f>
        <v>141680.098952554</v>
      </c>
      <c r="G94" s="67" t="n">
        <f aca="false">E94-F94*0.7</f>
        <v>43232119.6235382</v>
      </c>
      <c r="H94" s="67"/>
      <c r="I94" s="67"/>
      <c r="J94" s="67" t="n">
        <f aca="false">G94*3.8235866717</f>
        <v>165301756.381901</v>
      </c>
      <c r="K94" s="9"/>
      <c r="L94" s="67"/>
      <c r="M94" s="67" t="n">
        <f aca="false">F94*2.511711692</f>
        <v>355859.561062846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59" t="n">
        <f aca="false">high_SIPA_income!B88</f>
        <v>38106796.0288213</v>
      </c>
      <c r="F95" s="159" t="n">
        <f aca="false">high_SIPA_income!I88</f>
        <v>139991.472620786</v>
      </c>
      <c r="G95" s="67" t="n">
        <f aca="false">E95-F95*0.7</f>
        <v>38008801.9979868</v>
      </c>
      <c r="H95" s="67"/>
      <c r="I95" s="67"/>
      <c r="J95" s="67" t="n">
        <f aca="false">G95*3.8235866717</f>
        <v>145329948.726787</v>
      </c>
      <c r="K95" s="9"/>
      <c r="L95" s="67"/>
      <c r="M95" s="67" t="n">
        <f aca="false">F95*2.511711692</f>
        <v>351618.218561926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59" t="n">
        <f aca="false">high_SIPA_income!B89</f>
        <v>44177432.7458613</v>
      </c>
      <c r="F96" s="159" t="n">
        <f aca="false">high_SIPA_income!I89</f>
        <v>140763.315788627</v>
      </c>
      <c r="G96" s="67" t="n">
        <f aca="false">E96-F96*0.7</f>
        <v>44078898.4248093</v>
      </c>
      <c r="H96" s="67"/>
      <c r="I96" s="67"/>
      <c r="J96" s="67" t="n">
        <f aca="false">G96*3.8235866717</f>
        <v>168539488.520319</v>
      </c>
      <c r="K96" s="9"/>
      <c r="L96" s="67"/>
      <c r="M96" s="67" t="n">
        <f aca="false">F96*2.511711692</f>
        <v>353556.866070982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5"/>
      <c r="B97" s="155" t="n">
        <v>2037</v>
      </c>
      <c r="C97" s="5" t="n">
        <v>1</v>
      </c>
      <c r="D97" s="155" t="n">
        <v>249</v>
      </c>
      <c r="E97" s="157" t="n">
        <f aca="false">high_SIPA_income!B90</f>
        <v>38746230.6073433</v>
      </c>
      <c r="F97" s="157" t="n">
        <f aca="false">high_SIPA_income!I90</f>
        <v>140760.701328396</v>
      </c>
      <c r="G97" s="8" t="n">
        <f aca="false">E97-F97*0.7</f>
        <v>38647698.1164135</v>
      </c>
      <c r="H97" s="8"/>
      <c r="I97" s="8"/>
      <c r="J97" s="8" t="n">
        <f aca="false">G97*3.8235866717</f>
        <v>147772823.409804</v>
      </c>
      <c r="K97" s="6"/>
      <c r="L97" s="8"/>
      <c r="M97" s="8" t="n">
        <f aca="false">F97*2.511711692</f>
        <v>353550.299300652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  <c r="AS97" s="155"/>
      <c r="AT97" s="155"/>
      <c r="AU97" s="155"/>
      <c r="AV97" s="155"/>
      <c r="AW97" s="155"/>
      <c r="AX97" s="155"/>
      <c r="AY97" s="155"/>
      <c r="AZ97" s="155"/>
      <c r="BA97" s="155"/>
      <c r="BB97" s="155"/>
      <c r="BC97" s="155"/>
      <c r="BD97" s="155"/>
      <c r="BE97" s="155"/>
      <c r="BF97" s="155"/>
      <c r="BG97" s="155"/>
      <c r="BH97" s="155"/>
      <c r="BI97" s="155"/>
      <c r="BJ97" s="155"/>
      <c r="BK97" s="155"/>
      <c r="BL97" s="155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59" t="n">
        <f aca="false">high_SIPA_income!B91</f>
        <v>44603003.3012073</v>
      </c>
      <c r="F98" s="159" t="n">
        <f aca="false">high_SIPA_income!I91</f>
        <v>139483.993618402</v>
      </c>
      <c r="G98" s="67" t="n">
        <f aca="false">E98-F98*0.7</f>
        <v>44505364.5056745</v>
      </c>
      <c r="H98" s="67"/>
      <c r="I98" s="67"/>
      <c r="J98" s="67" t="n">
        <f aca="false">G98*3.8235866717</f>
        <v>170170118.543047</v>
      </c>
      <c r="K98" s="9"/>
      <c r="L98" s="67"/>
      <c r="M98" s="67" t="n">
        <f aca="false">F98*2.511711692</f>
        <v>350343.577618194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59" t="n">
        <f aca="false">high_SIPA_income!B92</f>
        <v>39285001.8851789</v>
      </c>
      <c r="F99" s="159" t="n">
        <f aca="false">high_SIPA_income!I92</f>
        <v>141325.104574207</v>
      </c>
      <c r="G99" s="67" t="n">
        <f aca="false">E99-F99*0.7</f>
        <v>39186074.311977</v>
      </c>
      <c r="H99" s="67"/>
      <c r="I99" s="67"/>
      <c r="J99" s="67" t="n">
        <f aca="false">G99*3.8235866717</f>
        <v>149831351.455521</v>
      </c>
      <c r="K99" s="9"/>
      <c r="L99" s="67"/>
      <c r="M99" s="67" t="n">
        <f aca="false">F99*2.511711692</f>
        <v>354967.917532159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59" t="n">
        <f aca="false">high_SIPA_income!B93</f>
        <v>45435335.9390097</v>
      </c>
      <c r="F100" s="159" t="n">
        <f aca="false">high_SIPA_income!I93</f>
        <v>143596.593089974</v>
      </c>
      <c r="G100" s="67" t="n">
        <f aca="false">E100-F100*0.7</f>
        <v>45334818.3238468</v>
      </c>
      <c r="H100" s="67"/>
      <c r="I100" s="67"/>
      <c r="J100" s="67" t="n">
        <f aca="false">G100*3.8235866717</f>
        <v>173341607.107001</v>
      </c>
      <c r="K100" s="9"/>
      <c r="L100" s="67"/>
      <c r="M100" s="67" t="n">
        <f aca="false">F100*2.511711692</f>
        <v>360673.241795455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5"/>
      <c r="B101" s="155" t="n">
        <v>2038</v>
      </c>
      <c r="C101" s="5" t="n">
        <v>1</v>
      </c>
      <c r="D101" s="155" t="n">
        <v>253</v>
      </c>
      <c r="E101" s="157" t="n">
        <f aca="false">high_SIPA_income!B94</f>
        <v>39744946.1279418</v>
      </c>
      <c r="F101" s="157" t="n">
        <f aca="false">high_SIPA_income!I94</f>
        <v>144853.273820415</v>
      </c>
      <c r="G101" s="8" t="n">
        <f aca="false">E101-F101*0.7</f>
        <v>39643548.8362675</v>
      </c>
      <c r="H101" s="8"/>
      <c r="I101" s="8"/>
      <c r="J101" s="8" t="n">
        <f aca="false">G101*3.8235866717</f>
        <v>151580544.94924</v>
      </c>
      <c r="K101" s="6"/>
      <c r="L101" s="8"/>
      <c r="M101" s="8" t="n">
        <f aca="false">F101*2.511711692</f>
        <v>363829.661479213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  <c r="AS101" s="155"/>
      <c r="AT101" s="155"/>
      <c r="AU101" s="155"/>
      <c r="AV101" s="155"/>
      <c r="AW101" s="155"/>
      <c r="AX101" s="155"/>
      <c r="AY101" s="155"/>
      <c r="AZ101" s="155"/>
      <c r="BA101" s="155"/>
      <c r="BB101" s="155"/>
      <c r="BC101" s="155"/>
      <c r="BD101" s="155"/>
      <c r="BE101" s="155"/>
      <c r="BF101" s="155"/>
      <c r="BG101" s="155"/>
      <c r="BH101" s="155"/>
      <c r="BI101" s="155"/>
      <c r="BJ101" s="155"/>
      <c r="BK101" s="155"/>
      <c r="BL101" s="155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59" t="n">
        <f aca="false">high_SIPA_income!B95</f>
        <v>45783053.4772552</v>
      </c>
      <c r="F102" s="159" t="n">
        <f aca="false">high_SIPA_income!I95</f>
        <v>142708.663381294</v>
      </c>
      <c r="G102" s="67" t="n">
        <f aca="false">E102-F102*0.7</f>
        <v>45683157.4128883</v>
      </c>
      <c r="H102" s="67"/>
      <c r="I102" s="67"/>
      <c r="J102" s="67" t="n">
        <f aca="false">G102*3.8235866717</f>
        <v>174673511.805093</v>
      </c>
      <c r="K102" s="9"/>
      <c r="L102" s="67"/>
      <c r="M102" s="67" t="n">
        <f aca="false">F102*2.511711692</f>
        <v>358443.018364487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59" t="n">
        <f aca="false">high_SIPA_income!B96</f>
        <v>40253415.1210673</v>
      </c>
      <c r="F103" s="159" t="n">
        <f aca="false">high_SIPA_income!I96</f>
        <v>143020.825049482</v>
      </c>
      <c r="G103" s="67" t="n">
        <f aca="false">E103-F103*0.7</f>
        <v>40153300.5435326</v>
      </c>
      <c r="H103" s="67"/>
      <c r="I103" s="67"/>
      <c r="J103" s="67" t="n">
        <f aca="false">G103*3.8235866717</f>
        <v>153529624.783016</v>
      </c>
      <c r="K103" s="9"/>
      <c r="L103" s="67"/>
      <c r="M103" s="67" t="n">
        <f aca="false">F103*2.511711692</f>
        <v>359227.078476269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59" t="n">
        <f aca="false">high_SIPA_income!B97</f>
        <v>46505671.3826103</v>
      </c>
      <c r="F104" s="159" t="n">
        <f aca="false">high_SIPA_income!I97</f>
        <v>139845.543424374</v>
      </c>
      <c r="G104" s="67" t="n">
        <f aca="false">E104-F104*0.7</f>
        <v>46407779.5022132</v>
      </c>
      <c r="H104" s="67"/>
      <c r="I104" s="67"/>
      <c r="J104" s="67" t="n">
        <f aca="false">G104*3.8235866717</f>
        <v>177444167.167855</v>
      </c>
      <c r="K104" s="9"/>
      <c r="L104" s="67"/>
      <c r="M104" s="67" t="n">
        <f aca="false">F104*2.511711692</f>
        <v>351251.686493093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5"/>
      <c r="B105" s="155" t="n">
        <v>2039</v>
      </c>
      <c r="C105" s="5" t="n">
        <v>1</v>
      </c>
      <c r="D105" s="155" t="n">
        <v>257</v>
      </c>
      <c r="E105" s="157" t="n">
        <f aca="false">high_SIPA_income!B98</f>
        <v>40583783.1493721</v>
      </c>
      <c r="F105" s="157" t="n">
        <f aca="false">high_SIPA_income!I98</f>
        <v>143164.090338634</v>
      </c>
      <c r="G105" s="8" t="n">
        <f aca="false">E105-F105*0.7</f>
        <v>40483568.286135</v>
      </c>
      <c r="H105" s="8"/>
      <c r="I105" s="8"/>
      <c r="J105" s="8" t="n">
        <f aca="false">G105*3.8235866717</f>
        <v>154792432.121723</v>
      </c>
      <c r="K105" s="6"/>
      <c r="L105" s="8"/>
      <c r="M105" s="8" t="n">
        <f aca="false">F105*2.511711692</f>
        <v>359586.919578091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  <c r="AS105" s="155"/>
      <c r="AT105" s="155"/>
      <c r="AU105" s="155"/>
      <c r="AV105" s="155"/>
      <c r="AW105" s="155"/>
      <c r="AX105" s="155"/>
      <c r="AY105" s="155"/>
      <c r="AZ105" s="155"/>
      <c r="BA105" s="155"/>
      <c r="BB105" s="155"/>
      <c r="BC105" s="155"/>
      <c r="BD105" s="155"/>
      <c r="BE105" s="155"/>
      <c r="BF105" s="155"/>
      <c r="BG105" s="155"/>
      <c r="BH105" s="155"/>
      <c r="BI105" s="155"/>
      <c r="BJ105" s="155"/>
      <c r="BK105" s="155"/>
      <c r="BL105" s="155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59" t="n">
        <f aca="false">high_SIPA_income!B99</f>
        <v>47023777.8772605</v>
      </c>
      <c r="F106" s="159" t="n">
        <f aca="false">high_SIPA_income!I99</f>
        <v>141149.229609338</v>
      </c>
      <c r="G106" s="67" t="n">
        <f aca="false">E106-F106*0.7</f>
        <v>46924973.4165339</v>
      </c>
      <c r="H106" s="67"/>
      <c r="I106" s="67"/>
      <c r="J106" s="67" t="n">
        <f aca="false">G106*3.8235866717</f>
        <v>179421702.925336</v>
      </c>
      <c r="K106" s="9"/>
      <c r="L106" s="67"/>
      <c r="M106" s="67" t="n">
        <f aca="false">F106*2.511711692</f>
        <v>354526.170326567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59" t="n">
        <f aca="false">high_SIPA_income!B100</f>
        <v>41385523.9971591</v>
      </c>
      <c r="F107" s="159" t="n">
        <f aca="false">high_SIPA_income!I100</f>
        <v>149869.180367392</v>
      </c>
      <c r="G107" s="67" t="n">
        <f aca="false">E107-F107*0.7</f>
        <v>41280615.5709019</v>
      </c>
      <c r="H107" s="67"/>
      <c r="I107" s="67"/>
      <c r="J107" s="67" t="n">
        <f aca="false">G107*3.8235866717</f>
        <v>157840011.496472</v>
      </c>
      <c r="K107" s="9"/>
      <c r="L107" s="67"/>
      <c r="M107" s="67" t="n">
        <f aca="false">F107*2.511711692</f>
        <v>376428.172599235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59" t="n">
        <f aca="false">high_SIPA_income!B101</f>
        <v>48132074.7804151</v>
      </c>
      <c r="F108" s="159" t="n">
        <f aca="false">high_SIPA_income!I101</f>
        <v>146165.224496301</v>
      </c>
      <c r="G108" s="67" t="n">
        <f aca="false">E108-F108*0.7</f>
        <v>48029759.1232677</v>
      </c>
      <c r="H108" s="67"/>
      <c r="I108" s="67"/>
      <c r="J108" s="67" t="n">
        <f aca="false">G108*3.8235866717</f>
        <v>183645946.828688</v>
      </c>
      <c r="K108" s="9"/>
      <c r="L108" s="67"/>
      <c r="M108" s="67" t="n">
        <f aca="false">F108*2.511711692</f>
        <v>367124.903331164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5"/>
      <c r="B109" s="155" t="n">
        <v>2040</v>
      </c>
      <c r="C109" s="5" t="n">
        <v>1</v>
      </c>
      <c r="D109" s="155" t="n">
        <v>261</v>
      </c>
      <c r="E109" s="157" t="n">
        <f aca="false">high_SIPA_income!B102</f>
        <v>42017198.5824651</v>
      </c>
      <c r="F109" s="157" t="n">
        <f aca="false">high_SIPA_income!I102</f>
        <v>147528.055594651</v>
      </c>
      <c r="G109" s="8" t="n">
        <f aca="false">E109-F109*0.7</f>
        <v>41913928.9435488</v>
      </c>
      <c r="H109" s="8"/>
      <c r="I109" s="8"/>
      <c r="J109" s="8" t="n">
        <f aca="false">G109*3.8235866717</f>
        <v>160261540.067134</v>
      </c>
      <c r="K109" s="6"/>
      <c r="L109" s="8"/>
      <c r="M109" s="8" t="n">
        <f aca="false">F109*2.511711692</f>
        <v>370547.942135112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  <c r="AS109" s="155"/>
      <c r="AT109" s="155"/>
      <c r="AU109" s="155"/>
      <c r="AV109" s="155"/>
      <c r="AW109" s="155"/>
      <c r="AX109" s="155"/>
      <c r="AY109" s="155"/>
      <c r="AZ109" s="155"/>
      <c r="BA109" s="155"/>
      <c r="BB109" s="155"/>
      <c r="BC109" s="155"/>
      <c r="BD109" s="155"/>
      <c r="BE109" s="155"/>
      <c r="BF109" s="155"/>
      <c r="BG109" s="155"/>
      <c r="BH109" s="155"/>
      <c r="BI109" s="155"/>
      <c r="BJ109" s="155"/>
      <c r="BK109" s="155"/>
      <c r="BL109" s="155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59" t="n">
        <f aca="false">high_SIPA_income!B103</f>
        <v>48682743.7836825</v>
      </c>
      <c r="F110" s="159" t="n">
        <f aca="false">high_SIPA_income!I103</f>
        <v>149780.962438183</v>
      </c>
      <c r="G110" s="67" t="n">
        <f aca="false">E110-F110*0.7</f>
        <v>48577897.1099757</v>
      </c>
      <c r="H110" s="67"/>
      <c r="I110" s="67"/>
      <c r="J110" s="67" t="n">
        <f aca="false">G110*3.8235866717</f>
        <v>185741799.928917</v>
      </c>
      <c r="K110" s="9"/>
      <c r="L110" s="67"/>
      <c r="M110" s="67" t="n">
        <f aca="false">F110*2.511711692</f>
        <v>376206.594594997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59" t="n">
        <f aca="false">high_SIPA_income!B104</f>
        <v>42565957.9107946</v>
      </c>
      <c r="F111" s="159" t="n">
        <f aca="false">high_SIPA_income!I104</f>
        <v>149463.852269959</v>
      </c>
      <c r="G111" s="67" t="n">
        <f aca="false">E111-F111*0.7</f>
        <v>42461333.2142057</v>
      </c>
      <c r="H111" s="67"/>
      <c r="I111" s="67"/>
      <c r="J111" s="67" t="n">
        <f aca="false">G111*3.8235866717</f>
        <v>162354587.740449</v>
      </c>
      <c r="K111" s="9"/>
      <c r="L111" s="67"/>
      <c r="M111" s="67" t="n">
        <f aca="false">F111*2.511711692</f>
        <v>375410.105277817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59" t="n">
        <f aca="false">high_SIPA_income!B105</f>
        <v>49250862.3156277</v>
      </c>
      <c r="F112" s="159" t="n">
        <f aca="false">high_SIPA_income!I105</f>
        <v>150173.127509219</v>
      </c>
      <c r="G112" s="67" t="n">
        <f aca="false">E112-F112*0.7</f>
        <v>49145741.1263713</v>
      </c>
      <c r="H112" s="67"/>
      <c r="I112" s="67"/>
      <c r="J112" s="67" t="n">
        <f aca="false">G112*3.8235866717</f>
        <v>187913000.741612</v>
      </c>
      <c r="K112" s="9"/>
      <c r="L112" s="67"/>
      <c r="M112" s="67" t="n">
        <f aca="false">F112*2.511711692</f>
        <v>377191.600189112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5"/>
      <c r="B113" s="155"/>
      <c r="C113" s="5"/>
      <c r="D113" s="155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5"/>
      <c r="Z113" s="155"/>
      <c r="AA113" s="155"/>
      <c r="AB113" s="155"/>
      <c r="AC113" s="155"/>
      <c r="AD113" s="155"/>
      <c r="AE113" s="155"/>
      <c r="AF113" s="155"/>
      <c r="AG113" s="155"/>
      <c r="AH113" s="155"/>
      <c r="AI113" s="155"/>
      <c r="AJ113" s="155"/>
      <c r="AK113" s="155"/>
      <c r="AL113" s="155"/>
      <c r="AM113" s="155"/>
      <c r="AN113" s="155"/>
      <c r="AO113" s="155"/>
      <c r="AP113" s="155"/>
      <c r="AQ113" s="155"/>
      <c r="AR113" s="155"/>
      <c r="AS113" s="155"/>
      <c r="AT113" s="155"/>
      <c r="AU113" s="155"/>
      <c r="AV113" s="155"/>
      <c r="AW113" s="155"/>
      <c r="AX113" s="155"/>
      <c r="AY113" s="155"/>
      <c r="AZ113" s="155"/>
      <c r="BA113" s="155"/>
      <c r="BB113" s="155"/>
      <c r="BC113" s="155"/>
      <c r="BD113" s="155"/>
      <c r="BE113" s="155"/>
      <c r="BF113" s="155"/>
      <c r="BG113" s="155"/>
      <c r="BH113" s="155"/>
      <c r="BI113" s="155"/>
      <c r="BJ113" s="155"/>
      <c r="BK113" s="155"/>
      <c r="BL113" s="155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976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5678.46307194578</v>
      </c>
      <c r="C21" s="0" t="n">
        <v>11654899</v>
      </c>
    </row>
    <row r="22" customFormat="false" ht="12.8" hidden="false" customHeight="false" outlineLevel="0" collapsed="false">
      <c r="A22" s="0" t="n">
        <v>69</v>
      </c>
      <c r="B22" s="0" t="n">
        <v>5989.56764548627</v>
      </c>
      <c r="C22" s="0" t="n">
        <v>11437715</v>
      </c>
    </row>
    <row r="23" customFormat="false" ht="12.8" hidden="false" customHeight="false" outlineLevel="0" collapsed="false">
      <c r="A23" s="0" t="n">
        <v>70</v>
      </c>
      <c r="B23" s="0" t="n">
        <v>6367.31026790179</v>
      </c>
      <c r="C23" s="0" t="n">
        <v>9963137</v>
      </c>
    </row>
    <row r="24" customFormat="false" ht="12.8" hidden="false" customHeight="false" outlineLevel="0" collapsed="false">
      <c r="A24" s="0" t="n">
        <v>71</v>
      </c>
      <c r="B24" s="0" t="n">
        <v>6405.20085678555</v>
      </c>
      <c r="C24" s="0" t="n">
        <v>10076019</v>
      </c>
    </row>
    <row r="25" customFormat="false" ht="12.8" hidden="false" customHeight="false" outlineLevel="0" collapsed="false">
      <c r="A25" s="0" t="n">
        <v>72</v>
      </c>
      <c r="B25" s="0" t="n">
        <v>6335.03687760336</v>
      </c>
      <c r="C25" s="0" t="n">
        <v>10353898</v>
      </c>
    </row>
    <row r="26" customFormat="false" ht="12.8" hidden="false" customHeight="false" outlineLevel="0" collapsed="false">
      <c r="A26" s="0" t="n">
        <v>73</v>
      </c>
      <c r="B26" s="0" t="n">
        <v>6300.80142869887</v>
      </c>
      <c r="C26" s="0" t="n">
        <v>10774795</v>
      </c>
    </row>
    <row r="27" customFormat="false" ht="12.8" hidden="false" customHeight="false" outlineLevel="0" collapsed="false">
      <c r="A27" s="0" t="n">
        <v>74</v>
      </c>
      <c r="B27" s="0" t="n">
        <v>6315.37537260393</v>
      </c>
      <c r="C27" s="0" t="n">
        <v>11071662</v>
      </c>
    </row>
    <row r="28" customFormat="false" ht="12.8" hidden="false" customHeight="false" outlineLevel="0" collapsed="false">
      <c r="A28" s="0" t="n">
        <v>75</v>
      </c>
      <c r="B28" s="0" t="n">
        <v>6307.32686177055</v>
      </c>
      <c r="C28" s="0" t="n">
        <v>11380598</v>
      </c>
    </row>
    <row r="29" customFormat="false" ht="12.8" hidden="false" customHeight="false" outlineLevel="0" collapsed="false">
      <c r="A29" s="0" t="n">
        <v>76</v>
      </c>
      <c r="B29" s="0" t="n">
        <v>6370.20711647905</v>
      </c>
      <c r="C29" s="0" t="n">
        <v>11443639</v>
      </c>
    </row>
    <row r="30" customFormat="false" ht="12.8" hidden="false" customHeight="false" outlineLevel="0" collapsed="false">
      <c r="A30" s="0" t="n">
        <v>77</v>
      </c>
      <c r="B30" s="0" t="n">
        <v>6470.17588472339</v>
      </c>
      <c r="C30" s="0" t="n">
        <v>11492244</v>
      </c>
    </row>
    <row r="31" customFormat="false" ht="12.8" hidden="false" customHeight="false" outlineLevel="0" collapsed="false">
      <c r="A31" s="0" t="n">
        <v>78</v>
      </c>
      <c r="B31" s="0" t="n">
        <v>6509.19117151556</v>
      </c>
      <c r="C31" s="0" t="n">
        <v>11538790</v>
      </c>
    </row>
    <row r="32" customFormat="false" ht="12.8" hidden="false" customHeight="false" outlineLevel="0" collapsed="false">
      <c r="A32" s="0" t="n">
        <v>79</v>
      </c>
      <c r="B32" s="0" t="n">
        <v>6526.41531994638</v>
      </c>
      <c r="C32" s="0" t="n">
        <v>11587096</v>
      </c>
    </row>
    <row r="33" customFormat="false" ht="12.8" hidden="false" customHeight="false" outlineLevel="0" collapsed="false">
      <c r="A33" s="0" t="n">
        <v>80</v>
      </c>
      <c r="B33" s="0" t="n">
        <v>6605.41731155558</v>
      </c>
      <c r="C33" s="0" t="n">
        <v>11617919</v>
      </c>
    </row>
    <row r="34" customFormat="false" ht="12.8" hidden="false" customHeight="false" outlineLevel="0" collapsed="false">
      <c r="A34" s="0" t="n">
        <v>81</v>
      </c>
      <c r="B34" s="0" t="n">
        <v>6692.38099975688</v>
      </c>
      <c r="C34" s="0" t="n">
        <v>11651057</v>
      </c>
    </row>
    <row r="35" customFormat="false" ht="12.8" hidden="false" customHeight="false" outlineLevel="0" collapsed="false">
      <c r="A35" s="0" t="n">
        <v>82</v>
      </c>
      <c r="B35" s="0" t="n">
        <v>6756.41330712762</v>
      </c>
      <c r="C35" s="0" t="n">
        <v>11717438</v>
      </c>
    </row>
    <row r="36" customFormat="false" ht="12.8" hidden="false" customHeight="false" outlineLevel="0" collapsed="false">
      <c r="A36" s="0" t="n">
        <v>83</v>
      </c>
      <c r="B36" s="0" t="n">
        <v>6853.19091117242</v>
      </c>
      <c r="C36" s="0" t="n">
        <v>11729689</v>
      </c>
    </row>
    <row r="37" customFormat="false" ht="12.8" hidden="false" customHeight="false" outlineLevel="0" collapsed="false">
      <c r="A37" s="0" t="n">
        <v>84</v>
      </c>
      <c r="B37" s="0" t="n">
        <v>6915.65123381441</v>
      </c>
      <c r="C37" s="0" t="n">
        <v>11806559</v>
      </c>
    </row>
    <row r="38" customFormat="false" ht="12.8" hidden="false" customHeight="false" outlineLevel="0" collapsed="false">
      <c r="A38" s="0" t="n">
        <v>85</v>
      </c>
      <c r="B38" s="0" t="n">
        <v>6962.39360235053</v>
      </c>
      <c r="C38" s="0" t="n">
        <v>11851209</v>
      </c>
    </row>
    <row r="39" customFormat="false" ht="12.8" hidden="false" customHeight="false" outlineLevel="0" collapsed="false">
      <c r="A39" s="0" t="n">
        <v>86</v>
      </c>
      <c r="B39" s="0" t="n">
        <v>6996.09888369547</v>
      </c>
      <c r="C39" s="0" t="n">
        <v>11884486</v>
      </c>
    </row>
    <row r="40" customFormat="false" ht="12.8" hidden="false" customHeight="false" outlineLevel="0" collapsed="false">
      <c r="A40" s="0" t="n">
        <v>87</v>
      </c>
      <c r="B40" s="0" t="n">
        <v>7003.00880892948</v>
      </c>
      <c r="C40" s="0" t="n">
        <v>11932472</v>
      </c>
    </row>
    <row r="41" customFormat="false" ht="12.8" hidden="false" customHeight="false" outlineLevel="0" collapsed="false">
      <c r="A41" s="0" t="n">
        <v>88</v>
      </c>
      <c r="B41" s="0" t="n">
        <v>7061.90265911147</v>
      </c>
      <c r="C41" s="0" t="n">
        <v>11928215</v>
      </c>
    </row>
    <row r="42" customFormat="false" ht="12.8" hidden="false" customHeight="false" outlineLevel="0" collapsed="false">
      <c r="A42" s="0" t="n">
        <v>89</v>
      </c>
      <c r="B42" s="0" t="n">
        <v>7069.55869973772</v>
      </c>
      <c r="C42" s="0" t="n">
        <v>12007553</v>
      </c>
    </row>
    <row r="43" customFormat="false" ht="12.8" hidden="false" customHeight="false" outlineLevel="0" collapsed="false">
      <c r="A43" s="0" t="n">
        <v>90</v>
      </c>
      <c r="B43" s="0" t="n">
        <v>7119.56607149549</v>
      </c>
      <c r="C43" s="0" t="n">
        <v>12079446</v>
      </c>
    </row>
    <row r="44" customFormat="false" ht="12.8" hidden="false" customHeight="false" outlineLevel="0" collapsed="false">
      <c r="A44" s="0" t="n">
        <v>91</v>
      </c>
      <c r="B44" s="0" t="n">
        <v>7135.78741700001</v>
      </c>
      <c r="C44" s="0" t="n">
        <v>12112186</v>
      </c>
    </row>
    <row r="45" customFormat="false" ht="12.8" hidden="false" customHeight="false" outlineLevel="0" collapsed="false">
      <c r="A45" s="0" t="n">
        <v>92</v>
      </c>
      <c r="B45" s="0" t="n">
        <v>7141.87961296056</v>
      </c>
      <c r="C45" s="0" t="n">
        <v>12188886</v>
      </c>
    </row>
    <row r="46" customFormat="false" ht="12.8" hidden="false" customHeight="false" outlineLevel="0" collapsed="false">
      <c r="A46" s="0" t="n">
        <v>93</v>
      </c>
      <c r="B46" s="0" t="n">
        <v>7162.96987657616</v>
      </c>
      <c r="C46" s="0" t="n">
        <v>12254033</v>
      </c>
    </row>
    <row r="47" customFormat="false" ht="12.8" hidden="false" customHeight="false" outlineLevel="0" collapsed="false">
      <c r="A47" s="0" t="n">
        <v>94</v>
      </c>
      <c r="B47" s="0" t="n">
        <v>7182.41317511822</v>
      </c>
      <c r="C47" s="0" t="n">
        <v>12241156</v>
      </c>
    </row>
    <row r="48" customFormat="false" ht="12.8" hidden="false" customHeight="false" outlineLevel="0" collapsed="false">
      <c r="A48" s="0" t="n">
        <v>95</v>
      </c>
      <c r="B48" s="0" t="n">
        <v>7250.3811723949</v>
      </c>
      <c r="C48" s="0" t="n">
        <v>12282070</v>
      </c>
    </row>
    <row r="49" customFormat="false" ht="12.8" hidden="false" customHeight="false" outlineLevel="0" collapsed="false">
      <c r="A49" s="0" t="n">
        <v>96</v>
      </c>
      <c r="B49" s="0" t="n">
        <v>7247.18819313446</v>
      </c>
      <c r="C49" s="0" t="n">
        <v>12351982</v>
      </c>
    </row>
    <row r="50" customFormat="false" ht="12.8" hidden="false" customHeight="false" outlineLevel="0" collapsed="false">
      <c r="A50" s="0" t="n">
        <v>97</v>
      </c>
      <c r="B50" s="0" t="n">
        <v>7264.14716590823</v>
      </c>
      <c r="C50" s="0" t="n">
        <v>12407755</v>
      </c>
    </row>
    <row r="51" customFormat="false" ht="12.8" hidden="false" customHeight="false" outlineLevel="0" collapsed="false">
      <c r="A51" s="0" t="n">
        <v>98</v>
      </c>
      <c r="B51" s="0" t="n">
        <v>7299.28329044621</v>
      </c>
      <c r="C51" s="0" t="n">
        <v>12447998</v>
      </c>
    </row>
    <row r="52" customFormat="false" ht="12.8" hidden="false" customHeight="false" outlineLevel="0" collapsed="false">
      <c r="A52" s="0" t="n">
        <v>99</v>
      </c>
      <c r="B52" s="0" t="n">
        <v>7322.75212316274</v>
      </c>
      <c r="C52" s="0" t="n">
        <v>12517437</v>
      </c>
    </row>
    <row r="53" customFormat="false" ht="12.8" hidden="false" customHeight="false" outlineLevel="0" collapsed="false">
      <c r="A53" s="0" t="n">
        <v>100</v>
      </c>
      <c r="B53" s="0" t="n">
        <v>7339.2582207291</v>
      </c>
      <c r="C53" s="0" t="n">
        <v>12593069</v>
      </c>
    </row>
    <row r="54" customFormat="false" ht="12.8" hidden="false" customHeight="false" outlineLevel="0" collapsed="false">
      <c r="A54" s="0" t="n">
        <v>101</v>
      </c>
      <c r="B54" s="0" t="n">
        <v>7359.69074533125</v>
      </c>
      <c r="C54" s="0" t="n">
        <v>12605819</v>
      </c>
    </row>
    <row r="55" customFormat="false" ht="12.8" hidden="false" customHeight="false" outlineLevel="0" collapsed="false">
      <c r="A55" s="0" t="n">
        <v>102</v>
      </c>
      <c r="B55" s="0" t="n">
        <v>7388.09521787611</v>
      </c>
      <c r="C55" s="0" t="n">
        <v>12661526</v>
      </c>
    </row>
    <row r="56" customFormat="false" ht="12.8" hidden="false" customHeight="false" outlineLevel="0" collapsed="false">
      <c r="A56" s="0" t="n">
        <v>103</v>
      </c>
      <c r="B56" s="0" t="n">
        <v>7397.79016585281</v>
      </c>
      <c r="C56" s="0" t="n">
        <v>12689987</v>
      </c>
    </row>
    <row r="57" customFormat="false" ht="12.8" hidden="false" customHeight="false" outlineLevel="0" collapsed="false">
      <c r="A57" s="0" t="n">
        <v>104</v>
      </c>
      <c r="B57" s="0" t="n">
        <v>7434.33417670832</v>
      </c>
      <c r="C57" s="0" t="n">
        <v>12717088</v>
      </c>
    </row>
    <row r="58" customFormat="false" ht="12.8" hidden="false" customHeight="false" outlineLevel="0" collapsed="false">
      <c r="A58" s="0" t="n">
        <v>105</v>
      </c>
      <c r="B58" s="0" t="n">
        <v>7462.35661537323</v>
      </c>
      <c r="C58" s="0" t="n">
        <v>12806870</v>
      </c>
    </row>
    <row r="59" customFormat="false" ht="12.8" hidden="false" customHeight="false" outlineLevel="0" collapsed="false">
      <c r="A59" s="0" t="n">
        <v>106</v>
      </c>
      <c r="B59" s="0" t="n">
        <v>7535.45805045185</v>
      </c>
      <c r="C59" s="0" t="n">
        <v>12782251</v>
      </c>
    </row>
    <row r="60" customFormat="false" ht="12.8" hidden="false" customHeight="false" outlineLevel="0" collapsed="false">
      <c r="A60" s="0" t="n">
        <v>107</v>
      </c>
      <c r="B60" s="0" t="n">
        <v>7533.55454092634</v>
      </c>
      <c r="C60" s="0" t="n">
        <v>12823996</v>
      </c>
    </row>
    <row r="61" customFormat="false" ht="12.8" hidden="false" customHeight="false" outlineLevel="0" collapsed="false">
      <c r="A61" s="0" t="n">
        <v>108</v>
      </c>
      <c r="B61" s="0" t="n">
        <v>7521.41770944319</v>
      </c>
      <c r="C61" s="0" t="n">
        <v>12879359</v>
      </c>
    </row>
    <row r="62" customFormat="false" ht="12.8" hidden="false" customHeight="false" outlineLevel="0" collapsed="false">
      <c r="A62" s="0" t="n">
        <v>109</v>
      </c>
      <c r="B62" s="0" t="n">
        <v>7576.33112350233</v>
      </c>
      <c r="C62" s="0" t="n">
        <v>12922713</v>
      </c>
    </row>
    <row r="63" customFormat="false" ht="12.8" hidden="false" customHeight="false" outlineLevel="0" collapsed="false">
      <c r="A63" s="0" t="n">
        <v>110</v>
      </c>
      <c r="B63" s="0" t="n">
        <v>7620.63429995495</v>
      </c>
      <c r="C63" s="0" t="n">
        <v>12962045</v>
      </c>
    </row>
    <row r="64" customFormat="false" ht="12.8" hidden="false" customHeight="false" outlineLevel="0" collapsed="false">
      <c r="A64" s="0" t="n">
        <v>111</v>
      </c>
      <c r="B64" s="0" t="n">
        <v>7646.32338922389</v>
      </c>
      <c r="C64" s="0" t="n">
        <v>13042408</v>
      </c>
    </row>
    <row r="65" customFormat="false" ht="12.8" hidden="false" customHeight="false" outlineLevel="0" collapsed="false">
      <c r="A65" s="0" t="n">
        <v>112</v>
      </c>
      <c r="B65" s="0" t="n">
        <v>7698.74927911726</v>
      </c>
      <c r="C65" s="0" t="n">
        <v>13047094</v>
      </c>
    </row>
    <row r="66" customFormat="false" ht="12.8" hidden="false" customHeight="false" outlineLevel="0" collapsed="false">
      <c r="A66" s="0" t="n">
        <v>113</v>
      </c>
      <c r="B66" s="0" t="n">
        <v>7724.57680435412</v>
      </c>
      <c r="C66" s="0" t="n">
        <v>13094459</v>
      </c>
    </row>
    <row r="67" customFormat="false" ht="12.8" hidden="false" customHeight="false" outlineLevel="0" collapsed="false">
      <c r="A67" s="0" t="n">
        <v>114</v>
      </c>
      <c r="B67" s="0" t="n">
        <v>7718.01385448666</v>
      </c>
      <c r="C67" s="0" t="n">
        <v>13106904</v>
      </c>
    </row>
    <row r="68" customFormat="false" ht="12.8" hidden="false" customHeight="false" outlineLevel="0" collapsed="false">
      <c r="A68" s="0" t="n">
        <v>115</v>
      </c>
      <c r="B68" s="0" t="n">
        <v>7758.02408207161</v>
      </c>
      <c r="C68" s="0" t="n">
        <v>13081577</v>
      </c>
    </row>
    <row r="69" customFormat="false" ht="12.8" hidden="false" customHeight="false" outlineLevel="0" collapsed="false">
      <c r="A69" s="0" t="n">
        <v>116</v>
      </c>
      <c r="B69" s="0" t="n">
        <v>7784.76367529089</v>
      </c>
      <c r="C69" s="0" t="n">
        <v>13156858</v>
      </c>
    </row>
    <row r="70" customFormat="false" ht="12.8" hidden="false" customHeight="false" outlineLevel="0" collapsed="false">
      <c r="A70" s="0" t="n">
        <v>117</v>
      </c>
      <c r="B70" s="0" t="n">
        <v>7821.95072077891</v>
      </c>
      <c r="C70" s="0" t="n">
        <v>13139226</v>
      </c>
    </row>
    <row r="71" customFormat="false" ht="12.8" hidden="false" customHeight="false" outlineLevel="0" collapsed="false">
      <c r="A71" s="0" t="n">
        <v>118</v>
      </c>
      <c r="B71" s="0" t="n">
        <v>7851.2086726546</v>
      </c>
      <c r="C71" s="0" t="n">
        <v>13130421</v>
      </c>
    </row>
    <row r="72" customFormat="false" ht="12.8" hidden="false" customHeight="false" outlineLevel="0" collapsed="false">
      <c r="A72" s="0" t="n">
        <v>119</v>
      </c>
      <c r="B72" s="0" t="n">
        <v>7853.38203572727</v>
      </c>
      <c r="C72" s="0" t="n">
        <v>13196961</v>
      </c>
    </row>
    <row r="73" customFormat="false" ht="12.8" hidden="false" customHeight="false" outlineLevel="0" collapsed="false">
      <c r="A73" s="0" t="n">
        <v>120</v>
      </c>
      <c r="B73" s="0" t="n">
        <v>7891.93547877255</v>
      </c>
      <c r="C73" s="0" t="n">
        <v>13227548</v>
      </c>
    </row>
    <row r="74" customFormat="false" ht="12.8" hidden="false" customHeight="false" outlineLevel="0" collapsed="false">
      <c r="A74" s="0" t="n">
        <v>121</v>
      </c>
      <c r="B74" s="0" t="n">
        <v>7939.14921447271</v>
      </c>
      <c r="C74" s="0" t="n">
        <v>13236796</v>
      </c>
    </row>
    <row r="75" customFormat="false" ht="12.8" hidden="false" customHeight="false" outlineLevel="0" collapsed="false">
      <c r="A75" s="0" t="n">
        <v>122</v>
      </c>
      <c r="B75" s="0" t="n">
        <v>7938.1196558994</v>
      </c>
      <c r="C75" s="0" t="n">
        <v>13310517</v>
      </c>
    </row>
    <row r="76" customFormat="false" ht="12.8" hidden="false" customHeight="false" outlineLevel="0" collapsed="false">
      <c r="A76" s="0" t="n">
        <v>123</v>
      </c>
      <c r="B76" s="0" t="n">
        <v>7928.07385236932</v>
      </c>
      <c r="C76" s="0" t="n">
        <v>13371936</v>
      </c>
    </row>
    <row r="77" customFormat="false" ht="12.8" hidden="false" customHeight="false" outlineLevel="0" collapsed="false">
      <c r="A77" s="0" t="n">
        <v>124</v>
      </c>
      <c r="B77" s="0" t="n">
        <v>7942.22711754272</v>
      </c>
      <c r="C77" s="0" t="n">
        <v>13404378</v>
      </c>
    </row>
    <row r="78" customFormat="false" ht="12.8" hidden="false" customHeight="false" outlineLevel="0" collapsed="false">
      <c r="A78" s="0" t="n">
        <v>125</v>
      </c>
      <c r="B78" s="0" t="n">
        <v>7974.34736694115</v>
      </c>
      <c r="C78" s="0" t="n">
        <v>13394453</v>
      </c>
    </row>
    <row r="79" customFormat="false" ht="12.8" hidden="false" customHeight="false" outlineLevel="0" collapsed="false">
      <c r="A79" s="0" t="n">
        <v>126</v>
      </c>
      <c r="B79" s="0" t="n">
        <v>7997.5939606109</v>
      </c>
      <c r="C79" s="0" t="n">
        <v>13454581</v>
      </c>
    </row>
    <row r="80" customFormat="false" ht="12.8" hidden="false" customHeight="false" outlineLevel="0" collapsed="false">
      <c r="A80" s="0" t="n">
        <v>127</v>
      </c>
      <c r="B80" s="0" t="n">
        <v>8017.15696076409</v>
      </c>
      <c r="C80" s="0" t="n">
        <v>13489565</v>
      </c>
    </row>
    <row r="81" customFormat="false" ht="12.8" hidden="false" customHeight="false" outlineLevel="0" collapsed="false">
      <c r="A81" s="0" t="n">
        <v>128</v>
      </c>
      <c r="B81" s="0" t="n">
        <v>8079.23978930559</v>
      </c>
      <c r="C81" s="0" t="n">
        <v>13441422</v>
      </c>
    </row>
    <row r="82" customFormat="false" ht="12.8" hidden="false" customHeight="false" outlineLevel="0" collapsed="false">
      <c r="A82" s="0" t="n">
        <v>129</v>
      </c>
      <c r="B82" s="0" t="n">
        <v>8100.33318318872</v>
      </c>
      <c r="C82" s="0" t="n">
        <v>13550649</v>
      </c>
    </row>
    <row r="83" customFormat="false" ht="12.8" hidden="false" customHeight="false" outlineLevel="0" collapsed="false">
      <c r="A83" s="0" t="n">
        <v>130</v>
      </c>
      <c r="B83" s="0" t="n">
        <v>8163.67066111304</v>
      </c>
      <c r="C83" s="0" t="n">
        <v>13564481</v>
      </c>
    </row>
    <row r="84" customFormat="false" ht="12.8" hidden="false" customHeight="false" outlineLevel="0" collapsed="false">
      <c r="A84" s="0" t="n">
        <v>131</v>
      </c>
      <c r="B84" s="0" t="n">
        <v>8155.87480759502</v>
      </c>
      <c r="C84" s="0" t="n">
        <v>13635284</v>
      </c>
    </row>
    <row r="85" customFormat="false" ht="12.8" hidden="false" customHeight="false" outlineLevel="0" collapsed="false">
      <c r="A85" s="0" t="n">
        <v>132</v>
      </c>
      <c r="B85" s="0" t="n">
        <v>8164.07011496914</v>
      </c>
      <c r="C85" s="0" t="n">
        <v>13680007</v>
      </c>
    </row>
    <row r="86" customFormat="false" ht="12.8" hidden="false" customHeight="false" outlineLevel="0" collapsed="false">
      <c r="A86" s="0" t="n">
        <v>133</v>
      </c>
      <c r="B86" s="0" t="n">
        <v>8195.7722345149</v>
      </c>
      <c r="C86" s="0" t="n">
        <v>13718607</v>
      </c>
    </row>
    <row r="87" customFormat="false" ht="12.8" hidden="false" customHeight="false" outlineLevel="0" collapsed="false">
      <c r="A87" s="0" t="n">
        <v>134</v>
      </c>
      <c r="B87" s="0" t="n">
        <v>8228.92702441271</v>
      </c>
      <c r="C87" s="0" t="n">
        <v>13698082</v>
      </c>
    </row>
    <row r="88" customFormat="false" ht="12.8" hidden="false" customHeight="false" outlineLevel="0" collapsed="false">
      <c r="A88" s="0" t="n">
        <v>135</v>
      </c>
      <c r="B88" s="0" t="n">
        <v>8258.11817611657</v>
      </c>
      <c r="C88" s="0" t="n">
        <v>13715336</v>
      </c>
    </row>
    <row r="89" customFormat="false" ht="12.8" hidden="false" customHeight="false" outlineLevel="0" collapsed="false">
      <c r="A89" s="0" t="n">
        <v>136</v>
      </c>
      <c r="B89" s="0" t="n">
        <v>8272.99204084527</v>
      </c>
      <c r="C89" s="0" t="n">
        <v>13745399</v>
      </c>
    </row>
    <row r="90" customFormat="false" ht="12.8" hidden="false" customHeight="false" outlineLevel="0" collapsed="false">
      <c r="A90" s="0" t="n">
        <v>137</v>
      </c>
      <c r="B90" s="0" t="n">
        <v>8289.2268237399</v>
      </c>
      <c r="C90" s="0" t="n">
        <v>13818478</v>
      </c>
    </row>
    <row r="91" customFormat="false" ht="12.8" hidden="false" customHeight="false" outlineLevel="0" collapsed="false">
      <c r="A91" s="0" t="n">
        <v>138</v>
      </c>
      <c r="B91" s="0" t="n">
        <v>8307.52421022782</v>
      </c>
      <c r="C91" s="0" t="n">
        <v>13878986</v>
      </c>
    </row>
    <row r="92" customFormat="false" ht="12.8" hidden="false" customHeight="false" outlineLevel="0" collapsed="false">
      <c r="A92" s="0" t="n">
        <v>139</v>
      </c>
      <c r="B92" s="0" t="n">
        <v>8342.91327491537</v>
      </c>
      <c r="C92" s="0" t="n">
        <v>13922159</v>
      </c>
    </row>
    <row r="93" customFormat="false" ht="12.8" hidden="false" customHeight="false" outlineLevel="0" collapsed="false">
      <c r="A93" s="0" t="n">
        <v>140</v>
      </c>
      <c r="B93" s="0" t="n">
        <v>8343.87757207123</v>
      </c>
      <c r="C93" s="0" t="n">
        <v>13944648</v>
      </c>
    </row>
    <row r="94" customFormat="false" ht="12.8" hidden="false" customHeight="false" outlineLevel="0" collapsed="false">
      <c r="A94" s="0" t="n">
        <v>141</v>
      </c>
      <c r="B94" s="0" t="n">
        <v>8374.89184797343</v>
      </c>
      <c r="C94" s="0" t="n">
        <v>13966848</v>
      </c>
    </row>
    <row r="95" customFormat="false" ht="12.8" hidden="false" customHeight="false" outlineLevel="0" collapsed="false">
      <c r="A95" s="0" t="n">
        <v>142</v>
      </c>
      <c r="B95" s="0" t="n">
        <v>8411.72275119942</v>
      </c>
      <c r="C95" s="0" t="n">
        <v>14003780</v>
      </c>
    </row>
    <row r="96" customFormat="false" ht="12.8" hidden="false" customHeight="false" outlineLevel="0" collapsed="false">
      <c r="A96" s="0" t="n">
        <v>143</v>
      </c>
      <c r="B96" s="0" t="n">
        <v>8429.54298988775</v>
      </c>
      <c r="C96" s="0" t="n">
        <v>13986563</v>
      </c>
    </row>
    <row r="97" customFormat="false" ht="12.8" hidden="false" customHeight="false" outlineLevel="0" collapsed="false">
      <c r="A97" s="0" t="n">
        <v>144</v>
      </c>
      <c r="B97" s="0" t="n">
        <v>8454.673433899</v>
      </c>
      <c r="C97" s="0" t="n">
        <v>14008440</v>
      </c>
    </row>
    <row r="98" customFormat="false" ht="12.8" hidden="false" customHeight="false" outlineLevel="0" collapsed="false">
      <c r="A98" s="0" t="n">
        <v>145</v>
      </c>
      <c r="B98" s="0" t="n">
        <v>8489.41884002236</v>
      </c>
      <c r="C98" s="0" t="n">
        <v>14058030</v>
      </c>
    </row>
    <row r="99" customFormat="false" ht="12.8" hidden="false" customHeight="false" outlineLevel="0" collapsed="false">
      <c r="A99" s="0" t="n">
        <v>146</v>
      </c>
      <c r="B99" s="0" t="n">
        <v>8498.53033453614</v>
      </c>
      <c r="C99" s="0" t="n">
        <v>14065252</v>
      </c>
    </row>
    <row r="100" customFormat="false" ht="12.8" hidden="false" customHeight="false" outlineLevel="0" collapsed="false">
      <c r="A100" s="0" t="n">
        <v>147</v>
      </c>
      <c r="B100" s="0" t="n">
        <v>8491.69846562186</v>
      </c>
      <c r="C100" s="0" t="n">
        <v>14163602</v>
      </c>
    </row>
    <row r="101" customFormat="false" ht="12.8" hidden="false" customHeight="false" outlineLevel="0" collapsed="false">
      <c r="A101" s="0" t="n">
        <v>148</v>
      </c>
      <c r="B101" s="0" t="n">
        <v>8566.14171241954</v>
      </c>
      <c r="C101" s="0" t="n">
        <v>14152325</v>
      </c>
    </row>
    <row r="102" customFormat="false" ht="12.8" hidden="false" customHeight="false" outlineLevel="0" collapsed="false">
      <c r="A102" s="0" t="n">
        <v>149</v>
      </c>
      <c r="B102" s="0" t="n">
        <v>8603.18771187792</v>
      </c>
      <c r="C102" s="0" t="n">
        <v>14153885</v>
      </c>
    </row>
    <row r="103" customFormat="false" ht="12.8" hidden="false" customHeight="false" outlineLevel="0" collapsed="false">
      <c r="A103" s="0" t="n">
        <v>150</v>
      </c>
      <c r="B103" s="0" t="n">
        <v>8608.31782853522</v>
      </c>
      <c r="C103" s="0" t="n">
        <v>14220009</v>
      </c>
    </row>
    <row r="104" customFormat="false" ht="12.8" hidden="false" customHeight="false" outlineLevel="0" collapsed="false">
      <c r="A104" s="0" t="n">
        <v>151</v>
      </c>
      <c r="B104" s="0" t="n">
        <v>8655.84662154345</v>
      </c>
      <c r="C104" s="0" t="n">
        <v>14198676</v>
      </c>
    </row>
    <row r="105" customFormat="false" ht="12.8" hidden="false" customHeight="false" outlineLevel="0" collapsed="false">
      <c r="A105" s="0" t="n">
        <v>152</v>
      </c>
      <c r="B105" s="0" t="n">
        <v>8634.7578570693</v>
      </c>
      <c r="C105" s="0" t="n">
        <v>14209495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5864.48545654583</v>
      </c>
      <c r="C23" s="0" t="n">
        <v>11441818</v>
      </c>
    </row>
    <row r="24" customFormat="false" ht="12.8" hidden="false" customHeight="false" outlineLevel="0" collapsed="false">
      <c r="A24" s="0" t="n">
        <v>71</v>
      </c>
      <c r="B24" s="0" t="n">
        <v>6030.09956559176</v>
      </c>
      <c r="C24" s="0" t="n">
        <v>11504456</v>
      </c>
    </row>
    <row r="25" customFormat="false" ht="12.8" hidden="false" customHeight="false" outlineLevel="0" collapsed="false">
      <c r="A25" s="0" t="n">
        <v>72</v>
      </c>
      <c r="B25" s="0" t="n">
        <v>6073.05530212919</v>
      </c>
      <c r="C25" s="0" t="n">
        <v>11594751</v>
      </c>
    </row>
    <row r="26" customFormat="false" ht="12.8" hidden="false" customHeight="false" outlineLevel="0" collapsed="false">
      <c r="A26" s="0" t="n">
        <v>73</v>
      </c>
      <c r="B26" s="0" t="n">
        <v>6123.66656619243</v>
      </c>
      <c r="C26" s="0" t="n">
        <v>11785906</v>
      </c>
    </row>
    <row r="27" customFormat="false" ht="12.8" hidden="false" customHeight="false" outlineLevel="0" collapsed="false">
      <c r="A27" s="0" t="n">
        <v>74</v>
      </c>
      <c r="B27" s="0" t="n">
        <v>6235.81548352726</v>
      </c>
      <c r="C27" s="0" t="n">
        <v>11839077</v>
      </c>
    </row>
    <row r="28" customFormat="false" ht="12.8" hidden="false" customHeight="false" outlineLevel="0" collapsed="false">
      <c r="A28" s="0" t="n">
        <v>75</v>
      </c>
      <c r="B28" s="0" t="n">
        <v>6283.04137914815</v>
      </c>
      <c r="C28" s="0" t="n">
        <v>11951021</v>
      </c>
    </row>
    <row r="29" customFormat="false" ht="12.8" hidden="false" customHeight="false" outlineLevel="0" collapsed="false">
      <c r="A29" s="0" t="n">
        <v>76</v>
      </c>
      <c r="B29" s="0" t="n">
        <v>6417.40888731799</v>
      </c>
      <c r="C29" s="0" t="n">
        <v>12031485</v>
      </c>
    </row>
    <row r="30" customFormat="false" ht="12.8" hidden="false" customHeight="false" outlineLevel="0" collapsed="false">
      <c r="A30" s="0" t="n">
        <v>77</v>
      </c>
      <c r="B30" s="0" t="n">
        <v>6503.86123031516</v>
      </c>
      <c r="C30" s="0" t="n">
        <v>12092158</v>
      </c>
    </row>
    <row r="31" customFormat="false" ht="12.8" hidden="false" customHeight="false" outlineLevel="0" collapsed="false">
      <c r="A31" s="0" t="n">
        <v>78</v>
      </c>
      <c r="B31" s="0" t="n">
        <v>6580.34713005216</v>
      </c>
      <c r="C31" s="0" t="n">
        <v>12119305</v>
      </c>
    </row>
    <row r="32" customFormat="false" ht="12.8" hidden="false" customHeight="false" outlineLevel="0" collapsed="false">
      <c r="A32" s="0" t="n">
        <v>79</v>
      </c>
      <c r="B32" s="0" t="n">
        <v>6635.81495619482</v>
      </c>
      <c r="C32" s="0" t="n">
        <v>12202544</v>
      </c>
    </row>
    <row r="33" customFormat="false" ht="12.8" hidden="false" customHeight="false" outlineLevel="0" collapsed="false">
      <c r="A33" s="0" t="n">
        <v>80</v>
      </c>
      <c r="B33" s="0" t="n">
        <v>6751.20438396519</v>
      </c>
      <c r="C33" s="0" t="n">
        <v>12219694</v>
      </c>
    </row>
    <row r="34" customFormat="false" ht="12.8" hidden="false" customHeight="false" outlineLevel="0" collapsed="false">
      <c r="A34" s="0" t="n">
        <v>81</v>
      </c>
      <c r="B34" s="0" t="n">
        <v>6841.78943207405</v>
      </c>
      <c r="C34" s="0" t="n">
        <v>12312503</v>
      </c>
    </row>
    <row r="35" customFormat="false" ht="12.8" hidden="false" customHeight="false" outlineLevel="0" collapsed="false">
      <c r="A35" s="0" t="n">
        <v>82</v>
      </c>
      <c r="B35" s="0" t="n">
        <v>6913.48495867232</v>
      </c>
      <c r="C35" s="0" t="n">
        <v>12397328</v>
      </c>
    </row>
    <row r="36" customFormat="false" ht="12.8" hidden="false" customHeight="false" outlineLevel="0" collapsed="false">
      <c r="A36" s="0" t="n">
        <v>83</v>
      </c>
      <c r="B36" s="0" t="n">
        <v>6988.32219838334</v>
      </c>
      <c r="C36" s="0" t="n">
        <v>12463399</v>
      </c>
    </row>
    <row r="37" customFormat="false" ht="12.8" hidden="false" customHeight="false" outlineLevel="0" collapsed="false">
      <c r="A37" s="0" t="n">
        <v>84</v>
      </c>
      <c r="B37" s="0" t="n">
        <v>7034.52870868594</v>
      </c>
      <c r="C37" s="0" t="n">
        <v>12481628</v>
      </c>
    </row>
    <row r="38" customFormat="false" ht="12.8" hidden="false" customHeight="false" outlineLevel="0" collapsed="false">
      <c r="A38" s="0" t="n">
        <v>85</v>
      </c>
      <c r="B38" s="0" t="n">
        <v>7080.33694875162</v>
      </c>
      <c r="C38" s="0" t="n">
        <v>12531899</v>
      </c>
    </row>
    <row r="39" customFormat="false" ht="12.8" hidden="false" customHeight="false" outlineLevel="0" collapsed="false">
      <c r="A39" s="0" t="n">
        <v>86</v>
      </c>
      <c r="B39" s="0" t="n">
        <v>7154.97031389237</v>
      </c>
      <c r="C39" s="0" t="n">
        <v>12599039</v>
      </c>
    </row>
    <row r="40" customFormat="false" ht="12.8" hidden="false" customHeight="false" outlineLevel="0" collapsed="false">
      <c r="A40" s="0" t="n">
        <v>87</v>
      </c>
      <c r="B40" s="0" t="n">
        <v>7227.54023339231</v>
      </c>
      <c r="C40" s="0" t="n">
        <v>12633810</v>
      </c>
    </row>
    <row r="41" customFormat="false" ht="12.8" hidden="false" customHeight="false" outlineLevel="0" collapsed="false">
      <c r="A41" s="0" t="n">
        <v>88</v>
      </c>
      <c r="B41" s="0" t="n">
        <v>7303.10863589654</v>
      </c>
      <c r="C41" s="0" t="n">
        <v>12619049</v>
      </c>
    </row>
    <row r="42" customFormat="false" ht="12.8" hidden="false" customHeight="false" outlineLevel="0" collapsed="false">
      <c r="A42" s="0" t="n">
        <v>89</v>
      </c>
      <c r="B42" s="0" t="n">
        <v>7311.74772480922</v>
      </c>
      <c r="C42" s="0" t="n">
        <v>12671951</v>
      </c>
    </row>
    <row r="43" customFormat="false" ht="12.8" hidden="false" customHeight="false" outlineLevel="0" collapsed="false">
      <c r="A43" s="0" t="n">
        <v>90</v>
      </c>
      <c r="B43" s="0" t="n">
        <v>7351.5617112728</v>
      </c>
      <c r="C43" s="0" t="n">
        <v>12707645</v>
      </c>
    </row>
    <row r="44" customFormat="false" ht="12.8" hidden="false" customHeight="false" outlineLevel="0" collapsed="false">
      <c r="A44" s="0" t="n">
        <v>91</v>
      </c>
      <c r="B44" s="0" t="n">
        <v>7338.08660621813</v>
      </c>
      <c r="C44" s="0" t="n">
        <v>12791333</v>
      </c>
    </row>
    <row r="45" customFormat="false" ht="12.8" hidden="false" customHeight="false" outlineLevel="0" collapsed="false">
      <c r="A45" s="0" t="n">
        <v>92</v>
      </c>
      <c r="B45" s="0" t="n">
        <v>7394.83121660682</v>
      </c>
      <c r="C45" s="0" t="n">
        <v>12865213</v>
      </c>
    </row>
    <row r="46" customFormat="false" ht="12.8" hidden="false" customHeight="false" outlineLevel="0" collapsed="false">
      <c r="A46" s="0" t="n">
        <v>93</v>
      </c>
      <c r="B46" s="0" t="n">
        <v>7450.94758301481</v>
      </c>
      <c r="C46" s="0" t="n">
        <v>12928449</v>
      </c>
    </row>
    <row r="47" customFormat="false" ht="12.8" hidden="false" customHeight="false" outlineLevel="0" collapsed="false">
      <c r="A47" s="0" t="n">
        <v>94</v>
      </c>
      <c r="B47" s="0" t="n">
        <v>7487.80225571467</v>
      </c>
      <c r="C47" s="0" t="n">
        <v>12979353</v>
      </c>
    </row>
    <row r="48" customFormat="false" ht="12.8" hidden="false" customHeight="false" outlineLevel="0" collapsed="false">
      <c r="A48" s="0" t="n">
        <v>95</v>
      </c>
      <c r="B48" s="0" t="n">
        <v>7498.20665981024</v>
      </c>
      <c r="C48" s="0" t="n">
        <v>13107578</v>
      </c>
    </row>
    <row r="49" customFormat="false" ht="12.8" hidden="false" customHeight="false" outlineLevel="0" collapsed="false">
      <c r="A49" s="0" t="n">
        <v>96</v>
      </c>
      <c r="B49" s="0" t="n">
        <v>7510.91142614548</v>
      </c>
      <c r="C49" s="0" t="n">
        <v>13167968</v>
      </c>
    </row>
    <row r="50" customFormat="false" ht="12.8" hidden="false" customHeight="false" outlineLevel="0" collapsed="false">
      <c r="A50" s="0" t="n">
        <v>97</v>
      </c>
      <c r="B50" s="0" t="n">
        <v>7560.90429139131</v>
      </c>
      <c r="C50" s="0" t="n">
        <v>13205744</v>
      </c>
    </row>
    <row r="51" customFormat="false" ht="12.8" hidden="false" customHeight="false" outlineLevel="0" collapsed="false">
      <c r="A51" s="0" t="n">
        <v>98</v>
      </c>
      <c r="B51" s="0" t="n">
        <v>7608.59916378127</v>
      </c>
      <c r="C51" s="0" t="n">
        <v>13212809</v>
      </c>
    </row>
    <row r="52" customFormat="false" ht="12.8" hidden="false" customHeight="false" outlineLevel="0" collapsed="false">
      <c r="A52" s="0" t="n">
        <v>99</v>
      </c>
      <c r="B52" s="0" t="n">
        <v>7634.87491475324</v>
      </c>
      <c r="C52" s="0" t="n">
        <v>13340276</v>
      </c>
    </row>
    <row r="53" customFormat="false" ht="12.8" hidden="false" customHeight="false" outlineLevel="0" collapsed="false">
      <c r="A53" s="0" t="n">
        <v>100</v>
      </c>
      <c r="B53" s="0" t="n">
        <v>7661.43453102606</v>
      </c>
      <c r="C53" s="0" t="n">
        <v>13358219</v>
      </c>
    </row>
    <row r="54" customFormat="false" ht="12.8" hidden="false" customHeight="false" outlineLevel="0" collapsed="false">
      <c r="A54" s="0" t="n">
        <v>101</v>
      </c>
      <c r="B54" s="0" t="n">
        <v>7706.14463582917</v>
      </c>
      <c r="C54" s="0" t="n">
        <v>13454274</v>
      </c>
    </row>
    <row r="55" customFormat="false" ht="12.8" hidden="false" customHeight="false" outlineLevel="0" collapsed="false">
      <c r="A55" s="0" t="n">
        <v>102</v>
      </c>
      <c r="B55" s="0" t="n">
        <v>7749.29866112082</v>
      </c>
      <c r="C55" s="0" t="n">
        <v>13516204</v>
      </c>
    </row>
    <row r="56" customFormat="false" ht="12.8" hidden="false" customHeight="false" outlineLevel="0" collapsed="false">
      <c r="A56" s="0" t="n">
        <v>103</v>
      </c>
      <c r="B56" s="0" t="n">
        <v>7792.46947855344</v>
      </c>
      <c r="C56" s="0" t="n">
        <v>13562349</v>
      </c>
    </row>
    <row r="57" customFormat="false" ht="12.8" hidden="false" customHeight="false" outlineLevel="0" collapsed="false">
      <c r="A57" s="0" t="n">
        <v>104</v>
      </c>
      <c r="B57" s="0" t="n">
        <v>7847.55771117246</v>
      </c>
      <c r="C57" s="0" t="n">
        <v>13599685</v>
      </c>
    </row>
    <row r="58" customFormat="false" ht="12.8" hidden="false" customHeight="false" outlineLevel="0" collapsed="false">
      <c r="A58" s="0" t="n">
        <v>105</v>
      </c>
      <c r="B58" s="0" t="n">
        <v>7879.79402067422</v>
      </c>
      <c r="C58" s="0" t="n">
        <v>13688028</v>
      </c>
    </row>
    <row r="59" customFormat="false" ht="12.8" hidden="false" customHeight="false" outlineLevel="0" collapsed="false">
      <c r="A59" s="0" t="n">
        <v>106</v>
      </c>
      <c r="B59" s="0" t="n">
        <v>7904.86330700132</v>
      </c>
      <c r="C59" s="0" t="n">
        <v>13748702</v>
      </c>
    </row>
    <row r="60" customFormat="false" ht="12.8" hidden="false" customHeight="false" outlineLevel="0" collapsed="false">
      <c r="A60" s="0" t="n">
        <v>107</v>
      </c>
      <c r="B60" s="0" t="n">
        <v>7946.44832687506</v>
      </c>
      <c r="C60" s="0" t="n">
        <v>13737442</v>
      </c>
    </row>
    <row r="61" customFormat="false" ht="12.8" hidden="false" customHeight="false" outlineLevel="0" collapsed="false">
      <c r="A61" s="0" t="n">
        <v>108</v>
      </c>
      <c r="B61" s="0" t="n">
        <v>7978.15542224958</v>
      </c>
      <c r="C61" s="0" t="n">
        <v>13755989</v>
      </c>
    </row>
    <row r="62" customFormat="false" ht="12.8" hidden="false" customHeight="false" outlineLevel="0" collapsed="false">
      <c r="A62" s="0" t="n">
        <v>109</v>
      </c>
      <c r="B62" s="0" t="n">
        <v>8003.17745603091</v>
      </c>
      <c r="C62" s="0" t="n">
        <v>13822856</v>
      </c>
    </row>
    <row r="63" customFormat="false" ht="12.8" hidden="false" customHeight="false" outlineLevel="0" collapsed="false">
      <c r="A63" s="0" t="n">
        <v>110</v>
      </c>
      <c r="B63" s="0" t="n">
        <v>8032.59037383103</v>
      </c>
      <c r="C63" s="0" t="n">
        <v>13938657</v>
      </c>
    </row>
    <row r="64" customFormat="false" ht="12.8" hidden="false" customHeight="false" outlineLevel="0" collapsed="false">
      <c r="A64" s="0" t="n">
        <v>111</v>
      </c>
      <c r="B64" s="0" t="n">
        <v>8064.91324197191</v>
      </c>
      <c r="C64" s="0" t="n">
        <v>13963283</v>
      </c>
    </row>
    <row r="65" customFormat="false" ht="12.8" hidden="false" customHeight="false" outlineLevel="0" collapsed="false">
      <c r="A65" s="0" t="n">
        <v>112</v>
      </c>
      <c r="B65" s="0" t="n">
        <v>8073.00198921371</v>
      </c>
      <c r="C65" s="0" t="n">
        <v>14027919</v>
      </c>
    </row>
    <row r="66" customFormat="false" ht="12.8" hidden="false" customHeight="false" outlineLevel="0" collapsed="false">
      <c r="A66" s="0" t="n">
        <v>113</v>
      </c>
      <c r="B66" s="0" t="n">
        <v>8138.62396086378</v>
      </c>
      <c r="C66" s="0" t="n">
        <v>14066862</v>
      </c>
    </row>
    <row r="67" customFormat="false" ht="12.8" hidden="false" customHeight="false" outlineLevel="0" collapsed="false">
      <c r="A67" s="0" t="n">
        <v>114</v>
      </c>
      <c r="B67" s="0" t="n">
        <v>8191.95410470121</v>
      </c>
      <c r="C67" s="0" t="n">
        <v>14045128</v>
      </c>
    </row>
    <row r="68" customFormat="false" ht="12.8" hidden="false" customHeight="false" outlineLevel="0" collapsed="false">
      <c r="A68" s="0" t="n">
        <v>115</v>
      </c>
      <c r="B68" s="0" t="n">
        <v>8215.61861027761</v>
      </c>
      <c r="C68" s="0" t="n">
        <v>14145574</v>
      </c>
    </row>
    <row r="69" customFormat="false" ht="12.8" hidden="false" customHeight="false" outlineLevel="0" collapsed="false">
      <c r="A69" s="0" t="n">
        <v>116</v>
      </c>
      <c r="B69" s="0" t="n">
        <v>8246.49640213923</v>
      </c>
      <c r="C69" s="0" t="n">
        <v>14169737</v>
      </c>
    </row>
    <row r="70" customFormat="false" ht="12.8" hidden="false" customHeight="false" outlineLevel="0" collapsed="false">
      <c r="A70" s="0" t="n">
        <v>117</v>
      </c>
      <c r="B70" s="0" t="n">
        <v>8277.41891008692</v>
      </c>
      <c r="C70" s="0" t="n">
        <v>14220233</v>
      </c>
    </row>
    <row r="71" customFormat="false" ht="12.8" hidden="false" customHeight="false" outlineLevel="0" collapsed="false">
      <c r="A71" s="0" t="n">
        <v>118</v>
      </c>
      <c r="B71" s="0" t="n">
        <v>8316.54119706119</v>
      </c>
      <c r="C71" s="0" t="n">
        <v>14236257</v>
      </c>
    </row>
    <row r="72" customFormat="false" ht="12.8" hidden="false" customHeight="false" outlineLevel="0" collapsed="false">
      <c r="A72" s="0" t="n">
        <v>119</v>
      </c>
      <c r="B72" s="0" t="n">
        <v>8344.91694759605</v>
      </c>
      <c r="C72" s="0" t="n">
        <v>14293377</v>
      </c>
    </row>
    <row r="73" customFormat="false" ht="12.8" hidden="false" customHeight="false" outlineLevel="0" collapsed="false">
      <c r="A73" s="0" t="n">
        <v>120</v>
      </c>
      <c r="B73" s="0" t="n">
        <v>8372.57201717201</v>
      </c>
      <c r="C73" s="0" t="n">
        <v>14375368</v>
      </c>
    </row>
    <row r="74" customFormat="false" ht="12.8" hidden="false" customHeight="false" outlineLevel="0" collapsed="false">
      <c r="A74" s="0" t="n">
        <v>121</v>
      </c>
      <c r="B74" s="0" t="n">
        <v>8374.99444097836</v>
      </c>
      <c r="C74" s="0" t="n">
        <v>14438684</v>
      </c>
    </row>
    <row r="75" customFormat="false" ht="12.8" hidden="false" customHeight="false" outlineLevel="0" collapsed="false">
      <c r="A75" s="0" t="n">
        <v>122</v>
      </c>
      <c r="B75" s="0" t="n">
        <v>8412.18115651794</v>
      </c>
      <c r="C75" s="0" t="n">
        <v>14394420</v>
      </c>
    </row>
    <row r="76" customFormat="false" ht="12.8" hidden="false" customHeight="false" outlineLevel="0" collapsed="false">
      <c r="A76" s="0" t="n">
        <v>123</v>
      </c>
      <c r="B76" s="0" t="n">
        <v>8445.4512200998</v>
      </c>
      <c r="C76" s="0" t="n">
        <v>14439433</v>
      </c>
    </row>
    <row r="77" customFormat="false" ht="12.8" hidden="false" customHeight="false" outlineLevel="0" collapsed="false">
      <c r="A77" s="0" t="n">
        <v>124</v>
      </c>
      <c r="B77" s="0" t="n">
        <v>8477.7878747382</v>
      </c>
      <c r="C77" s="0" t="n">
        <v>14447287</v>
      </c>
    </row>
    <row r="78" customFormat="false" ht="12.8" hidden="false" customHeight="false" outlineLevel="0" collapsed="false">
      <c r="A78" s="0" t="n">
        <v>125</v>
      </c>
      <c r="B78" s="0" t="n">
        <v>8526.77615723304</v>
      </c>
      <c r="C78" s="0" t="n">
        <v>14512294</v>
      </c>
    </row>
    <row r="79" customFormat="false" ht="12.8" hidden="false" customHeight="false" outlineLevel="0" collapsed="false">
      <c r="A79" s="0" t="n">
        <v>126</v>
      </c>
      <c r="B79" s="0" t="n">
        <v>8580.34951193704</v>
      </c>
      <c r="C79" s="0" t="n">
        <v>14484817</v>
      </c>
    </row>
    <row r="80" customFormat="false" ht="12.8" hidden="false" customHeight="false" outlineLevel="0" collapsed="false">
      <c r="A80" s="0" t="n">
        <v>127</v>
      </c>
      <c r="B80" s="0" t="n">
        <v>8553.47836878075</v>
      </c>
      <c r="C80" s="0" t="n">
        <v>14622994</v>
      </c>
    </row>
    <row r="81" customFormat="false" ht="12.8" hidden="false" customHeight="false" outlineLevel="0" collapsed="false">
      <c r="A81" s="0" t="n">
        <v>128</v>
      </c>
      <c r="B81" s="0" t="n">
        <v>8627.49225123371</v>
      </c>
      <c r="C81" s="0" t="n">
        <v>14642307</v>
      </c>
    </row>
    <row r="82" customFormat="false" ht="12.8" hidden="false" customHeight="false" outlineLevel="0" collapsed="false">
      <c r="A82" s="0" t="n">
        <v>129</v>
      </c>
      <c r="B82" s="0" t="n">
        <v>8652.77683704944</v>
      </c>
      <c r="C82" s="0" t="n">
        <v>14668076</v>
      </c>
    </row>
    <row r="83" customFormat="false" ht="12.8" hidden="false" customHeight="false" outlineLevel="0" collapsed="false">
      <c r="A83" s="0" t="n">
        <v>130</v>
      </c>
      <c r="B83" s="0" t="n">
        <v>8686.12040145252</v>
      </c>
      <c r="C83" s="0" t="n">
        <v>14688755</v>
      </c>
    </row>
    <row r="84" customFormat="false" ht="12.8" hidden="false" customHeight="false" outlineLevel="0" collapsed="false">
      <c r="A84" s="0" t="n">
        <v>131</v>
      </c>
      <c r="B84" s="0" t="n">
        <v>8735.88154899737</v>
      </c>
      <c r="C84" s="0" t="n">
        <v>14751014</v>
      </c>
    </row>
    <row r="85" customFormat="false" ht="12.8" hidden="false" customHeight="false" outlineLevel="0" collapsed="false">
      <c r="A85" s="0" t="n">
        <v>132</v>
      </c>
      <c r="B85" s="0" t="n">
        <v>8753.72625864257</v>
      </c>
      <c r="C85" s="0" t="n">
        <v>14811603</v>
      </c>
    </row>
    <row r="86" customFormat="false" ht="12.8" hidden="false" customHeight="false" outlineLevel="0" collapsed="false">
      <c r="A86" s="0" t="n">
        <v>133</v>
      </c>
      <c r="B86" s="0" t="n">
        <v>8791.82818633895</v>
      </c>
      <c r="C86" s="0" t="n">
        <v>14844609</v>
      </c>
    </row>
    <row r="87" customFormat="false" ht="12.8" hidden="false" customHeight="false" outlineLevel="0" collapsed="false">
      <c r="A87" s="0" t="n">
        <v>134</v>
      </c>
      <c r="B87" s="0" t="n">
        <v>8821.92281701608</v>
      </c>
      <c r="C87" s="0" t="n">
        <v>14857759</v>
      </c>
    </row>
    <row r="88" customFormat="false" ht="12.8" hidden="false" customHeight="false" outlineLevel="0" collapsed="false">
      <c r="A88" s="0" t="n">
        <v>135</v>
      </c>
      <c r="B88" s="0" t="n">
        <v>8863.8131630698</v>
      </c>
      <c r="C88" s="0" t="n">
        <v>14944567</v>
      </c>
    </row>
    <row r="89" customFormat="false" ht="12.8" hidden="false" customHeight="false" outlineLevel="0" collapsed="false">
      <c r="A89" s="0" t="n">
        <v>136</v>
      </c>
      <c r="B89" s="0" t="n">
        <v>8908.00672372617</v>
      </c>
      <c r="C89" s="0" t="n">
        <v>14947521</v>
      </c>
    </row>
    <row r="90" customFormat="false" ht="12.8" hidden="false" customHeight="false" outlineLevel="0" collapsed="false">
      <c r="A90" s="0" t="n">
        <v>137</v>
      </c>
      <c r="B90" s="0" t="n">
        <v>8944.99903921395</v>
      </c>
      <c r="C90" s="0" t="n">
        <v>15001637</v>
      </c>
    </row>
    <row r="91" customFormat="false" ht="12.8" hidden="false" customHeight="false" outlineLevel="0" collapsed="false">
      <c r="A91" s="0" t="n">
        <v>138</v>
      </c>
      <c r="B91" s="0" t="n">
        <v>8957.03266884194</v>
      </c>
      <c r="C91" s="0" t="n">
        <v>15005743</v>
      </c>
    </row>
    <row r="92" customFormat="false" ht="12.8" hidden="false" customHeight="false" outlineLevel="0" collapsed="false">
      <c r="A92" s="0" t="n">
        <v>139</v>
      </c>
      <c r="B92" s="0" t="n">
        <v>8997.79378638525</v>
      </c>
      <c r="C92" s="0" t="n">
        <v>15098520</v>
      </c>
    </row>
    <row r="93" customFormat="false" ht="12.8" hidden="false" customHeight="false" outlineLevel="0" collapsed="false">
      <c r="A93" s="0" t="n">
        <v>140</v>
      </c>
      <c r="B93" s="0" t="n">
        <v>8993.99186798986</v>
      </c>
      <c r="C93" s="0" t="n">
        <v>15187601</v>
      </c>
    </row>
    <row r="94" customFormat="false" ht="12.8" hidden="false" customHeight="false" outlineLevel="0" collapsed="false">
      <c r="A94" s="0" t="n">
        <v>141</v>
      </c>
      <c r="B94" s="0" t="n">
        <v>9048.10411296645</v>
      </c>
      <c r="C94" s="0" t="n">
        <v>15162443</v>
      </c>
    </row>
    <row r="95" customFormat="false" ht="12.8" hidden="false" customHeight="false" outlineLevel="0" collapsed="false">
      <c r="A95" s="0" t="n">
        <v>142</v>
      </c>
      <c r="B95" s="0" t="n">
        <v>9026.31297539734</v>
      </c>
      <c r="C95" s="0" t="n">
        <v>15221020</v>
      </c>
    </row>
    <row r="96" customFormat="false" ht="12.8" hidden="false" customHeight="false" outlineLevel="0" collapsed="false">
      <c r="A96" s="0" t="n">
        <v>143</v>
      </c>
      <c r="B96" s="0" t="n">
        <v>9071.58420707561</v>
      </c>
      <c r="C96" s="0" t="n">
        <v>15283514</v>
      </c>
    </row>
    <row r="97" customFormat="false" ht="12.8" hidden="false" customHeight="false" outlineLevel="0" collapsed="false">
      <c r="A97" s="0" t="n">
        <v>144</v>
      </c>
      <c r="B97" s="0" t="n">
        <v>9116.51770915869</v>
      </c>
      <c r="C97" s="0" t="n">
        <v>15282268</v>
      </c>
    </row>
    <row r="98" customFormat="false" ht="12.8" hidden="false" customHeight="false" outlineLevel="0" collapsed="false">
      <c r="A98" s="0" t="n">
        <v>145</v>
      </c>
      <c r="B98" s="0" t="n">
        <v>9149.06515160629</v>
      </c>
      <c r="C98" s="0" t="n">
        <v>15269950</v>
      </c>
    </row>
    <row r="99" customFormat="false" ht="12.8" hidden="false" customHeight="false" outlineLevel="0" collapsed="false">
      <c r="A99" s="0" t="n">
        <v>146</v>
      </c>
      <c r="B99" s="0" t="n">
        <v>9169.40536337153</v>
      </c>
      <c r="C99" s="0" t="n">
        <v>15313877</v>
      </c>
    </row>
    <row r="100" customFormat="false" ht="12.8" hidden="false" customHeight="false" outlineLevel="0" collapsed="false">
      <c r="A100" s="0" t="n">
        <v>147</v>
      </c>
      <c r="B100" s="0" t="n">
        <v>9232.97079720505</v>
      </c>
      <c r="C100" s="0" t="n">
        <v>15362888</v>
      </c>
    </row>
    <row r="101" customFormat="false" ht="12.8" hidden="false" customHeight="false" outlineLevel="0" collapsed="false">
      <c r="A101" s="0" t="n">
        <v>148</v>
      </c>
      <c r="B101" s="0" t="n">
        <v>9269.08659777043</v>
      </c>
      <c r="C101" s="0" t="n">
        <v>15439955</v>
      </c>
    </row>
    <row r="102" customFormat="false" ht="12.8" hidden="false" customHeight="false" outlineLevel="0" collapsed="false">
      <c r="A102" s="0" t="n">
        <v>149</v>
      </c>
      <c r="B102" s="0" t="n">
        <v>9307.53951611757</v>
      </c>
      <c r="C102" s="0" t="n">
        <v>15414094</v>
      </c>
    </row>
    <row r="103" customFormat="false" ht="12.8" hidden="false" customHeight="false" outlineLevel="0" collapsed="false">
      <c r="A103" s="0" t="n">
        <v>150</v>
      </c>
      <c r="B103" s="0" t="n">
        <v>9333.49505892054</v>
      </c>
      <c r="C103" s="0" t="n">
        <v>15491625</v>
      </c>
    </row>
    <row r="104" customFormat="false" ht="12.8" hidden="false" customHeight="false" outlineLevel="0" collapsed="false">
      <c r="A104" s="0" t="n">
        <v>151</v>
      </c>
      <c r="B104" s="0" t="n">
        <v>9353.51520675733</v>
      </c>
      <c r="C104" s="0" t="n">
        <v>15548999</v>
      </c>
    </row>
    <row r="105" customFormat="false" ht="12.8" hidden="false" customHeight="false" outlineLevel="0" collapsed="false">
      <c r="A105" s="0" t="n">
        <v>152</v>
      </c>
      <c r="B105" s="0" t="n">
        <v>9390.62644527441</v>
      </c>
      <c r="C105" s="0" t="n">
        <v>15605106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223</v>
      </c>
      <c r="B1" s="0" t="s">
        <v>224</v>
      </c>
      <c r="C1" s="0" t="s">
        <v>225</v>
      </c>
    </row>
    <row r="2" customFormat="false" ht="12.8" hidden="false" customHeight="false" outlineLevel="0" collapsed="false">
      <c r="A2" s="0" t="n">
        <v>49</v>
      </c>
      <c r="B2" s="0" t="n">
        <v>6414.78904699531</v>
      </c>
      <c r="C2" s="0" t="n">
        <v>10914398</v>
      </c>
    </row>
    <row r="3" customFormat="false" ht="12.8" hidden="false" customHeight="false" outlineLevel="0" collapsed="false">
      <c r="A3" s="0" t="n">
        <v>50</v>
      </c>
      <c r="B3" s="0" t="n">
        <v>6778.90225184158</v>
      </c>
      <c r="C3" s="0" t="n">
        <v>11021763</v>
      </c>
    </row>
    <row r="4" customFormat="false" ht="12.8" hidden="false" customHeight="false" outlineLevel="0" collapsed="false">
      <c r="A4" s="0" t="n">
        <v>51</v>
      </c>
      <c r="B4" s="0" t="n">
        <v>7092.02100217064</v>
      </c>
      <c r="C4" s="0" t="n">
        <v>11059493</v>
      </c>
    </row>
    <row r="5" customFormat="false" ht="12.8" hidden="false" customHeight="false" outlineLevel="0" collapsed="false">
      <c r="A5" s="0" t="n">
        <v>52</v>
      </c>
      <c r="B5" s="0" t="n">
        <v>7113.98164433727</v>
      </c>
      <c r="C5" s="0" t="n">
        <v>11048388</v>
      </c>
    </row>
    <row r="6" customFormat="false" ht="12.8" hidden="false" customHeight="false" outlineLevel="0" collapsed="false">
      <c r="A6" s="0" t="n">
        <v>53</v>
      </c>
      <c r="B6" s="0" t="n">
        <v>6705.54599729676</v>
      </c>
      <c r="C6" s="0" t="n">
        <v>11064497</v>
      </c>
    </row>
    <row r="7" customFormat="false" ht="12.8" hidden="false" customHeight="false" outlineLevel="0" collapsed="false">
      <c r="A7" s="0" t="n">
        <v>54</v>
      </c>
      <c r="B7" s="0" t="n">
        <v>6521.17321865806</v>
      </c>
      <c r="C7" s="0" t="n">
        <v>11128156</v>
      </c>
    </row>
    <row r="8" customFormat="false" ht="12.8" hidden="false" customHeight="false" outlineLevel="0" collapsed="false">
      <c r="A8" s="0" t="n">
        <v>55</v>
      </c>
      <c r="B8" s="0" t="n">
        <v>6554.01964535573</v>
      </c>
      <c r="C8" s="0" t="n">
        <v>11235296</v>
      </c>
    </row>
    <row r="9" customFormat="false" ht="12.8" hidden="false" customHeight="false" outlineLevel="0" collapsed="false">
      <c r="A9" s="0" t="n">
        <v>56</v>
      </c>
      <c r="B9" s="0" t="n">
        <v>6660.1842529205</v>
      </c>
      <c r="C9" s="0" t="n">
        <v>11156745</v>
      </c>
    </row>
    <row r="10" customFormat="false" ht="12.8" hidden="false" customHeight="false" outlineLevel="0" collapsed="false">
      <c r="A10" s="0" t="n">
        <v>57</v>
      </c>
      <c r="B10" s="0" t="n">
        <v>6744.03429129675</v>
      </c>
      <c r="C10" s="0" t="n">
        <v>11057148</v>
      </c>
    </row>
    <row r="11" customFormat="false" ht="12.8" hidden="false" customHeight="false" outlineLevel="0" collapsed="false">
      <c r="A11" s="0" t="n">
        <v>58</v>
      </c>
      <c r="B11" s="0" t="n">
        <v>6741.66175252587</v>
      </c>
      <c r="C11" s="0" t="n">
        <v>11247506</v>
      </c>
    </row>
    <row r="12" customFormat="false" ht="12.8" hidden="false" customHeight="false" outlineLevel="0" collapsed="false">
      <c r="A12" s="0" t="n">
        <v>59</v>
      </c>
      <c r="B12" s="0" t="n">
        <v>6886.42921069284</v>
      </c>
      <c r="C12" s="0" t="n">
        <v>11410134</v>
      </c>
    </row>
    <row r="13" customFormat="false" ht="12.8" hidden="false" customHeight="false" outlineLevel="0" collapsed="false">
      <c r="A13" s="0" t="n">
        <v>60</v>
      </c>
      <c r="B13" s="0" t="n">
        <v>6890.54533395775</v>
      </c>
      <c r="C13" s="0" t="n">
        <v>11521898</v>
      </c>
    </row>
    <row r="14" customFormat="false" ht="12.8" hidden="false" customHeight="false" outlineLevel="0" collapsed="false">
      <c r="A14" s="0" t="n">
        <v>61</v>
      </c>
      <c r="B14" s="0" t="n">
        <v>6808.84926639221</v>
      </c>
      <c r="C14" s="0" t="n">
        <v>11482379</v>
      </c>
    </row>
    <row r="15" customFormat="false" ht="12.8" hidden="false" customHeight="false" outlineLevel="0" collapsed="false">
      <c r="A15" s="0" t="n">
        <v>62</v>
      </c>
      <c r="B15" s="0" t="n">
        <v>6723.17180647536</v>
      </c>
      <c r="C15" s="0" t="n">
        <v>11421402</v>
      </c>
    </row>
    <row r="16" customFormat="false" ht="12.8" hidden="false" customHeight="false" outlineLevel="0" collapsed="false">
      <c r="A16" s="0" t="n">
        <v>63</v>
      </c>
      <c r="B16" s="0" t="n">
        <v>6342.54075613813</v>
      </c>
      <c r="C16" s="0" t="n">
        <v>11521980</v>
      </c>
    </row>
    <row r="17" customFormat="false" ht="12.8" hidden="false" customHeight="false" outlineLevel="0" collapsed="false">
      <c r="A17" s="0" t="n">
        <v>64</v>
      </c>
      <c r="B17" s="0" t="n">
        <v>6004.7550431554</v>
      </c>
      <c r="C17" s="0" t="n">
        <v>11538154</v>
      </c>
    </row>
    <row r="18" customFormat="false" ht="12.8" hidden="false" customHeight="false" outlineLevel="0" collapsed="false">
      <c r="A18" s="0" t="n">
        <v>65</v>
      </c>
      <c r="B18" s="0" t="n">
        <v>5984.66038142344</v>
      </c>
      <c r="C18" s="0" t="n">
        <v>11452346</v>
      </c>
    </row>
    <row r="19" customFormat="false" ht="12.8" hidden="false" customHeight="false" outlineLevel="0" collapsed="false">
      <c r="A19" s="0" t="n">
        <v>66</v>
      </c>
      <c r="B19" s="0" t="n">
        <v>5961.57826280046</v>
      </c>
      <c r="C19" s="0" t="n">
        <v>11487356</v>
      </c>
    </row>
    <row r="20" customFormat="false" ht="12.8" hidden="false" customHeight="false" outlineLevel="0" collapsed="false">
      <c r="A20" s="0" t="n">
        <v>67</v>
      </c>
      <c r="B20" s="0" t="n">
        <v>5872.63427761974</v>
      </c>
      <c r="C20" s="0" t="n">
        <v>11551134</v>
      </c>
    </row>
    <row r="21" customFormat="false" ht="12.8" hidden="false" customHeight="false" outlineLevel="0" collapsed="false">
      <c r="A21" s="0" t="n">
        <v>68</v>
      </c>
      <c r="B21" s="0" t="n">
        <v>5678.62785050715</v>
      </c>
      <c r="C21" s="0" t="n">
        <v>11655382</v>
      </c>
    </row>
    <row r="22" customFormat="false" ht="12.8" hidden="false" customHeight="false" outlineLevel="0" collapsed="false">
      <c r="A22" s="0" t="n">
        <v>69</v>
      </c>
      <c r="B22" s="0" t="n">
        <v>5989.32191199784</v>
      </c>
      <c r="C22" s="0" t="n">
        <v>11431158</v>
      </c>
    </row>
    <row r="23" customFormat="false" ht="12.8" hidden="false" customHeight="false" outlineLevel="0" collapsed="false">
      <c r="A23" s="0" t="n">
        <v>70</v>
      </c>
      <c r="B23" s="0" t="n">
        <v>5864.48545654583</v>
      </c>
      <c r="C23" s="0" t="n">
        <v>11441818</v>
      </c>
    </row>
    <row r="24" customFormat="false" ht="12.8" hidden="false" customHeight="false" outlineLevel="0" collapsed="false">
      <c r="A24" s="0" t="n">
        <v>71</v>
      </c>
      <c r="B24" s="0" t="n">
        <v>5893.58697175872</v>
      </c>
      <c r="C24" s="0" t="n">
        <v>11504456</v>
      </c>
    </row>
    <row r="25" customFormat="false" ht="12.8" hidden="false" customHeight="false" outlineLevel="0" collapsed="false">
      <c r="A25" s="0" t="n">
        <v>72</v>
      </c>
      <c r="B25" s="0" t="n">
        <v>5932.94009417958</v>
      </c>
      <c r="C25" s="0" t="n">
        <v>11594019</v>
      </c>
    </row>
    <row r="26" customFormat="false" ht="12.8" hidden="false" customHeight="false" outlineLevel="0" collapsed="false">
      <c r="A26" s="0" t="n">
        <v>73</v>
      </c>
      <c r="B26" s="0" t="n">
        <v>5954.76136970669</v>
      </c>
      <c r="C26" s="0" t="n">
        <v>11786741</v>
      </c>
    </row>
    <row r="27" customFormat="false" ht="12.8" hidden="false" customHeight="false" outlineLevel="0" collapsed="false">
      <c r="A27" s="0" t="n">
        <v>74</v>
      </c>
      <c r="B27" s="0" t="n">
        <v>6020.93994322826</v>
      </c>
      <c r="C27" s="0" t="n">
        <v>11843508</v>
      </c>
    </row>
    <row r="28" customFormat="false" ht="12.8" hidden="false" customHeight="false" outlineLevel="0" collapsed="false">
      <c r="A28" s="0" t="n">
        <v>75</v>
      </c>
      <c r="B28" s="0" t="n">
        <v>6020.31877636454</v>
      </c>
      <c r="C28" s="0" t="n">
        <v>11948776</v>
      </c>
    </row>
    <row r="29" customFormat="false" ht="12.8" hidden="false" customHeight="false" outlineLevel="0" collapsed="false">
      <c r="A29" s="0" t="n">
        <v>76</v>
      </c>
      <c r="B29" s="0" t="n">
        <v>6101.57229867046</v>
      </c>
      <c r="C29" s="0" t="n">
        <v>12011881</v>
      </c>
    </row>
    <row r="30" customFormat="false" ht="12.8" hidden="false" customHeight="false" outlineLevel="0" collapsed="false">
      <c r="A30" s="0" t="n">
        <v>77</v>
      </c>
      <c r="B30" s="0" t="n">
        <v>6127.82993906593</v>
      </c>
      <c r="C30" s="0" t="n">
        <v>12045190</v>
      </c>
    </row>
    <row r="31" customFormat="false" ht="12.8" hidden="false" customHeight="false" outlineLevel="0" collapsed="false">
      <c r="A31" s="0" t="n">
        <v>78</v>
      </c>
      <c r="B31" s="0" t="n">
        <v>6162.67765744953</v>
      </c>
      <c r="C31" s="0" t="n">
        <v>12048595</v>
      </c>
    </row>
    <row r="32" customFormat="false" ht="12.8" hidden="false" customHeight="false" outlineLevel="0" collapsed="false">
      <c r="A32" s="0" t="n">
        <v>79</v>
      </c>
      <c r="B32" s="0" t="n">
        <v>6161.51710555838</v>
      </c>
      <c r="C32" s="0" t="n">
        <v>12124816</v>
      </c>
    </row>
    <row r="33" customFormat="false" ht="12.8" hidden="false" customHeight="false" outlineLevel="0" collapsed="false">
      <c r="A33" s="0" t="n">
        <v>80</v>
      </c>
      <c r="B33" s="0" t="n">
        <v>6212.42076076086</v>
      </c>
      <c r="C33" s="0" t="n">
        <v>12104595</v>
      </c>
    </row>
    <row r="34" customFormat="false" ht="12.8" hidden="false" customHeight="false" outlineLevel="0" collapsed="false">
      <c r="A34" s="0" t="n">
        <v>81</v>
      </c>
      <c r="B34" s="0" t="n">
        <v>6261.8125457935</v>
      </c>
      <c r="C34" s="0" t="n">
        <v>12102468</v>
      </c>
    </row>
    <row r="35" customFormat="false" ht="12.8" hidden="false" customHeight="false" outlineLevel="0" collapsed="false">
      <c r="A35" s="0" t="n">
        <v>82</v>
      </c>
      <c r="B35" s="0" t="n">
        <v>6307.48601901126</v>
      </c>
      <c r="C35" s="0" t="n">
        <v>12145266</v>
      </c>
    </row>
    <row r="36" customFormat="false" ht="12.8" hidden="false" customHeight="false" outlineLevel="0" collapsed="false">
      <c r="A36" s="0" t="n">
        <v>83</v>
      </c>
      <c r="B36" s="0" t="n">
        <v>6357.48503110492</v>
      </c>
      <c r="C36" s="0" t="n">
        <v>12199842</v>
      </c>
    </row>
    <row r="37" customFormat="false" ht="12.8" hidden="false" customHeight="false" outlineLevel="0" collapsed="false">
      <c r="A37" s="0" t="n">
        <v>84</v>
      </c>
      <c r="B37" s="0" t="n">
        <v>6366.29953154677</v>
      </c>
      <c r="C37" s="0" t="n">
        <v>12254815</v>
      </c>
    </row>
    <row r="38" customFormat="false" ht="12.8" hidden="false" customHeight="false" outlineLevel="0" collapsed="false">
      <c r="A38" s="0" t="n">
        <v>85</v>
      </c>
      <c r="B38" s="0" t="n">
        <v>6402.66517624114</v>
      </c>
      <c r="C38" s="0" t="n">
        <v>12297423</v>
      </c>
    </row>
    <row r="39" customFormat="false" ht="12.8" hidden="false" customHeight="false" outlineLevel="0" collapsed="false">
      <c r="A39" s="0" t="n">
        <v>86</v>
      </c>
      <c r="B39" s="0" t="n">
        <v>6471.78483506964</v>
      </c>
      <c r="C39" s="0" t="n">
        <v>12301157</v>
      </c>
    </row>
    <row r="40" customFormat="false" ht="12.8" hidden="false" customHeight="false" outlineLevel="0" collapsed="false">
      <c r="A40" s="0" t="n">
        <v>87</v>
      </c>
      <c r="B40" s="0" t="n">
        <v>6482.79516570962</v>
      </c>
      <c r="C40" s="0" t="n">
        <v>12369803</v>
      </c>
    </row>
    <row r="41" customFormat="false" ht="12.8" hidden="false" customHeight="false" outlineLevel="0" collapsed="false">
      <c r="A41" s="0" t="n">
        <v>88</v>
      </c>
      <c r="B41" s="0" t="n">
        <v>6509.5666066033</v>
      </c>
      <c r="C41" s="0" t="n">
        <v>12408554</v>
      </c>
    </row>
    <row r="42" customFormat="false" ht="12.8" hidden="false" customHeight="false" outlineLevel="0" collapsed="false">
      <c r="A42" s="0" t="n">
        <v>89</v>
      </c>
      <c r="B42" s="0" t="n">
        <v>6563.14180366821</v>
      </c>
      <c r="C42" s="0" t="n">
        <v>12414688</v>
      </c>
    </row>
    <row r="43" customFormat="false" ht="12.8" hidden="false" customHeight="false" outlineLevel="0" collapsed="false">
      <c r="A43" s="0" t="n">
        <v>90</v>
      </c>
      <c r="B43" s="0" t="n">
        <v>6599.29861272267</v>
      </c>
      <c r="C43" s="0" t="n">
        <v>12448652</v>
      </c>
    </row>
    <row r="44" customFormat="false" ht="12.8" hidden="false" customHeight="false" outlineLevel="0" collapsed="false">
      <c r="A44" s="0" t="n">
        <v>91</v>
      </c>
      <c r="B44" s="0" t="n">
        <v>6642.20827780132</v>
      </c>
      <c r="C44" s="0" t="n">
        <v>12493711</v>
      </c>
    </row>
    <row r="45" customFormat="false" ht="12.8" hidden="false" customHeight="false" outlineLevel="0" collapsed="false">
      <c r="A45" s="0" t="n">
        <v>92</v>
      </c>
      <c r="B45" s="0" t="n">
        <v>6695.01050296869</v>
      </c>
      <c r="C45" s="0" t="n">
        <v>12571806</v>
      </c>
    </row>
    <row r="46" customFormat="false" ht="12.8" hidden="false" customHeight="false" outlineLevel="0" collapsed="false">
      <c r="A46" s="0" t="n">
        <v>93</v>
      </c>
      <c r="B46" s="0" t="n">
        <v>6701.72390659897</v>
      </c>
      <c r="C46" s="0" t="n">
        <v>12538261</v>
      </c>
    </row>
    <row r="47" customFormat="false" ht="12.8" hidden="false" customHeight="false" outlineLevel="0" collapsed="false">
      <c r="A47" s="0" t="n">
        <v>94</v>
      </c>
      <c r="B47" s="0" t="n">
        <v>6710.26888630072</v>
      </c>
      <c r="C47" s="0" t="n">
        <v>12570179</v>
      </c>
    </row>
    <row r="48" customFormat="false" ht="12.8" hidden="false" customHeight="false" outlineLevel="0" collapsed="false">
      <c r="A48" s="0" t="n">
        <v>95</v>
      </c>
      <c r="B48" s="0" t="n">
        <v>6739.99999416793</v>
      </c>
      <c r="C48" s="0" t="n">
        <v>12642540</v>
      </c>
    </row>
    <row r="49" customFormat="false" ht="12.8" hidden="false" customHeight="false" outlineLevel="0" collapsed="false">
      <c r="A49" s="0" t="n">
        <v>96</v>
      </c>
      <c r="B49" s="0" t="n">
        <v>6747.70188447731</v>
      </c>
      <c r="C49" s="0" t="n">
        <v>12629029</v>
      </c>
    </row>
    <row r="50" customFormat="false" ht="12.8" hidden="false" customHeight="false" outlineLevel="0" collapsed="false">
      <c r="A50" s="0" t="n">
        <v>97</v>
      </c>
      <c r="B50" s="0" t="n">
        <v>6740.32975312336</v>
      </c>
      <c r="C50" s="0" t="n">
        <v>12691025</v>
      </c>
    </row>
    <row r="51" customFormat="false" ht="12.8" hidden="false" customHeight="false" outlineLevel="0" collapsed="false">
      <c r="A51" s="0" t="n">
        <v>98</v>
      </c>
      <c r="B51" s="0" t="n">
        <v>6799.43046526682</v>
      </c>
      <c r="C51" s="0" t="n">
        <v>12704393</v>
      </c>
    </row>
    <row r="52" customFormat="false" ht="12.8" hidden="false" customHeight="false" outlineLevel="0" collapsed="false">
      <c r="A52" s="0" t="n">
        <v>99</v>
      </c>
      <c r="B52" s="0" t="n">
        <v>6796.23026684028</v>
      </c>
      <c r="C52" s="0" t="n">
        <v>12746516</v>
      </c>
    </row>
    <row r="53" customFormat="false" ht="12.8" hidden="false" customHeight="false" outlineLevel="0" collapsed="false">
      <c r="A53" s="0" t="n">
        <v>100</v>
      </c>
      <c r="B53" s="0" t="n">
        <v>6800.08131520534</v>
      </c>
      <c r="C53" s="0" t="n">
        <v>12820643</v>
      </c>
    </row>
    <row r="54" customFormat="false" ht="12.8" hidden="false" customHeight="false" outlineLevel="0" collapsed="false">
      <c r="A54" s="0" t="n">
        <v>101</v>
      </c>
      <c r="B54" s="0" t="n">
        <v>6821.09100053474</v>
      </c>
      <c r="C54" s="0" t="n">
        <v>12828857</v>
      </c>
    </row>
    <row r="55" customFormat="false" ht="12.8" hidden="false" customHeight="false" outlineLevel="0" collapsed="false">
      <c r="A55" s="0" t="n">
        <v>102</v>
      </c>
      <c r="B55" s="0" t="n">
        <v>6829.4590856496</v>
      </c>
      <c r="C55" s="0" t="n">
        <v>12860172</v>
      </c>
    </row>
    <row r="56" customFormat="false" ht="12.8" hidden="false" customHeight="false" outlineLevel="0" collapsed="false">
      <c r="A56" s="0" t="n">
        <v>103</v>
      </c>
      <c r="B56" s="0" t="n">
        <v>6824.26395831616</v>
      </c>
      <c r="C56" s="0" t="n">
        <v>12869256</v>
      </c>
    </row>
    <row r="57" customFormat="false" ht="12.8" hidden="false" customHeight="false" outlineLevel="0" collapsed="false">
      <c r="A57" s="0" t="n">
        <v>104</v>
      </c>
      <c r="B57" s="0" t="n">
        <v>6846.76192915015</v>
      </c>
      <c r="C57" s="0" t="n">
        <v>12931148</v>
      </c>
    </row>
    <row r="58" customFormat="false" ht="12.8" hidden="false" customHeight="false" outlineLevel="0" collapsed="false">
      <c r="A58" s="0" t="n">
        <v>105</v>
      </c>
      <c r="B58" s="0" t="n">
        <v>6865.82866653231</v>
      </c>
      <c r="C58" s="0" t="n">
        <v>13039975</v>
      </c>
    </row>
    <row r="59" customFormat="false" ht="12.8" hidden="false" customHeight="false" outlineLevel="0" collapsed="false">
      <c r="A59" s="0" t="n">
        <v>106</v>
      </c>
      <c r="B59" s="0" t="n">
        <v>6907.27140570811</v>
      </c>
      <c r="C59" s="0" t="n">
        <v>13054419</v>
      </c>
    </row>
    <row r="60" customFormat="false" ht="12.8" hidden="false" customHeight="false" outlineLevel="0" collapsed="false">
      <c r="A60" s="0" t="n">
        <v>107</v>
      </c>
      <c r="B60" s="0" t="n">
        <v>6924.68291528667</v>
      </c>
      <c r="C60" s="0" t="n">
        <v>13073258</v>
      </c>
    </row>
    <row r="61" customFormat="false" ht="12.8" hidden="false" customHeight="false" outlineLevel="0" collapsed="false">
      <c r="A61" s="0" t="n">
        <v>108</v>
      </c>
      <c r="B61" s="0" t="n">
        <v>6921.34390453888</v>
      </c>
      <c r="C61" s="0" t="n">
        <v>13121701</v>
      </c>
    </row>
    <row r="62" customFormat="false" ht="12.8" hidden="false" customHeight="false" outlineLevel="0" collapsed="false">
      <c r="A62" s="0" t="n">
        <v>109</v>
      </c>
      <c r="B62" s="0" t="n">
        <v>6942.31702846069</v>
      </c>
      <c r="C62" s="0" t="n">
        <v>13123547</v>
      </c>
    </row>
    <row r="63" customFormat="false" ht="12.8" hidden="false" customHeight="false" outlineLevel="0" collapsed="false">
      <c r="A63" s="0" t="n">
        <v>110</v>
      </c>
      <c r="B63" s="0" t="n">
        <v>6953.49801051654</v>
      </c>
      <c r="C63" s="0" t="n">
        <v>13131457</v>
      </c>
    </row>
    <row r="64" customFormat="false" ht="12.8" hidden="false" customHeight="false" outlineLevel="0" collapsed="false">
      <c r="A64" s="0" t="n">
        <v>111</v>
      </c>
      <c r="B64" s="0" t="n">
        <v>6957.68032466984</v>
      </c>
      <c r="C64" s="0" t="n">
        <v>13141414</v>
      </c>
    </row>
    <row r="65" customFormat="false" ht="12.8" hidden="false" customHeight="false" outlineLevel="0" collapsed="false">
      <c r="A65" s="0" t="n">
        <v>112</v>
      </c>
      <c r="B65" s="0" t="n">
        <v>6971.0685248305</v>
      </c>
      <c r="C65" s="0" t="n">
        <v>13146243</v>
      </c>
    </row>
    <row r="66" customFormat="false" ht="12.8" hidden="false" customHeight="false" outlineLevel="0" collapsed="false">
      <c r="A66" s="0" t="n">
        <v>113</v>
      </c>
      <c r="B66" s="0" t="n">
        <v>6993.17916005627</v>
      </c>
      <c r="C66" s="0" t="n">
        <v>13187334</v>
      </c>
    </row>
    <row r="67" customFormat="false" ht="12.8" hidden="false" customHeight="false" outlineLevel="0" collapsed="false">
      <c r="A67" s="0" t="n">
        <v>114</v>
      </c>
      <c r="B67" s="0" t="n">
        <v>6998.53643091033</v>
      </c>
      <c r="C67" s="0" t="n">
        <v>13193541</v>
      </c>
    </row>
    <row r="68" customFormat="false" ht="12.8" hidden="false" customHeight="false" outlineLevel="0" collapsed="false">
      <c r="A68" s="0" t="n">
        <v>115</v>
      </c>
      <c r="B68" s="0" t="n">
        <v>6979.53259411111</v>
      </c>
      <c r="C68" s="0" t="n">
        <v>13200336</v>
      </c>
    </row>
    <row r="69" customFormat="false" ht="12.8" hidden="false" customHeight="false" outlineLevel="0" collapsed="false">
      <c r="A69" s="0" t="n">
        <v>116</v>
      </c>
      <c r="B69" s="0" t="n">
        <v>6986.98175822494</v>
      </c>
      <c r="C69" s="0" t="n">
        <v>13208069</v>
      </c>
    </row>
    <row r="70" customFormat="false" ht="12.8" hidden="false" customHeight="false" outlineLevel="0" collapsed="false">
      <c r="A70" s="0" t="n">
        <v>117</v>
      </c>
      <c r="B70" s="0" t="n">
        <v>6993.92449981204</v>
      </c>
      <c r="C70" s="0" t="n">
        <v>13229068</v>
      </c>
    </row>
    <row r="71" customFormat="false" ht="12.8" hidden="false" customHeight="false" outlineLevel="0" collapsed="false">
      <c r="A71" s="0" t="n">
        <v>118</v>
      </c>
      <c r="B71" s="0" t="n">
        <v>7008.55553750926</v>
      </c>
      <c r="C71" s="0" t="n">
        <v>13256311</v>
      </c>
    </row>
    <row r="72" customFormat="false" ht="12.8" hidden="false" customHeight="false" outlineLevel="0" collapsed="false">
      <c r="A72" s="0" t="n">
        <v>119</v>
      </c>
      <c r="B72" s="0" t="n">
        <v>7027.94383302445</v>
      </c>
      <c r="C72" s="0" t="n">
        <v>13270555</v>
      </c>
    </row>
    <row r="73" customFormat="false" ht="12.8" hidden="false" customHeight="false" outlineLevel="0" collapsed="false">
      <c r="A73" s="0" t="n">
        <v>120</v>
      </c>
      <c r="B73" s="0" t="n">
        <v>7081.86918089869</v>
      </c>
      <c r="C73" s="0" t="n">
        <v>13253098</v>
      </c>
    </row>
    <row r="74" customFormat="false" ht="12.8" hidden="false" customHeight="false" outlineLevel="0" collapsed="false">
      <c r="A74" s="0" t="n">
        <v>121</v>
      </c>
      <c r="B74" s="0" t="n">
        <v>7077.78886697879</v>
      </c>
      <c r="C74" s="0" t="n">
        <v>13279284</v>
      </c>
    </row>
    <row r="75" customFormat="false" ht="12.8" hidden="false" customHeight="false" outlineLevel="0" collapsed="false">
      <c r="A75" s="0" t="n">
        <v>122</v>
      </c>
      <c r="B75" s="0" t="n">
        <v>7113.19894742632</v>
      </c>
      <c r="C75" s="0" t="n">
        <v>13322855</v>
      </c>
    </row>
    <row r="76" customFormat="false" ht="12.8" hidden="false" customHeight="false" outlineLevel="0" collapsed="false">
      <c r="A76" s="0" t="n">
        <v>123</v>
      </c>
      <c r="B76" s="0" t="n">
        <v>7148.99906478303</v>
      </c>
      <c r="C76" s="0" t="n">
        <v>13357972</v>
      </c>
    </row>
    <row r="77" customFormat="false" ht="12.8" hidden="false" customHeight="false" outlineLevel="0" collapsed="false">
      <c r="A77" s="0" t="n">
        <v>124</v>
      </c>
      <c r="B77" s="0" t="n">
        <v>7155.64200027455</v>
      </c>
      <c r="C77" s="0" t="n">
        <v>13361750</v>
      </c>
    </row>
    <row r="78" customFormat="false" ht="12.8" hidden="false" customHeight="false" outlineLevel="0" collapsed="false">
      <c r="A78" s="0" t="n">
        <v>125</v>
      </c>
      <c r="B78" s="0" t="n">
        <v>7188.52129806966</v>
      </c>
      <c r="C78" s="0" t="n">
        <v>13396804</v>
      </c>
    </row>
    <row r="79" customFormat="false" ht="12.8" hidden="false" customHeight="false" outlineLevel="0" collapsed="false">
      <c r="A79" s="0" t="n">
        <v>126</v>
      </c>
      <c r="B79" s="0" t="n">
        <v>7177.8792752018</v>
      </c>
      <c r="C79" s="0" t="n">
        <v>13437078</v>
      </c>
    </row>
    <row r="80" customFormat="false" ht="12.8" hidden="false" customHeight="false" outlineLevel="0" collapsed="false">
      <c r="A80" s="0" t="n">
        <v>127</v>
      </c>
      <c r="B80" s="0" t="n">
        <v>7210.68760903444</v>
      </c>
      <c r="C80" s="0" t="n">
        <v>13362954</v>
      </c>
    </row>
    <row r="81" customFormat="false" ht="12.8" hidden="false" customHeight="false" outlineLevel="0" collapsed="false">
      <c r="A81" s="0" t="n">
        <v>128</v>
      </c>
      <c r="B81" s="0" t="n">
        <v>7218.02491440568</v>
      </c>
      <c r="C81" s="0" t="n">
        <v>13364720</v>
      </c>
    </row>
    <row r="82" customFormat="false" ht="12.8" hidden="false" customHeight="false" outlineLevel="0" collapsed="false">
      <c r="A82" s="0" t="n">
        <v>129</v>
      </c>
      <c r="B82" s="0" t="n">
        <v>7259.40670030634</v>
      </c>
      <c r="C82" s="0" t="n">
        <v>13413051</v>
      </c>
    </row>
    <row r="83" customFormat="false" ht="12.8" hidden="false" customHeight="false" outlineLevel="0" collapsed="false">
      <c r="A83" s="0" t="n">
        <v>130</v>
      </c>
      <c r="B83" s="0" t="n">
        <v>7263.1279034905</v>
      </c>
      <c r="C83" s="0" t="n">
        <v>13447422</v>
      </c>
    </row>
    <row r="84" customFormat="false" ht="12.8" hidden="false" customHeight="false" outlineLevel="0" collapsed="false">
      <c r="A84" s="0" t="n">
        <v>131</v>
      </c>
      <c r="B84" s="0" t="n">
        <v>7245.67130968588</v>
      </c>
      <c r="C84" s="0" t="n">
        <v>13457825</v>
      </c>
    </row>
    <row r="85" customFormat="false" ht="12.8" hidden="false" customHeight="false" outlineLevel="0" collapsed="false">
      <c r="A85" s="0" t="n">
        <v>132</v>
      </c>
      <c r="B85" s="0" t="n">
        <v>7277.2607757651</v>
      </c>
      <c r="C85" s="0" t="n">
        <v>13473699</v>
      </c>
    </row>
    <row r="86" customFormat="false" ht="12.8" hidden="false" customHeight="false" outlineLevel="0" collapsed="false">
      <c r="A86" s="0" t="n">
        <v>133</v>
      </c>
      <c r="B86" s="0" t="n">
        <v>7288.3783225851</v>
      </c>
      <c r="C86" s="0" t="n">
        <v>13497147</v>
      </c>
    </row>
    <row r="87" customFormat="false" ht="12.8" hidden="false" customHeight="false" outlineLevel="0" collapsed="false">
      <c r="A87" s="0" t="n">
        <v>134</v>
      </c>
      <c r="B87" s="0" t="n">
        <v>7288.14286943146</v>
      </c>
      <c r="C87" s="0" t="n">
        <v>13489033</v>
      </c>
    </row>
    <row r="88" customFormat="false" ht="12.8" hidden="false" customHeight="false" outlineLevel="0" collapsed="false">
      <c r="A88" s="0" t="n">
        <v>135</v>
      </c>
      <c r="B88" s="0" t="n">
        <v>7304.63875370714</v>
      </c>
      <c r="C88" s="0" t="n">
        <v>13502785</v>
      </c>
    </row>
    <row r="89" customFormat="false" ht="12.8" hidden="false" customHeight="false" outlineLevel="0" collapsed="false">
      <c r="A89" s="0" t="n">
        <v>136</v>
      </c>
      <c r="B89" s="0" t="n">
        <v>7312.45280741379</v>
      </c>
      <c r="C89" s="0" t="n">
        <v>13468376</v>
      </c>
    </row>
    <row r="90" customFormat="false" ht="12.8" hidden="false" customHeight="false" outlineLevel="0" collapsed="false">
      <c r="A90" s="0" t="n">
        <v>137</v>
      </c>
      <c r="B90" s="0" t="n">
        <v>7295.18711912817</v>
      </c>
      <c r="C90" s="0" t="n">
        <v>13461212</v>
      </c>
    </row>
    <row r="91" customFormat="false" ht="12.8" hidden="false" customHeight="false" outlineLevel="0" collapsed="false">
      <c r="A91" s="0" t="n">
        <v>138</v>
      </c>
      <c r="B91" s="0" t="n">
        <v>7313.16794993611</v>
      </c>
      <c r="C91" s="0" t="n">
        <v>13462388</v>
      </c>
    </row>
    <row r="92" customFormat="false" ht="12.8" hidden="false" customHeight="false" outlineLevel="0" collapsed="false">
      <c r="A92" s="0" t="n">
        <v>139</v>
      </c>
      <c r="B92" s="0" t="n">
        <v>7283.48887113895</v>
      </c>
      <c r="C92" s="0" t="n">
        <v>13529427</v>
      </c>
    </row>
    <row r="93" customFormat="false" ht="12.8" hidden="false" customHeight="false" outlineLevel="0" collapsed="false">
      <c r="A93" s="0" t="n">
        <v>140</v>
      </c>
      <c r="B93" s="0" t="n">
        <v>7361.60236323255</v>
      </c>
      <c r="C93" s="0" t="n">
        <v>13535702</v>
      </c>
    </row>
    <row r="94" customFormat="false" ht="12.8" hidden="false" customHeight="false" outlineLevel="0" collapsed="false">
      <c r="A94" s="0" t="n">
        <v>141</v>
      </c>
      <c r="B94" s="0" t="n">
        <v>7381.2010221892</v>
      </c>
      <c r="C94" s="0" t="n">
        <v>13547932</v>
      </c>
    </row>
    <row r="95" customFormat="false" ht="12.8" hidden="false" customHeight="false" outlineLevel="0" collapsed="false">
      <c r="A95" s="0" t="n">
        <v>142</v>
      </c>
      <c r="B95" s="0" t="n">
        <v>7408.04999910197</v>
      </c>
      <c r="C95" s="0" t="n">
        <v>13537685</v>
      </c>
    </row>
    <row r="96" customFormat="false" ht="12.8" hidden="false" customHeight="false" outlineLevel="0" collapsed="false">
      <c r="A96" s="0" t="n">
        <v>143</v>
      </c>
      <c r="B96" s="0" t="n">
        <v>7454.41987614047</v>
      </c>
      <c r="C96" s="0" t="n">
        <v>13576199</v>
      </c>
    </row>
    <row r="97" customFormat="false" ht="12.8" hidden="false" customHeight="false" outlineLevel="0" collapsed="false">
      <c r="A97" s="0" t="n">
        <v>144</v>
      </c>
      <c r="B97" s="0" t="n">
        <v>7446.25589198542</v>
      </c>
      <c r="C97" s="0" t="n">
        <v>13607575</v>
      </c>
    </row>
    <row r="98" customFormat="false" ht="12.8" hidden="false" customHeight="false" outlineLevel="0" collapsed="false">
      <c r="A98" s="0" t="n">
        <v>145</v>
      </c>
      <c r="B98" s="0" t="n">
        <v>7488.58847304958</v>
      </c>
      <c r="C98" s="0" t="n">
        <v>13610442</v>
      </c>
    </row>
    <row r="99" customFormat="false" ht="12.8" hidden="false" customHeight="false" outlineLevel="0" collapsed="false">
      <c r="A99" s="0" t="n">
        <v>146</v>
      </c>
      <c r="B99" s="0" t="n">
        <v>7476.51825345691</v>
      </c>
      <c r="C99" s="0" t="n">
        <v>13620718</v>
      </c>
    </row>
    <row r="100" customFormat="false" ht="12.8" hidden="false" customHeight="false" outlineLevel="0" collapsed="false">
      <c r="A100" s="0" t="n">
        <v>147</v>
      </c>
      <c r="B100" s="0" t="n">
        <v>7503.995261291</v>
      </c>
      <c r="C100" s="0" t="n">
        <v>13671287</v>
      </c>
    </row>
    <row r="101" customFormat="false" ht="12.8" hidden="false" customHeight="false" outlineLevel="0" collapsed="false">
      <c r="A101" s="0" t="n">
        <v>148</v>
      </c>
      <c r="B101" s="0" t="n">
        <v>7497.68073540154</v>
      </c>
      <c r="C101" s="0" t="n">
        <v>13690378</v>
      </c>
    </row>
    <row r="102" customFormat="false" ht="12.8" hidden="false" customHeight="false" outlineLevel="0" collapsed="false">
      <c r="A102" s="0" t="n">
        <v>149</v>
      </c>
      <c r="B102" s="0" t="n">
        <v>7523.99761057929</v>
      </c>
      <c r="C102" s="0" t="n">
        <v>13686395</v>
      </c>
    </row>
    <row r="103" customFormat="false" ht="12.8" hidden="false" customHeight="false" outlineLevel="0" collapsed="false">
      <c r="A103" s="0" t="n">
        <v>150</v>
      </c>
      <c r="B103" s="0" t="n">
        <v>7543.76209384006</v>
      </c>
      <c r="C103" s="0" t="n">
        <v>13712105</v>
      </c>
    </row>
    <row r="104" customFormat="false" ht="12.8" hidden="false" customHeight="false" outlineLevel="0" collapsed="false">
      <c r="A104" s="0" t="n">
        <v>151</v>
      </c>
      <c r="B104" s="0" t="n">
        <v>7550.98285410034</v>
      </c>
      <c r="C104" s="0" t="n">
        <v>13775455</v>
      </c>
    </row>
    <row r="105" customFormat="false" ht="12.8" hidden="false" customHeight="false" outlineLevel="0" collapsed="false">
      <c r="A105" s="0" t="n">
        <v>152</v>
      </c>
      <c r="B105" s="0" t="n">
        <v>7577.28346010766</v>
      </c>
      <c r="C105" s="0" t="n">
        <v>13718799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3"/>
  <sheetViews>
    <sheetView showFormulas="false" showGridLines="true" showRowColHeaders="true" showZeros="true" rightToLeft="false" tabSelected="false" showOutlineSymbols="true" defaultGridColor="true" view="normal" topLeftCell="F1" colorId="64" zoomScale="65" zoomScaleNormal="65" zoomScalePageLayoutView="100" workbookViewId="0">
      <selection pane="topLeft" activeCell="L35" activeCellId="0" sqref="L35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20" t="s">
        <v>13</v>
      </c>
      <c r="E3" s="19" t="s">
        <v>14</v>
      </c>
      <c r="F3" s="20" t="s">
        <v>15</v>
      </c>
      <c r="G3" s="19" t="s">
        <v>16</v>
      </c>
    </row>
    <row r="4" customFormat="false" ht="15.75" hidden="false" customHeight="true" outlineLevel="0" collapsed="false">
      <c r="A4" s="21" t="s">
        <v>17</v>
      </c>
      <c r="B4" s="22" t="n">
        <v>147.022810426494</v>
      </c>
      <c r="C4" s="22"/>
      <c r="D4" s="22" t="n">
        <v>34.1249732419118</v>
      </c>
      <c r="E4" s="23"/>
      <c r="F4" s="22" t="n">
        <v>22285.48</v>
      </c>
      <c r="G4" s="22"/>
      <c r="I4" s="21" t="s">
        <v>17</v>
      </c>
    </row>
    <row r="5" customFormat="false" ht="15.75" hidden="false" customHeight="true" outlineLevel="0" collapsed="false">
      <c r="A5" s="24" t="s">
        <v>18</v>
      </c>
      <c r="B5" s="25" t="n">
        <v>148.334254467829</v>
      </c>
      <c r="C5" s="26" t="n">
        <f aca="false">(B5/B4)^(1/3)-1</f>
        <v>0.00296453746396375</v>
      </c>
      <c r="D5" s="25" t="n">
        <v>35.9574759077868</v>
      </c>
      <c r="E5" s="26" t="n">
        <f aca="false">(D7/D6)^(1/3)-1</f>
        <v>0.0200745496556636</v>
      </c>
      <c r="F5" s="25" t="n">
        <v>23469.98</v>
      </c>
      <c r="G5" s="26" t="n">
        <f aca="false">(F7/F6)^(1/3)-1</f>
        <v>0.0152172626749443</v>
      </c>
      <c r="I5" s="24" t="s">
        <v>19</v>
      </c>
    </row>
    <row r="6" customFormat="false" ht="15.75" hidden="false" customHeight="true" outlineLevel="0" collapsed="false">
      <c r="A6" s="21" t="s">
        <v>20</v>
      </c>
      <c r="B6" s="22" t="n">
        <v>150.605730777182</v>
      </c>
      <c r="C6" s="23" t="n">
        <f aca="false">(B6/B5)^(1/3)-1</f>
        <v>0.00507857387214505</v>
      </c>
      <c r="D6" s="22" t="n">
        <v>37.7977263876031</v>
      </c>
      <c r="E6" s="23" t="n">
        <f aca="false">(D8/D7)^(1/3)-1</f>
        <v>0.0217205625419927</v>
      </c>
      <c r="F6" s="22" t="n">
        <v>25136.35</v>
      </c>
      <c r="G6" s="23" t="n">
        <f aca="false">(F6/F7)^(1/3)-1</f>
        <v>-0.0149891685596923</v>
      </c>
      <c r="I6" s="21" t="s">
        <v>21</v>
      </c>
      <c r="J6" s="20" t="s">
        <v>11</v>
      </c>
      <c r="K6" s="20" t="s">
        <v>22</v>
      </c>
      <c r="L6" s="20" t="s">
        <v>23</v>
      </c>
    </row>
    <row r="7" customFormat="false" ht="15.75" hidden="false" customHeight="true" outlineLevel="0" collapsed="false">
      <c r="A7" s="27" t="s">
        <v>24</v>
      </c>
      <c r="B7" s="25" t="n">
        <v>152.106162628585</v>
      </c>
      <c r="C7" s="26" t="n">
        <f aca="false">(B7/B6)^(1/3)-1</f>
        <v>0.00330991497337529</v>
      </c>
      <c r="D7" s="25" t="n">
        <v>40.1200452078835</v>
      </c>
      <c r="E7" s="26" t="n">
        <f aca="false">(D9/D8)^(1/3)-1</f>
        <v>0.0284809714113086</v>
      </c>
      <c r="F7" s="25" t="n">
        <v>26301.42</v>
      </c>
      <c r="G7" s="26" t="n">
        <f aca="false">(F7/F6)^(1/3)-1</f>
        <v>0.0152172626749443</v>
      </c>
      <c r="I7" s="27" t="s">
        <v>25</v>
      </c>
      <c r="J7" s="13" t="n">
        <f aca="false">B7*100/$B$16</f>
        <v>109.428893977399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1" t="s">
        <v>26</v>
      </c>
      <c r="B8" s="22" t="n">
        <v>152.07569718742</v>
      </c>
      <c r="C8" s="23" t="n">
        <f aca="false">(B8/B7)^(1/3)-1</f>
        <v>-6.67680056389841E-005</v>
      </c>
      <c r="D8" s="22" t="n">
        <v>42.7915300332176</v>
      </c>
      <c r="E8" s="23" t="n">
        <f aca="false">(D10/D9)^(1/3)-1</f>
        <v>0.0449818647633002</v>
      </c>
      <c r="F8" s="22" t="n">
        <v>28072.31</v>
      </c>
      <c r="G8" s="23" t="n">
        <f aca="false">(F8/F9)^(1/3)-1</f>
        <v>-0.017487672439857</v>
      </c>
      <c r="I8" s="21" t="s">
        <v>26</v>
      </c>
      <c r="J8" s="13" t="n">
        <f aca="false">B8*100/$B$16</f>
        <v>109.406976393827</v>
      </c>
      <c r="K8" s="13" t="n">
        <f aca="false">D8*100/$D$16</f>
        <v>43.5623454638579</v>
      </c>
      <c r="L8" s="13" t="n">
        <f aca="false">100*F8*100/D8/($F$16*100/$D$16)</f>
        <v>113.308327170347</v>
      </c>
    </row>
    <row r="9" customFormat="false" ht="12.8" hidden="false" customHeight="false" outlineLevel="0" collapsed="false">
      <c r="A9" s="24" t="s">
        <v>18</v>
      </c>
      <c r="B9" s="25" t="n">
        <v>144.359085652409</v>
      </c>
      <c r="C9" s="26" t="n">
        <f aca="false">(B9/B8)^(1/3)-1</f>
        <v>-0.0172084008517438</v>
      </c>
      <c r="D9" s="25" t="n">
        <v>46.5528847358491</v>
      </c>
      <c r="E9" s="26" t="n">
        <f aca="false">(D9/D8)^(1/3)-1</f>
        <v>0.0284809714113086</v>
      </c>
      <c r="F9" s="25" t="n">
        <v>29598.12</v>
      </c>
      <c r="G9" s="26" t="n">
        <f aca="false">(F9/F8)^(1/3)-1</f>
        <v>0.0177989343739675</v>
      </c>
      <c r="I9" s="24" t="s">
        <v>27</v>
      </c>
      <c r="J9" s="13" t="n">
        <f aca="false">B9*100/$B$16</f>
        <v>103.855457303891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1" t="s">
        <v>20</v>
      </c>
      <c r="B10" s="22" t="n">
        <v>144.023249800827</v>
      </c>
      <c r="C10" s="23" t="n">
        <f aca="false">(B10/B9)^(1/3)-1</f>
        <v>-0.000776066191262248</v>
      </c>
      <c r="D10" s="22" t="n">
        <v>53.1218093111762</v>
      </c>
      <c r="E10" s="23" t="n">
        <f aca="false">(D10/D9)^(1/3)-1</f>
        <v>0.0449818647633002</v>
      </c>
      <c r="F10" s="22" t="n">
        <v>31523.56</v>
      </c>
      <c r="G10" s="23" t="n">
        <f aca="false">(F10/F9)^(1/3)-1</f>
        <v>0.0212303429645042</v>
      </c>
      <c r="I10" s="21" t="s">
        <v>28</v>
      </c>
      <c r="J10" s="13" t="n">
        <f aca="false">B10*100/$B$16</f>
        <v>103.613848777573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7" t="s">
        <v>24</v>
      </c>
      <c r="B11" s="25" t="n">
        <v>142.768095439087</v>
      </c>
      <c r="C11" s="26" t="n">
        <f aca="false">(B11/B10)^(1/3)-1</f>
        <v>-0.00291346089305788</v>
      </c>
      <c r="D11" s="25" t="n">
        <v>59.2354774830813</v>
      </c>
      <c r="E11" s="26" t="n">
        <f aca="false">(D11/D10)^(1/3)-1</f>
        <v>0.036978323830404</v>
      </c>
      <c r="F11" s="25" t="n">
        <v>34339.61</v>
      </c>
      <c r="G11" s="26" t="n">
        <f aca="false">(F11/F10)^(1/3)-1</f>
        <v>0.0289320625372378</v>
      </c>
      <c r="I11" s="27" t="s">
        <v>29</v>
      </c>
      <c r="J11" s="13" t="n">
        <f aca="false">B11*100/$B$16</f>
        <v>102.71086002812</v>
      </c>
      <c r="K11" s="13" t="n">
        <f aca="false">D11*100/$D$16</f>
        <v>60.3025021968473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1" t="s">
        <v>30</v>
      </c>
      <c r="B12" s="22" t="n">
        <v>142.951967548945</v>
      </c>
      <c r="C12" s="23" t="n">
        <f aca="false">(B12/B11)^(1/3)-1</f>
        <v>0.000429118352069713</v>
      </c>
      <c r="D12" s="22" t="n">
        <v>66.212335714437</v>
      </c>
      <c r="E12" s="23" t="n">
        <f aca="false">(D12/D11)^(1/3)-1</f>
        <v>0.0378127572782896</v>
      </c>
      <c r="F12" s="22" t="n">
        <v>38884.43</v>
      </c>
      <c r="G12" s="23" t="n">
        <f aca="false">(F12/F11)^(1/3)-1</f>
        <v>0.0423017322187613</v>
      </c>
      <c r="I12" s="21" t="s">
        <v>30</v>
      </c>
      <c r="J12" s="13" t="n">
        <f aca="false">B12*100/$B$16</f>
        <v>102.843142121543</v>
      </c>
      <c r="K12" s="13" t="n">
        <f aca="false">D12*100/$D$16</f>
        <v>67.4050364668477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7" t="s">
        <v>18</v>
      </c>
      <c r="B13" s="25" t="n">
        <v>142.105307081573</v>
      </c>
      <c r="C13" s="26" t="n">
        <f aca="false">(B13/B12)^(1/3)-1</f>
        <v>-0.00197814111191963</v>
      </c>
      <c r="D13" s="25" t="n">
        <v>72.5070005356795</v>
      </c>
      <c r="E13" s="26" t="n">
        <f aca="false">(D13/D12)^(1/3)-1</f>
        <v>0.0307349693063796</v>
      </c>
      <c r="F13" s="25" t="n">
        <v>41584.2</v>
      </c>
      <c r="G13" s="26" t="n">
        <f aca="false">(F13/F12)^(1/3)-1</f>
        <v>0.0226276661381219</v>
      </c>
      <c r="I13" s="27" t="s">
        <v>31</v>
      </c>
      <c r="J13" s="13" t="n">
        <f aca="false">B13*100/$B$16</f>
        <v>102.234033871635</v>
      </c>
      <c r="K13" s="13" t="n">
        <f aca="false">D13*100/$D$16</f>
        <v>73.8130887919059</v>
      </c>
      <c r="L13" s="13" t="n">
        <f aca="false">100*F13*100/D13/($F$16*100/$D$16)</f>
        <v>99.0580793711655</v>
      </c>
    </row>
    <row r="14" customFormat="false" ht="12.8" hidden="false" customHeight="false" outlineLevel="0" collapsed="false">
      <c r="A14" s="21" t="s">
        <v>20</v>
      </c>
      <c r="B14" s="22" t="n">
        <v>143.433470022332</v>
      </c>
      <c r="C14" s="23" t="n">
        <f aca="false">(B14/B13)^(1/3)-1</f>
        <v>0.0031057870727611</v>
      </c>
      <c r="D14" s="22" t="n">
        <v>81.564291479036</v>
      </c>
      <c r="E14" s="23" t="n">
        <f aca="false">(D14/D13)^(1/3)-1</f>
        <v>0.0400160528698506</v>
      </c>
      <c r="F14" s="22" t="n">
        <v>45485.23</v>
      </c>
      <c r="G14" s="23" t="n">
        <f aca="false">(F14/F13)^(1/3)-1</f>
        <v>0.0303402870757792</v>
      </c>
      <c r="I14" s="21" t="s">
        <v>32</v>
      </c>
      <c r="J14" s="13" t="n">
        <f aca="false">B14*100/$B$16</f>
        <v>103.189546778656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7" t="s">
        <v>24</v>
      </c>
      <c r="B15" s="25" t="n">
        <v>142.120482241433</v>
      </c>
      <c r="C15" s="26" t="n">
        <f aca="false">(B15/B14)^(1/3)-1</f>
        <v>-0.00306068645634427</v>
      </c>
      <c r="D15" s="25" t="n">
        <v>91.1233578580685</v>
      </c>
      <c r="E15" s="26" t="n">
        <f aca="false">(D15/D14)^(1/3)-1</f>
        <v>0.0376316630457978</v>
      </c>
      <c r="F15" s="25" t="n">
        <v>49574.33</v>
      </c>
      <c r="G15" s="26" t="n">
        <f aca="false">(F15/F14)^(1/3)-1</f>
        <v>0.0291108399052935</v>
      </c>
      <c r="I15" s="27" t="s">
        <v>33</v>
      </c>
      <c r="J15" s="13" t="n">
        <f aca="false">B15*100/$B$16</f>
        <v>102.244951252829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1" t="s">
        <v>34</v>
      </c>
      <c r="B16" s="22" t="n">
        <v>139</v>
      </c>
      <c r="C16" s="23" t="n">
        <f aca="false">(B16/B15)^(1/3)-1</f>
        <v>-0.00737309479180681</v>
      </c>
      <c r="D16" s="22" t="n">
        <v>98.2305465363893</v>
      </c>
      <c r="E16" s="23" t="n">
        <f aca="false">(D16/D15)^(1/3)-1</f>
        <v>0.0253503448429659</v>
      </c>
      <c r="F16" s="22" t="n">
        <v>56872.86</v>
      </c>
      <c r="G16" s="23" t="n">
        <f aca="false">(F16/F15)^(1/3)-1</f>
        <v>0.0468458563330718</v>
      </c>
      <c r="I16" s="21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8" t="s">
        <v>18</v>
      </c>
      <c r="B17" s="28" t="n">
        <v>144</v>
      </c>
      <c r="C17" s="29" t="n">
        <f aca="false">(B17/B16)^(1/3)-1</f>
        <v>0.0118494437655374</v>
      </c>
      <c r="D17" s="28" t="n">
        <v>104.0475457687</v>
      </c>
      <c r="E17" s="29" t="n">
        <f aca="false">(D17/D16)^(1/3)-1</f>
        <v>0.0193619693545049</v>
      </c>
      <c r="F17" s="28" t="n">
        <v>60258.8210545648</v>
      </c>
      <c r="G17" s="29" t="n">
        <f aca="false">(F17/F16)^(1/3)-1</f>
        <v>0.0194639055514403</v>
      </c>
      <c r="I17" s="28" t="s">
        <v>35</v>
      </c>
      <c r="J17" s="13" t="n">
        <f aca="false">B17*100/$B$16</f>
        <v>103.597122302158</v>
      </c>
      <c r="K17" s="13" t="n">
        <f aca="false">D17*100/$D$16</f>
        <v>105.921782416385</v>
      </c>
      <c r="L17" s="13" t="n">
        <f aca="false">100*F17*100/D17/($F$16*100/$D$16)</f>
        <v>100.0300030001</v>
      </c>
    </row>
    <row r="18" customFormat="false" ht="12.8" hidden="false" customHeight="false" outlineLevel="0" collapsed="false">
      <c r="A18" s="30" t="s">
        <v>20</v>
      </c>
      <c r="B18" s="30" t="n">
        <v>146</v>
      </c>
      <c r="C18" s="31" t="n">
        <f aca="false">(B18/B17)^(1/3)-1</f>
        <v>0.0046083600249569</v>
      </c>
      <c r="D18" s="30" t="n">
        <v>113.37436515586</v>
      </c>
      <c r="E18" s="31" t="n">
        <f aca="false">(D18/D17)^(1/3)-1</f>
        <v>0.0290291460945171</v>
      </c>
      <c r="F18" s="30" t="n">
        <v>65680.1203550663</v>
      </c>
      <c r="G18" s="31" t="n">
        <f aca="false">(F18/F17)^(1/3)-1</f>
        <v>0.0291320490091267</v>
      </c>
      <c r="I18" s="30" t="s">
        <v>36</v>
      </c>
      <c r="J18" s="13" t="n">
        <f aca="false">B18*100/$B$16</f>
        <v>105.035971223022</v>
      </c>
      <c r="K18" s="13" t="n">
        <f aca="false">D18*100/$D$16</f>
        <v>115.416608329529</v>
      </c>
      <c r="L18" s="13" t="n">
        <f aca="false">100*F18*100/D18/($F$16*100/$D$16)</f>
        <v>100.060015002</v>
      </c>
    </row>
    <row r="19" customFormat="false" ht="12.8" hidden="false" customHeight="false" outlineLevel="0" collapsed="false">
      <c r="A19" s="28" t="s">
        <v>24</v>
      </c>
      <c r="B19" s="28" t="n">
        <v>147.317339163226</v>
      </c>
      <c r="C19" s="29" t="n">
        <f aca="false">(B19/B18)^(1/3)-1</f>
        <v>0.0029986229332255</v>
      </c>
      <c r="D19" s="28" t="n">
        <v>123.927766686973</v>
      </c>
      <c r="E19" s="29" t="n">
        <f aca="false">(D19/D18)^(1/3)-1</f>
        <v>0.030112328831676</v>
      </c>
      <c r="F19" s="28" t="n">
        <v>71847.78357445</v>
      </c>
      <c r="G19" s="29" t="n">
        <f aca="false">(F19/F18)^(1/3)-1</f>
        <v>0.0303698569138844</v>
      </c>
      <c r="I19" s="28" t="s">
        <v>37</v>
      </c>
      <c r="J19" s="13" t="n">
        <f aca="false">B19*100/$B$16</f>
        <v>105.983697239731</v>
      </c>
      <c r="K19" s="13" t="n">
        <f aca="false">D19*100/$D$16</f>
        <v>126.160111143293</v>
      </c>
      <c r="L19" s="13" t="n">
        <f aca="false">100*F19*100/D19/($F$16*100/$D$16)</f>
        <v>100.135078776068</v>
      </c>
    </row>
    <row r="20" customFormat="false" ht="12.8" hidden="false" customHeight="false" outlineLevel="0" collapsed="false">
      <c r="A20" s="30" t="s">
        <v>38</v>
      </c>
      <c r="B20" s="30" t="n">
        <v>145.95</v>
      </c>
      <c r="C20" s="31" t="n">
        <f aca="false">(B20/B19)^(1/3)-1</f>
        <v>-0.00310348503686397</v>
      </c>
      <c r="D20" s="30" t="n">
        <v>130.646626893398</v>
      </c>
      <c r="E20" s="31" t="n">
        <f aca="false">(D20/D19)^(1/3)-1</f>
        <v>0.0177548782209604</v>
      </c>
      <c r="F20" s="30" t="n">
        <v>76884.9149849461</v>
      </c>
      <c r="G20" s="31" t="n">
        <f aca="false">(F20/F19)^(1/3)-1</f>
        <v>0.0228436526120648</v>
      </c>
      <c r="I20" s="30" t="s">
        <v>38</v>
      </c>
      <c r="J20" s="13" t="n">
        <f aca="false">B20*100/$B$16</f>
        <v>105</v>
      </c>
      <c r="K20" s="13" t="n">
        <f aca="false">D20*100/$D$16</f>
        <v>133</v>
      </c>
      <c r="L20" s="13" t="n">
        <f aca="false">100*F20*100/D20/($F$16*100/$D$16)</f>
        <v>101.644627605502</v>
      </c>
    </row>
    <row r="21" customFormat="false" ht="12.8" hidden="false" customHeight="false" outlineLevel="0" collapsed="false">
      <c r="A21" s="28" t="s">
        <v>18</v>
      </c>
      <c r="B21" s="28" t="n">
        <v>148.32</v>
      </c>
      <c r="C21" s="29" t="n">
        <f aca="false">(B21/B20)^(1/3)-1</f>
        <v>0.00538377555155267</v>
      </c>
      <c r="D21" s="28" t="n">
        <v>135.26180949931</v>
      </c>
      <c r="E21" s="29" t="n">
        <f aca="false">(D21/D20)^(1/3)-1</f>
        <v>0.0116392335765156</v>
      </c>
      <c r="F21" s="28" t="n">
        <v>80720.5228826354</v>
      </c>
      <c r="G21" s="29" t="n">
        <f aca="false">(F21/F20)^(1/3)-1</f>
        <v>0.0163601047595379</v>
      </c>
      <c r="H21" s="32" t="n">
        <f aca="false">(F16*100/D16)/(F14*100/D14)-1</f>
        <v>0.0382171077664459</v>
      </c>
      <c r="I21" s="28" t="s">
        <v>39</v>
      </c>
      <c r="J21" s="13" t="n">
        <f aca="false">B21*100/$B$16</f>
        <v>106.705035971223</v>
      </c>
      <c r="K21" s="13" t="n">
        <f aca="false">D21*100/$D$16</f>
        <v>137.6983171413</v>
      </c>
      <c r="L21" s="13" t="n">
        <f aca="false">100*F21*100/D21/($F$16*100/$D$16)</f>
        <v>103.074269457236</v>
      </c>
    </row>
    <row r="22" customFormat="false" ht="12.8" hidden="false" customHeight="false" outlineLevel="0" collapsed="false">
      <c r="A22" s="30" t="s">
        <v>20</v>
      </c>
      <c r="B22" s="30" t="n">
        <v>148.92</v>
      </c>
      <c r="C22" s="31" t="n">
        <f aca="false">(B22/B21)^(1/3)-1</f>
        <v>0.00134662161070964</v>
      </c>
      <c r="D22" s="30" t="n">
        <v>143.985443747942</v>
      </c>
      <c r="E22" s="31" t="n">
        <f aca="false">(D22/D21)^(1/3)-1</f>
        <v>0.0210518551311039</v>
      </c>
      <c r="F22" s="30" t="n">
        <v>86572.6091307882</v>
      </c>
      <c r="G22" s="31" t="n">
        <f aca="false">(F22/F21)^(1/3)-1</f>
        <v>0.0236044847689316</v>
      </c>
      <c r="I22" s="30" t="s">
        <v>40</v>
      </c>
      <c r="J22" s="13" t="n">
        <f aca="false">B22*100/$B$16</f>
        <v>107.136690647482</v>
      </c>
      <c r="K22" s="13" t="n">
        <f aca="false">D22*100/$D$16</f>
        <v>146.579092578501</v>
      </c>
      <c r="L22" s="13" t="n">
        <f aca="false">100*F22*100/D22/($F$16*100/$D$16)</f>
        <v>103.849260731253</v>
      </c>
    </row>
    <row r="23" customFormat="false" ht="12.8" hidden="false" customHeight="false" outlineLevel="0" collapsed="false">
      <c r="A23" s="28" t="s">
        <v>24</v>
      </c>
      <c r="B23" s="28" t="n">
        <v>149.264224659796</v>
      </c>
      <c r="C23" s="29" t="n">
        <f aca="false">(B23/B22)^(1/3)-1</f>
        <v>0.000769898329701979</v>
      </c>
      <c r="D23" s="28" t="n">
        <v>153.670430691847</v>
      </c>
      <c r="E23" s="29" t="n">
        <f aca="false">(D23/D22)^(1/3)-1</f>
        <v>0.0219364894571223</v>
      </c>
      <c r="F23" s="28" t="n">
        <v>93136.9306176515</v>
      </c>
      <c r="G23" s="29" t="n">
        <f aca="false">(F23/F22)^(1/3)-1</f>
        <v>0.0246616251205176</v>
      </c>
      <c r="H23" s="32" t="n">
        <f aca="false">(F18*100/D18)/(F16*100/D16)-1</f>
        <v>0.000600150020001466</v>
      </c>
      <c r="I23" s="28" t="s">
        <v>41</v>
      </c>
      <c r="J23" s="13" t="n">
        <f aca="false">B23*100/$B$16</f>
        <v>107.384334287623</v>
      </c>
      <c r="K23" s="13" t="n">
        <f aca="false">D23*100/$D$16</f>
        <v>156.438537817684</v>
      </c>
      <c r="L23" s="13" t="n">
        <f aca="false">100*F23*100/D23/($F$16*100/$D$16)</f>
        <v>104.682263561067</v>
      </c>
    </row>
    <row r="24" customFormat="false" ht="12.8" hidden="false" customHeight="false" outlineLevel="0" collapsed="false">
      <c r="A24" s="30" t="s">
        <v>42</v>
      </c>
      <c r="B24" s="30" t="n">
        <v>151.788</v>
      </c>
      <c r="C24" s="31" t="n">
        <f aca="false">(B24/B23)^(1/3)-1</f>
        <v>0.00560456551385635</v>
      </c>
      <c r="D24" s="30" t="n">
        <v>161.353952226439</v>
      </c>
      <c r="E24" s="31" t="n">
        <f aca="false">(D24/D23)^(1/3)-1</f>
        <v>0.0163963568148526</v>
      </c>
      <c r="F24" s="30" t="n">
        <v>98666.7260732901</v>
      </c>
      <c r="G24" s="31" t="n">
        <f aca="false">(F24/F23)^(1/3)-1</f>
        <v>0.019411664880723</v>
      </c>
      <c r="I24" s="30" t="s">
        <v>42</v>
      </c>
      <c r="J24" s="13" t="n">
        <f aca="false">B24*100/$B$16</f>
        <v>109.2</v>
      </c>
      <c r="K24" s="13" t="n">
        <f aca="false">D24*100/$D$16</f>
        <v>164.260464708568</v>
      </c>
      <c r="L24" s="13" t="n">
        <f aca="false">100*F24*100/D24/($F$16*100/$D$16)</f>
        <v>105.616702050726</v>
      </c>
    </row>
    <row r="25" customFormat="false" ht="12.8" hidden="false" customHeight="false" outlineLevel="0" collapsed="false">
      <c r="A25" s="28" t="s">
        <v>18</v>
      </c>
      <c r="B25" s="28" t="n">
        <v>152.7696</v>
      </c>
      <c r="C25" s="29" t="n">
        <f aca="false">(B25/B24)^(1/3)-1</f>
        <v>0.00215100797410317</v>
      </c>
      <c r="D25" s="28" t="n">
        <v>169.037473761032</v>
      </c>
      <c r="E25" s="29" t="n">
        <f aca="false">(D25/D24)^(1/3)-1</f>
        <v>0.0156275241789443</v>
      </c>
      <c r="F25" s="28" t="n">
        <v>104142.31987408</v>
      </c>
      <c r="G25" s="29" t="n">
        <f aca="false">(F25/F24)^(1/3)-1</f>
        <v>0.0181665929893924</v>
      </c>
      <c r="I25" s="28" t="s">
        <v>43</v>
      </c>
      <c r="J25" s="13" t="n">
        <f aca="false">B25*100/$B$16</f>
        <v>109.90618705036</v>
      </c>
      <c r="K25" s="13" t="n">
        <f aca="false">D25*100/$D$16</f>
        <v>172.082391599453</v>
      </c>
      <c r="L25" s="13" t="n">
        <f aca="false">100*F25*100/D25/($F$16*100/$D$16)</f>
        <v>106.410809279531</v>
      </c>
    </row>
    <row r="26" customFormat="false" ht="12.8" hidden="false" customHeight="false" outlineLevel="0" collapsed="false">
      <c r="A26" s="30" t="s">
        <v>20</v>
      </c>
      <c r="B26" s="30" t="n">
        <v>153.3876</v>
      </c>
      <c r="C26" s="31" t="n">
        <f aca="false">(B26/B25)^(1/3)-1</f>
        <v>0.00134662161070964</v>
      </c>
      <c r="D26" s="30" t="n">
        <v>176.720995295624</v>
      </c>
      <c r="E26" s="31" t="n">
        <f aca="false">(D26/D25)^(1/3)-1</f>
        <v>0.0149275739061068</v>
      </c>
      <c r="F26" s="30" t="n">
        <v>109694.675276532</v>
      </c>
      <c r="G26" s="31" t="n">
        <f aca="false">(F26/F25)^(1/3)-1</f>
        <v>0.0174648928408718</v>
      </c>
      <c r="I26" s="30" t="s">
        <v>44</v>
      </c>
      <c r="J26" s="13" t="n">
        <f aca="false">B26*100/$B$16</f>
        <v>110.350791366906</v>
      </c>
      <c r="K26" s="13" t="n">
        <f aca="false">D26*100/$D$16</f>
        <v>179.904318490336</v>
      </c>
      <c r="L26" s="13" t="n">
        <f aca="false">100*F26*100/D26/($F$16*100/$D$16)</f>
        <v>107.21088721447</v>
      </c>
    </row>
    <row r="27" customFormat="false" ht="12.8" hidden="false" customHeight="false" outlineLevel="0" collapsed="false">
      <c r="A27" s="28" t="s">
        <v>24</v>
      </c>
      <c r="B27" s="28" t="n">
        <v>155.244922522889</v>
      </c>
      <c r="C27" s="29" t="n">
        <f aca="false">(B27/B26)^(1/3)-1</f>
        <v>0.00402004675271406</v>
      </c>
      <c r="D27" s="28" t="n">
        <v>184.404516830216</v>
      </c>
      <c r="E27" s="29" t="n">
        <f aca="false">(D27/D26)^(1/3)-1</f>
        <v>0.0142876446230162</v>
      </c>
      <c r="F27" s="28" t="n">
        <v>115324.637040257</v>
      </c>
      <c r="G27" s="29" t="n">
        <f aca="false">(F27/F26)^(1/3)-1</f>
        <v>0.0168233637345732</v>
      </c>
      <c r="H27" s="32" t="n">
        <f aca="false">(F22*100/D22)/(F20*100/D20)-1</f>
        <v>0.0216896178153925</v>
      </c>
      <c r="I27" s="28" t="s">
        <v>45</v>
      </c>
      <c r="J27" s="13" t="n">
        <f aca="false">B27*100/$B$16</f>
        <v>111.686994620783</v>
      </c>
      <c r="K27" s="13" t="n">
        <f aca="false">D27*100/$D$16</f>
        <v>187.72624538122</v>
      </c>
      <c r="L27" s="13" t="n">
        <f aca="false">100*F27*100/D27/($F$16*100/$D$16)</f>
        <v>108.016980747884</v>
      </c>
    </row>
    <row r="28" customFormat="false" ht="12.8" hidden="false" customHeight="false" outlineLevel="0" collapsed="false">
      <c r="A28" s="30" t="s">
        <v>46</v>
      </c>
      <c r="B28" s="30" t="n">
        <v>156.34164</v>
      </c>
      <c r="C28" s="31" t="n">
        <f aca="false">(B28/B27)^(1/3)-1</f>
        <v>0.00234928778972199</v>
      </c>
      <c r="D28" s="30" t="n">
        <v>191.780697503425</v>
      </c>
      <c r="E28" s="31" t="n">
        <f aca="false">(D28/D27)^(1/3)-1</f>
        <v>0.0131594038201779</v>
      </c>
      <c r="F28" s="30" t="n">
        <v>121205.023342717</v>
      </c>
      <c r="G28" s="31" t="n">
        <f aca="false">(F28/F27)^(1/3)-1</f>
        <v>0.0167156479602459</v>
      </c>
      <c r="I28" s="30" t="s">
        <v>46</v>
      </c>
      <c r="J28" s="13" t="n">
        <f aca="false">B28*100/$B$16</f>
        <v>112.476</v>
      </c>
      <c r="K28" s="13" t="n">
        <f aca="false">D28*100/$D$16</f>
        <v>195.23529519647</v>
      </c>
      <c r="L28" s="13" t="n">
        <f aca="false">100*F28*100/D28/($F$16*100/$D$16)</f>
        <v>109.158414162913</v>
      </c>
    </row>
    <row r="29" customFormat="false" ht="12.8" hidden="false" customHeight="false" outlineLevel="0" collapsed="false">
      <c r="A29" s="28" t="s">
        <v>18</v>
      </c>
      <c r="B29" s="28" t="n">
        <v>158.116536</v>
      </c>
      <c r="C29" s="29" t="n">
        <f aca="false">(B29/B28)^(1/3)-1</f>
        <v>0.00376999464652283</v>
      </c>
      <c r="D29" s="28" t="n">
        <v>199.156878176634</v>
      </c>
      <c r="E29" s="29" t="n">
        <f aca="false">(D29/D28)^(1/3)-1</f>
        <v>0.0126595717687461</v>
      </c>
      <c r="F29" s="28" t="n">
        <v>127182.902016011</v>
      </c>
      <c r="G29" s="29" t="n">
        <f aca="false">(F29/F28)^(1/3)-1</f>
        <v>0.0161770218529469</v>
      </c>
      <c r="I29" s="28" t="s">
        <v>47</v>
      </c>
      <c r="J29" s="13" t="n">
        <f aca="false">B29*100/$B$16</f>
        <v>113.752903597122</v>
      </c>
      <c r="K29" s="13" t="n">
        <f aca="false">D29*100/$D$16</f>
        <v>202.744345011719</v>
      </c>
      <c r="L29" s="13" t="n">
        <f aca="false">100*F29*100/D29/($F$16*100/$D$16)</f>
        <v>110.299847577941</v>
      </c>
    </row>
    <row r="30" customFormat="false" ht="12.8" hidden="false" customHeight="false" outlineLevel="0" collapsed="false">
      <c r="A30" s="30" t="s">
        <v>20</v>
      </c>
      <c r="B30" s="30" t="n">
        <v>157.989228</v>
      </c>
      <c r="C30" s="31" t="n">
        <f aca="false">(B30/B29)^(1/3)-1</f>
        <v>-0.000268456388738847</v>
      </c>
      <c r="D30" s="30" t="n">
        <v>206.533058849842</v>
      </c>
      <c r="E30" s="31" t="n">
        <f aca="false">(D30/D29)^(1/3)-1</f>
        <v>0.012196323958553</v>
      </c>
      <c r="F30" s="30" t="n">
        <v>133258.273060139</v>
      </c>
      <c r="G30" s="31" t="n">
        <f aca="false">(F30/F29)^(1/3)-1</f>
        <v>0.0156759059268907</v>
      </c>
      <c r="I30" s="30" t="s">
        <v>48</v>
      </c>
      <c r="J30" s="13" t="n">
        <f aca="false">B30*100/$B$16</f>
        <v>113.661315107914</v>
      </c>
      <c r="K30" s="13" t="n">
        <f aca="false">D30*100/$D$16</f>
        <v>210.253394826967</v>
      </c>
      <c r="L30" s="13" t="n">
        <f aca="false">100*F30*100/D30/($F$16*100/$D$16)</f>
        <v>111.441280992969</v>
      </c>
    </row>
    <row r="31" customFormat="false" ht="12.8" hidden="false" customHeight="false" outlineLevel="0" collapsed="false">
      <c r="A31" s="28" t="s">
        <v>24</v>
      </c>
      <c r="B31" s="28" t="n">
        <v>159.138422198576</v>
      </c>
      <c r="C31" s="29" t="n">
        <f aca="false">(B31/B30)^(1/3)-1</f>
        <v>0.00241877047121442</v>
      </c>
      <c r="D31" s="28" t="n">
        <v>213.909239523051</v>
      </c>
      <c r="E31" s="29" t="n">
        <f aca="false">(D31/D30)^(1/3)-1</f>
        <v>0.0117657852745601</v>
      </c>
      <c r="F31" s="28" t="n">
        <v>139431.136475102</v>
      </c>
      <c r="G31" s="29" t="n">
        <f aca="false">(F31/F30)^(1/3)-1</f>
        <v>0.0152083835259751</v>
      </c>
      <c r="I31" s="28" t="s">
        <v>49</v>
      </c>
      <c r="J31" s="13" t="n">
        <f aca="false">B31*100/$B$16</f>
        <v>114.488073524155</v>
      </c>
      <c r="K31" s="13" t="n">
        <f aca="false">D31*100/$D$16</f>
        <v>217.762444642216</v>
      </c>
      <c r="L31" s="13" t="n">
        <f aca="false">100*F31*100/D31/($F$16*100/$D$16)</f>
        <v>112.582714407997</v>
      </c>
    </row>
    <row r="32" customFormat="false" ht="12.8" hidden="false" customHeight="false" outlineLevel="0" collapsed="false">
      <c r="A32" s="30" t="s">
        <v>50</v>
      </c>
      <c r="B32" s="30" t="n">
        <v>161.0318892</v>
      </c>
      <c r="C32" s="31" t="n">
        <f aca="false">(B32/B31)^(1/3)-1</f>
        <v>0.00395045307871711</v>
      </c>
      <c r="D32" s="30" t="n">
        <v>220.326516708743</v>
      </c>
      <c r="E32" s="31" t="n">
        <f aca="false">(D32/D31)^(1/3)-1</f>
        <v>0.00990163404996158</v>
      </c>
      <c r="F32" s="30" t="n">
        <v>144155.154123935</v>
      </c>
      <c r="G32" s="31" t="n">
        <f aca="false">(F32/F31)^(1/3)-1</f>
        <v>0.0111683537971139</v>
      </c>
      <c r="I32" s="30" t="s">
        <v>50</v>
      </c>
      <c r="J32" s="13" t="n">
        <f aca="false">B32*100/$B$16</f>
        <v>115.85028</v>
      </c>
      <c r="K32" s="13" t="n">
        <f aca="false">D32*100/$D$16</f>
        <v>224.295317981483</v>
      </c>
      <c r="L32" s="13" t="n">
        <f aca="false">100*F32*100/D32/($F$16*100/$D$16)</f>
        <v>113.006883537488</v>
      </c>
    </row>
    <row r="33" customFormat="false" ht="12.8" hidden="false" customHeight="false" outlineLevel="0" collapsed="false">
      <c r="A33" s="28" t="s">
        <v>18</v>
      </c>
      <c r="B33" s="28" t="n">
        <v>162.0694494</v>
      </c>
      <c r="C33" s="29" t="n">
        <f aca="false">(B33/B32)^(1/3)-1</f>
        <v>0.0021431360502655</v>
      </c>
      <c r="D33" s="28" t="n">
        <v>226.743793894434</v>
      </c>
      <c r="E33" s="29" t="n">
        <f aca="false">(D33/D32)^(1/3)-1</f>
        <v>0.0096159745116069</v>
      </c>
      <c r="F33" s="28" t="n">
        <v>148910.691203131</v>
      </c>
      <c r="G33" s="29" t="n">
        <f aca="false">(F33/F32)^(1/3)-1</f>
        <v>0.0108775886227921</v>
      </c>
      <c r="I33" s="28" t="s">
        <v>51</v>
      </c>
      <c r="J33" s="13" t="n">
        <f aca="false">B33*100/$B$16</f>
        <v>116.59672618705</v>
      </c>
      <c r="K33" s="13" t="n">
        <f aca="false">D33*100/$D$16</f>
        <v>230.828191320749</v>
      </c>
      <c r="L33" s="13" t="n">
        <f aca="false">100*F33*100/D33/($F$16*100/$D$16)</f>
        <v>113.431052666979</v>
      </c>
    </row>
    <row r="34" customFormat="false" ht="12.8" hidden="false" customHeight="false" outlineLevel="0" collapsed="false">
      <c r="A34" s="30" t="s">
        <v>20</v>
      </c>
      <c r="B34" s="30" t="n">
        <v>162.72890484</v>
      </c>
      <c r="C34" s="31" t="n">
        <f aca="false">(B34/B33)^(1/3)-1</f>
        <v>0.00135448727785525</v>
      </c>
      <c r="D34" s="30" t="n">
        <v>233.161071080126</v>
      </c>
      <c r="E34" s="31" t="n">
        <f aca="false">(D34/D33)^(1/3)-1</f>
        <v>0.00934633611869651</v>
      </c>
      <c r="F34" s="30" t="n">
        <v>153697.747712692</v>
      </c>
      <c r="G34" s="31" t="n">
        <f aca="false">(F34/F33)^(1/3)-1</f>
        <v>0.0106029026762011</v>
      </c>
      <c r="I34" s="30" t="s">
        <v>52</v>
      </c>
      <c r="J34" s="13" t="n">
        <f aca="false">B34*100/$B$16</f>
        <v>117.071154561151</v>
      </c>
      <c r="K34" s="13" t="n">
        <f aca="false">D34*100/$D$16</f>
        <v>237.361064660016</v>
      </c>
      <c r="L34" s="13" t="n">
        <f aca="false">100*F34*100/D34/($F$16*100/$D$16)</f>
        <v>113.855221796471</v>
      </c>
    </row>
    <row r="35" customFormat="false" ht="12.8" hidden="false" customHeight="false" outlineLevel="0" collapsed="false">
      <c r="A35" s="28" t="s">
        <v>24</v>
      </c>
      <c r="B35" s="28" t="n">
        <v>164.703157544533</v>
      </c>
      <c r="C35" s="29" t="n">
        <f aca="false">(B35/B34)^(1/3)-1</f>
        <v>0.00402780748796849</v>
      </c>
      <c r="D35" s="28" t="n">
        <v>239.578348265817</v>
      </c>
      <c r="E35" s="29" t="n">
        <f aca="false">(D35/D34)^(1/3)-1</f>
        <v>0.00909140775220685</v>
      </c>
      <c r="F35" s="28" t="n">
        <v>158516.323652616</v>
      </c>
      <c r="G35" s="29" t="n">
        <f aca="false">(F35/F34)^(1/3)-1</f>
        <v>0.0103429825637784</v>
      </c>
      <c r="I35" s="28" t="s">
        <v>53</v>
      </c>
      <c r="J35" s="13" t="n">
        <f aca="false">B35*100/$B$16</f>
        <v>118.491480247865</v>
      </c>
      <c r="K35" s="13" t="n">
        <f aca="false">D35*100/$D$16</f>
        <v>243.893937999282</v>
      </c>
      <c r="L35" s="13" t="n">
        <f aca="false">100*F35*100/D35/($F$16*100/$D$16)</f>
        <v>114.279390925962</v>
      </c>
    </row>
    <row r="37" customFormat="false" ht="34.2" hidden="false" customHeight="false" outlineLevel="0" collapsed="false">
      <c r="A37" s="33" t="s">
        <v>54</v>
      </c>
      <c r="B37" s="34" t="s">
        <v>55</v>
      </c>
      <c r="C37" s="34" t="s">
        <v>56</v>
      </c>
      <c r="D37" s="35" t="s">
        <v>57</v>
      </c>
    </row>
    <row r="38" customFormat="false" ht="12.8" hidden="false" customHeight="false" outlineLevel="0" collapsed="false">
      <c r="A38" s="36" t="n">
        <v>2019</v>
      </c>
      <c r="B38" s="37" t="n">
        <f aca="false">AVERAGE(B12:B15)</f>
        <v>142.652806723571</v>
      </c>
      <c r="C38" s="38"/>
      <c r="D38" s="38"/>
    </row>
    <row r="39" customFormat="false" ht="12.8" hidden="false" customHeight="false" outlineLevel="0" collapsed="false">
      <c r="A39" s="7" t="n">
        <v>2020</v>
      </c>
      <c r="B39" s="39" t="n">
        <f aca="false">AVERAGE(B16:B19)</f>
        <v>144.079334790807</v>
      </c>
      <c r="C39" s="40" t="n">
        <f aca="false">B39/B38-1</f>
        <v>0.0100000000000005</v>
      </c>
      <c r="D39" s="40" t="n">
        <f aca="false">B19/B15-1</f>
        <v>0.0365665584568213</v>
      </c>
    </row>
    <row r="40" customFormat="false" ht="12.8" hidden="false" customHeight="false" outlineLevel="0" collapsed="false">
      <c r="A40" s="36" t="n">
        <v>2021</v>
      </c>
      <c r="B40" s="37" t="n">
        <f aca="false">AVERAGE(B20:B23)</f>
        <v>148.113556164949</v>
      </c>
      <c r="C40" s="38" t="n">
        <f aca="false">B40/B39-1</f>
        <v>0.0279999999999994</v>
      </c>
      <c r="D40" s="38" t="n">
        <f aca="false">B23/B19-1</f>
        <v>0.0132155896083141</v>
      </c>
    </row>
    <row r="41" customFormat="false" ht="12.8" hidden="false" customHeight="false" outlineLevel="0" collapsed="false">
      <c r="A41" s="7" t="n">
        <v>2022</v>
      </c>
      <c r="B41" s="39" t="n">
        <f aca="false">AVERAGE(B24:B27)</f>
        <v>153.297530630722</v>
      </c>
      <c r="C41" s="40" t="n">
        <f aca="false">B41/B40-1</f>
        <v>0.0350000000000001</v>
      </c>
      <c r="D41" s="40" t="n">
        <f aca="false">B27/B23-1</f>
        <v>0.0400678587030765</v>
      </c>
    </row>
    <row r="42" customFormat="false" ht="12.8" hidden="false" customHeight="false" outlineLevel="0" collapsed="false">
      <c r="A42" s="36" t="n">
        <v>2023</v>
      </c>
      <c r="B42" s="37" t="n">
        <f aca="false">AVERAGE(B28:B31)</f>
        <v>157.896456549644</v>
      </c>
      <c r="C42" s="38" t="n">
        <f aca="false">B42/B41-1</f>
        <v>0.0300000000000007</v>
      </c>
      <c r="D42" s="38" t="n">
        <f aca="false">B31/B27-1</f>
        <v>0.0250797231394988</v>
      </c>
    </row>
    <row r="43" customFormat="false" ht="12.8" hidden="false" customHeight="false" outlineLevel="0" collapsed="false">
      <c r="A43" s="7" t="n">
        <v>2024</v>
      </c>
      <c r="B43" s="39" t="n">
        <f aca="false">AVERAGE(B32:B35)</f>
        <v>162.633350246133</v>
      </c>
      <c r="C43" s="40" t="n">
        <f aca="false">B43/B42-1</f>
        <v>0.0299999999999996</v>
      </c>
      <c r="D43" s="40" t="n">
        <f aca="false">B35/B31-1</f>
        <v>0.0349678931654434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17840146.4200496</v>
      </c>
      <c r="C20" s="0" t="n">
        <v>17130311.9207055</v>
      </c>
      <c r="D20" s="0" t="n">
        <v>17915077.6973654</v>
      </c>
      <c r="E20" s="0" t="n">
        <v>17200747.3101926</v>
      </c>
      <c r="F20" s="0" t="n">
        <v>13914083.0047196</v>
      </c>
      <c r="G20" s="0" t="n">
        <v>3216228.91598585</v>
      </c>
      <c r="H20" s="0" t="n">
        <v>13984519.0668739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17644284.9595952</v>
      </c>
      <c r="C21" s="0" t="n">
        <v>16941047.4687455</v>
      </c>
      <c r="D21" s="0" t="n">
        <v>17719542.0514624</v>
      </c>
      <c r="E21" s="0" t="n">
        <v>17011789.1241135</v>
      </c>
      <c r="F21" s="0" t="n">
        <v>13759630.1156937</v>
      </c>
      <c r="G21" s="0" t="n">
        <v>3181417.3530518</v>
      </c>
      <c r="H21" s="0" t="n">
        <v>13830372.4315461</v>
      </c>
      <c r="I21" s="0" t="n">
        <v>3181416.69256741</v>
      </c>
      <c r="J21" s="0" t="n">
        <v>206664.82215155</v>
      </c>
      <c r="K21" s="0" t="n">
        <v>200464.877487003</v>
      </c>
      <c r="L21" s="0" t="n">
        <v>2944110.03769458</v>
      </c>
      <c r="M21" s="0" t="n">
        <v>2783332.33225676</v>
      </c>
      <c r="N21" s="0" t="n">
        <v>2956652.88439104</v>
      </c>
      <c r="O21" s="0" t="n">
        <v>2795122.60621688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18079960.7998513</v>
      </c>
      <c r="C22" s="0" t="n">
        <v>17358831.2178051</v>
      </c>
      <c r="D22" s="0" t="n">
        <v>18157289.3999274</v>
      </c>
      <c r="E22" s="0" t="n">
        <v>17431520.0908323</v>
      </c>
      <c r="F22" s="0" t="n">
        <v>14078661.7790952</v>
      </c>
      <c r="G22" s="0" t="n">
        <v>3280169.4387099</v>
      </c>
      <c r="H22" s="0" t="n">
        <v>14151351.3160456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18725625.3768165</v>
      </c>
      <c r="C23" s="0" t="n">
        <v>17988416.7073693</v>
      </c>
      <c r="D23" s="0" t="n">
        <v>18751781.0426688</v>
      </c>
      <c r="E23" s="0" t="n">
        <v>18011701.3732246</v>
      </c>
      <c r="F23" s="0" t="n">
        <v>14482846.3910475</v>
      </c>
      <c r="G23" s="0" t="n">
        <v>3505570.31632187</v>
      </c>
      <c r="H23" s="0" t="n">
        <v>14554447.8478835</v>
      </c>
      <c r="I23" s="0" t="n">
        <v>3457253.52534113</v>
      </c>
      <c r="J23" s="0" t="n">
        <v>273324.194523427</v>
      </c>
      <c r="K23" s="0" t="n">
        <v>265124.468687724</v>
      </c>
      <c r="L23" s="0" t="n">
        <v>3124099.40330532</v>
      </c>
      <c r="M23" s="0" t="n">
        <v>2948768.32584025</v>
      </c>
      <c r="N23" s="0" t="n">
        <v>3128331.73766188</v>
      </c>
      <c r="O23" s="0" t="n">
        <v>2952623.58510512</v>
      </c>
      <c r="P23" s="0" t="n">
        <v>45554.0324205712</v>
      </c>
      <c r="Q23" s="0" t="n">
        <v>44187.411447954</v>
      </c>
    </row>
    <row r="24" customFormat="false" ht="12.8" hidden="false" customHeight="false" outlineLevel="0" collapsed="false">
      <c r="A24" s="0" t="n">
        <v>71</v>
      </c>
      <c r="B24" s="0" t="n">
        <v>18771803.4556818</v>
      </c>
      <c r="C24" s="0" t="n">
        <v>18030116.9673378</v>
      </c>
      <c r="D24" s="0" t="n">
        <v>18800716.5198699</v>
      </c>
      <c r="E24" s="0" t="n">
        <v>18056010.7561609</v>
      </c>
      <c r="F24" s="0" t="n">
        <v>14460163.2142969</v>
      </c>
      <c r="G24" s="0" t="n">
        <v>3569953.75304092</v>
      </c>
      <c r="H24" s="0" t="n">
        <v>14533796.0559278</v>
      </c>
      <c r="I24" s="0" t="n">
        <v>3522214.70023311</v>
      </c>
      <c r="J24" s="0" t="n">
        <v>293105.17250927</v>
      </c>
      <c r="K24" s="0" t="n">
        <v>284312.017333992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18270768.5190171</v>
      </c>
      <c r="C25" s="0" t="n">
        <v>17546270.8536473</v>
      </c>
      <c r="D25" s="0" t="n">
        <v>18300021.5204895</v>
      </c>
      <c r="E25" s="0" t="n">
        <v>17572526.1520662</v>
      </c>
      <c r="F25" s="0" t="n">
        <v>14005223.4074481</v>
      </c>
      <c r="G25" s="0" t="n">
        <v>3541047.44619914</v>
      </c>
      <c r="H25" s="0" t="n">
        <v>14077646.4213327</v>
      </c>
      <c r="I25" s="0" t="n">
        <v>3494879.73073349</v>
      </c>
      <c r="J25" s="0" t="n">
        <v>302356.467177085</v>
      </c>
      <c r="K25" s="0" t="n">
        <v>293285.773161772</v>
      </c>
      <c r="L25" s="0" t="n">
        <v>3047944.53243008</v>
      </c>
      <c r="M25" s="0" t="n">
        <v>2876269.87299245</v>
      </c>
      <c r="N25" s="0" t="n">
        <v>3052699.79184297</v>
      </c>
      <c r="O25" s="0" t="n">
        <v>2880623.23662077</v>
      </c>
      <c r="P25" s="0" t="n">
        <v>50392.7445295142</v>
      </c>
      <c r="Q25" s="0" t="n">
        <v>48880.9621936287</v>
      </c>
    </row>
    <row r="26" customFormat="false" ht="12.8" hidden="false" customHeight="false" outlineLevel="0" collapsed="false">
      <c r="A26" s="0" t="n">
        <v>73</v>
      </c>
      <c r="B26" s="0" t="n">
        <v>17401281.8947051</v>
      </c>
      <c r="C26" s="0" t="n">
        <v>16707903.8013961</v>
      </c>
      <c r="D26" s="0" t="n">
        <v>17429617.7804838</v>
      </c>
      <c r="E26" s="0" t="n">
        <v>16733369.6650804</v>
      </c>
      <c r="F26" s="0" t="n">
        <v>13261622.7213583</v>
      </c>
      <c r="G26" s="0" t="n">
        <v>3446281.08003774</v>
      </c>
      <c r="H26" s="0" t="n">
        <v>13330556.7362602</v>
      </c>
      <c r="I26" s="0" t="n">
        <v>3402812.92882024</v>
      </c>
      <c r="J26" s="0" t="n">
        <v>311766.972841938</v>
      </c>
      <c r="K26" s="0" t="n">
        <v>302413.96365668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20082122.2305971</v>
      </c>
      <c r="C27" s="0" t="n">
        <v>19281508.0838026</v>
      </c>
      <c r="D27" s="0" t="n">
        <v>20116609.8815876</v>
      </c>
      <c r="E27" s="0" t="n">
        <v>19312603.66185</v>
      </c>
      <c r="F27" s="0" t="n">
        <v>15232555.7261342</v>
      </c>
      <c r="G27" s="0" t="n">
        <v>4048952.35766841</v>
      </c>
      <c r="H27" s="0" t="n">
        <v>15312939.3163172</v>
      </c>
      <c r="I27" s="0" t="n">
        <v>3999664.34553273</v>
      </c>
      <c r="J27" s="0" t="n">
        <v>375652.874755074</v>
      </c>
      <c r="K27" s="0" t="n">
        <v>364383.288512422</v>
      </c>
      <c r="L27" s="0" t="n">
        <v>3349099.25687868</v>
      </c>
      <c r="M27" s="0" t="n">
        <v>3159669.6798449</v>
      </c>
      <c r="N27" s="0" t="n">
        <v>3354721.47510398</v>
      </c>
      <c r="O27" s="0" t="n">
        <v>3164832.67113629</v>
      </c>
      <c r="P27" s="0" t="n">
        <v>62608.812459179</v>
      </c>
      <c r="Q27" s="0" t="n">
        <v>60730.5480854036</v>
      </c>
    </row>
    <row r="28" customFormat="false" ht="12.8" hidden="false" customHeight="false" outlineLevel="0" collapsed="false">
      <c r="A28" s="0" t="n">
        <v>75</v>
      </c>
      <c r="B28" s="0" t="n">
        <v>19377234.7794841</v>
      </c>
      <c r="C28" s="0" t="n">
        <v>18602144.8201122</v>
      </c>
      <c r="D28" s="0" t="n">
        <v>19415634.2206787</v>
      </c>
      <c r="E28" s="0" t="n">
        <v>18637085.5560699</v>
      </c>
      <c r="F28" s="0" t="n">
        <v>14662917.8024209</v>
      </c>
      <c r="G28" s="0" t="n">
        <v>3939227.01769125</v>
      </c>
      <c r="H28" s="0" t="n">
        <v>14741448.5347748</v>
      </c>
      <c r="I28" s="0" t="n">
        <v>3895637.0212951</v>
      </c>
      <c r="J28" s="0" t="n">
        <v>392885.388847974</v>
      </c>
      <c r="K28" s="0" t="n">
        <v>381098.827182535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21433265.3752443</v>
      </c>
      <c r="C29" s="0" t="n">
        <v>20575519.6622472</v>
      </c>
      <c r="D29" s="0" t="n">
        <v>21478049.0252229</v>
      </c>
      <c r="E29" s="0" t="n">
        <v>20616359.6436646</v>
      </c>
      <c r="F29" s="0" t="n">
        <v>16174929.9324383</v>
      </c>
      <c r="G29" s="0" t="n">
        <v>4400589.72980892</v>
      </c>
      <c r="H29" s="0" t="n">
        <v>16263304.6846038</v>
      </c>
      <c r="I29" s="0" t="n">
        <v>4353054.95906079</v>
      </c>
      <c r="J29" s="0" t="n">
        <v>454279.537705938</v>
      </c>
      <c r="K29" s="0" t="n">
        <v>440651.15157476</v>
      </c>
      <c r="L29" s="0" t="n">
        <v>3574070.78490688</v>
      </c>
      <c r="M29" s="0" t="n">
        <v>3371798.78472451</v>
      </c>
      <c r="N29" s="0" t="n">
        <v>3581427.18113597</v>
      </c>
      <c r="O29" s="0" t="n">
        <v>3378609.81435913</v>
      </c>
      <c r="P29" s="0" t="n">
        <v>75713.256284323</v>
      </c>
      <c r="Q29" s="0" t="n">
        <v>73441.8585957933</v>
      </c>
    </row>
    <row r="30" customFormat="false" ht="12.8" hidden="false" customHeight="false" outlineLevel="0" collapsed="false">
      <c r="A30" s="0" t="n">
        <v>77</v>
      </c>
      <c r="B30" s="0" t="n">
        <v>20322419.1783577</v>
      </c>
      <c r="C30" s="0" t="n">
        <v>19507007.7136423</v>
      </c>
      <c r="D30" s="0" t="n">
        <v>20367491.0038622</v>
      </c>
      <c r="E30" s="0" t="n">
        <v>19548195.4221643</v>
      </c>
      <c r="F30" s="0" t="n">
        <v>15320041.014491</v>
      </c>
      <c r="G30" s="0" t="n">
        <v>4186966.69915128</v>
      </c>
      <c r="H30" s="0" t="n">
        <v>15405894.5688041</v>
      </c>
      <c r="I30" s="0" t="n">
        <v>4142300.85336026</v>
      </c>
      <c r="J30" s="0" t="n">
        <v>436772.832521637</v>
      </c>
      <c r="K30" s="0" t="n">
        <v>423669.647545988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22522390.7310662</v>
      </c>
      <c r="C31" s="0" t="n">
        <v>21618050.559647</v>
      </c>
      <c r="D31" s="0" t="n">
        <v>22579809.1587312</v>
      </c>
      <c r="E31" s="0" t="n">
        <v>21670908.6823556</v>
      </c>
      <c r="F31" s="0" t="n">
        <v>16956831.085244</v>
      </c>
      <c r="G31" s="0" t="n">
        <v>4661219.47440295</v>
      </c>
      <c r="H31" s="0" t="n">
        <v>17053103.6865229</v>
      </c>
      <c r="I31" s="0" t="n">
        <v>4617804.99583265</v>
      </c>
      <c r="J31" s="0" t="n">
        <v>513421.262481701</v>
      </c>
      <c r="K31" s="0" t="n">
        <v>498018.62460725</v>
      </c>
      <c r="L31" s="0" t="n">
        <v>3755514.47776769</v>
      </c>
      <c r="M31" s="0" t="n">
        <v>3542297.19869522</v>
      </c>
      <c r="N31" s="0" t="n">
        <v>3764972.64467524</v>
      </c>
      <c r="O31" s="0" t="n">
        <v>3551080.00270039</v>
      </c>
      <c r="P31" s="0" t="n">
        <v>85570.2104136168</v>
      </c>
      <c r="Q31" s="0" t="n">
        <v>83003.1041012083</v>
      </c>
    </row>
    <row r="32" customFormat="false" ht="12.8" hidden="false" customHeight="false" outlineLevel="0" collapsed="false">
      <c r="A32" s="0" t="n">
        <v>79</v>
      </c>
      <c r="B32" s="0" t="n">
        <v>21571514.9275792</v>
      </c>
      <c r="C32" s="0" t="n">
        <v>20703496.346696</v>
      </c>
      <c r="D32" s="0" t="n">
        <v>21627669.6762135</v>
      </c>
      <c r="E32" s="0" t="n">
        <v>20755218.0818525</v>
      </c>
      <c r="F32" s="0" t="n">
        <v>16176597.00884</v>
      </c>
      <c r="G32" s="0" t="n">
        <v>4526899.33785602</v>
      </c>
      <c r="H32" s="0" t="n">
        <v>16269729.477402</v>
      </c>
      <c r="I32" s="0" t="n">
        <v>4485488.6044505</v>
      </c>
      <c r="J32" s="0" t="n">
        <v>513921.157268646</v>
      </c>
      <c r="K32" s="0" t="n">
        <v>498503.522550586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23487304.8806353</v>
      </c>
      <c r="C33" s="0" t="n">
        <v>22540905.8008933</v>
      </c>
      <c r="D33" s="0" t="n">
        <v>23550016.8329982</v>
      </c>
      <c r="E33" s="0" t="n">
        <v>22598703.4309063</v>
      </c>
      <c r="F33" s="0" t="n">
        <v>17549041.5547078</v>
      </c>
      <c r="G33" s="0" t="n">
        <v>4991864.2461855</v>
      </c>
      <c r="H33" s="0" t="n">
        <v>17651756.9006637</v>
      </c>
      <c r="I33" s="0" t="n">
        <v>4946946.53024267</v>
      </c>
      <c r="J33" s="0" t="n">
        <v>587915.415215329</v>
      </c>
      <c r="K33" s="0" t="n">
        <v>570277.952758869</v>
      </c>
      <c r="L33" s="0" t="n">
        <v>3916181.41695157</v>
      </c>
      <c r="M33" s="0" t="n">
        <v>3693362.56500464</v>
      </c>
      <c r="N33" s="0" t="n">
        <v>3926518.36632423</v>
      </c>
      <c r="O33" s="0" t="n">
        <v>3702967.68941332</v>
      </c>
      <c r="P33" s="0" t="n">
        <v>97985.9025358882</v>
      </c>
      <c r="Q33" s="0" t="n">
        <v>95046.3254598116</v>
      </c>
    </row>
    <row r="34" customFormat="false" ht="12.8" hidden="false" customHeight="false" outlineLevel="0" collapsed="false">
      <c r="A34" s="0" t="n">
        <v>81</v>
      </c>
      <c r="B34" s="0" t="n">
        <v>22604796.7444265</v>
      </c>
      <c r="C34" s="0" t="n">
        <v>21692020.3049928</v>
      </c>
      <c r="D34" s="0" t="n">
        <v>22664754.6137095</v>
      </c>
      <c r="E34" s="0" t="n">
        <v>21747287.7196429</v>
      </c>
      <c r="F34" s="0" t="n">
        <v>16810080.0336339</v>
      </c>
      <c r="G34" s="0" t="n">
        <v>4881940.27135889</v>
      </c>
      <c r="H34" s="0" t="n">
        <v>16908053.7403319</v>
      </c>
      <c r="I34" s="0" t="n">
        <v>4839233.97931105</v>
      </c>
      <c r="J34" s="0" t="n">
        <v>581320.959779317</v>
      </c>
      <c r="K34" s="0" t="n">
        <v>563881.330985937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24694040.8990766</v>
      </c>
      <c r="C35" s="0" t="n">
        <v>23695528.4607032</v>
      </c>
      <c r="D35" s="0" t="n">
        <v>24759942.3336951</v>
      </c>
      <c r="E35" s="0" t="n">
        <v>23756290.9145361</v>
      </c>
      <c r="F35" s="0" t="n">
        <v>18287145.7579434</v>
      </c>
      <c r="G35" s="0" t="n">
        <v>5408382.7027598</v>
      </c>
      <c r="H35" s="0" t="n">
        <v>18394255.7990943</v>
      </c>
      <c r="I35" s="0" t="n">
        <v>5362035.11544179</v>
      </c>
      <c r="J35" s="0" t="n">
        <v>652726.741436402</v>
      </c>
      <c r="K35" s="0" t="n">
        <v>633144.93919331</v>
      </c>
      <c r="L35" s="0" t="n">
        <v>4118122.82381653</v>
      </c>
      <c r="M35" s="0" t="n">
        <v>3883671.33733746</v>
      </c>
      <c r="N35" s="0" t="n">
        <v>4128989.55308798</v>
      </c>
      <c r="O35" s="0" t="n">
        <v>3893772.70765526</v>
      </c>
      <c r="P35" s="0" t="n">
        <v>108787.7902394</v>
      </c>
      <c r="Q35" s="0" t="n">
        <v>105524.156532218</v>
      </c>
    </row>
    <row r="36" customFormat="false" ht="12.8" hidden="false" customHeight="false" outlineLevel="0" collapsed="false">
      <c r="A36" s="0" t="n">
        <v>83</v>
      </c>
      <c r="B36" s="0" t="n">
        <v>23801575.2051655</v>
      </c>
      <c r="C36" s="0" t="n">
        <v>22839105.4081338</v>
      </c>
      <c r="D36" s="0" t="n">
        <v>23869113.4059378</v>
      </c>
      <c r="E36" s="0" t="n">
        <v>22901561.0688717</v>
      </c>
      <c r="F36" s="0" t="n">
        <v>17573187.972474</v>
      </c>
      <c r="G36" s="0" t="n">
        <v>5265917.43565985</v>
      </c>
      <c r="H36" s="0" t="n">
        <v>17676689.6290183</v>
      </c>
      <c r="I36" s="0" t="n">
        <v>5224871.43985346</v>
      </c>
      <c r="J36" s="0" t="n">
        <v>657991.072707948</v>
      </c>
      <c r="K36" s="0" t="n">
        <v>638251.34052671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25486399.7022803</v>
      </c>
      <c r="C37" s="0" t="n">
        <v>24453375.3650102</v>
      </c>
      <c r="D37" s="0" t="n">
        <v>25559462.4365147</v>
      </c>
      <c r="E37" s="0" t="n">
        <v>24520951.97565</v>
      </c>
      <c r="F37" s="0" t="n">
        <v>18753765.2721388</v>
      </c>
      <c r="G37" s="0" t="n">
        <v>5699610.09287132</v>
      </c>
      <c r="H37" s="0" t="n">
        <v>18865260.8698642</v>
      </c>
      <c r="I37" s="0" t="n">
        <v>5655691.10578586</v>
      </c>
      <c r="J37" s="0" t="n">
        <v>738163.681034565</v>
      </c>
      <c r="K37" s="0" t="n">
        <v>716018.770603528</v>
      </c>
      <c r="L37" s="0" t="n">
        <v>4250931.62762711</v>
      </c>
      <c r="M37" s="0" t="n">
        <v>4008640.76313816</v>
      </c>
      <c r="N37" s="0" t="n">
        <v>4263009.32591738</v>
      </c>
      <c r="O37" s="0" t="n">
        <v>4019897.34032647</v>
      </c>
      <c r="P37" s="0" t="n">
        <v>123027.280172427</v>
      </c>
      <c r="Q37" s="0" t="n">
        <v>119336.461767255</v>
      </c>
    </row>
    <row r="38" customFormat="false" ht="12.8" hidden="false" customHeight="false" outlineLevel="0" collapsed="false">
      <c r="A38" s="0" t="n">
        <v>85</v>
      </c>
      <c r="B38" s="0" t="n">
        <v>24737316.2086066</v>
      </c>
      <c r="C38" s="0" t="n">
        <v>23732228.9610208</v>
      </c>
      <c r="D38" s="0" t="n">
        <v>24809461.8366504</v>
      </c>
      <c r="E38" s="0" t="n">
        <v>23798978.6135292</v>
      </c>
      <c r="F38" s="0" t="n">
        <v>18132257.240802</v>
      </c>
      <c r="G38" s="0" t="n">
        <v>5599971.72021881</v>
      </c>
      <c r="H38" s="0" t="n">
        <v>18241526.6076095</v>
      </c>
      <c r="I38" s="0" t="n">
        <v>5557452.0059197</v>
      </c>
      <c r="J38" s="0" t="n">
        <v>736560.924123154</v>
      </c>
      <c r="K38" s="0" t="n">
        <v>714464.09639946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26480313.7551655</v>
      </c>
      <c r="C39" s="0" t="n">
        <v>25402851.6359298</v>
      </c>
      <c r="D39" s="0" t="n">
        <v>26560643.7260062</v>
      </c>
      <c r="E39" s="0" t="n">
        <v>25477301.6527116</v>
      </c>
      <c r="F39" s="0" t="n">
        <v>19371110.6576221</v>
      </c>
      <c r="G39" s="0" t="n">
        <v>6031740.97830774</v>
      </c>
      <c r="H39" s="0" t="n">
        <v>19488399.2389835</v>
      </c>
      <c r="I39" s="0" t="n">
        <v>5988902.41372813</v>
      </c>
      <c r="J39" s="0" t="n">
        <v>822159.449292336</v>
      </c>
      <c r="K39" s="0" t="n">
        <v>797494.665813565</v>
      </c>
      <c r="L39" s="0" t="n">
        <v>4416503.4376393</v>
      </c>
      <c r="M39" s="0" t="n">
        <v>4164172.87492878</v>
      </c>
      <c r="N39" s="0" t="n">
        <v>4429803.12223161</v>
      </c>
      <c r="O39" s="0" t="n">
        <v>4176588.57542324</v>
      </c>
      <c r="P39" s="0" t="n">
        <v>137026.574882056</v>
      </c>
      <c r="Q39" s="0" t="n">
        <v>132915.777635594</v>
      </c>
    </row>
    <row r="40" customFormat="false" ht="12.8" hidden="false" customHeight="false" outlineLevel="0" collapsed="false">
      <c r="A40" s="0" t="n">
        <v>87</v>
      </c>
      <c r="B40" s="0" t="n">
        <v>25902965.8673811</v>
      </c>
      <c r="C40" s="0" t="n">
        <v>24847547.1279779</v>
      </c>
      <c r="D40" s="0" t="n">
        <v>25992541.3381451</v>
      </c>
      <c r="E40" s="0" t="n">
        <v>24930928.3737975</v>
      </c>
      <c r="F40" s="0" t="n">
        <v>18910282.4745174</v>
      </c>
      <c r="G40" s="0" t="n">
        <v>5937264.65346049</v>
      </c>
      <c r="H40" s="0" t="n">
        <v>19026178.2364808</v>
      </c>
      <c r="I40" s="0" t="n">
        <v>5904750.13731666</v>
      </c>
      <c r="J40" s="0" t="n">
        <v>821777.194002721</v>
      </c>
      <c r="K40" s="0" t="n">
        <v>797123.878182639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27243465.7370694</v>
      </c>
      <c r="C41" s="0" t="n">
        <v>26131764.4349713</v>
      </c>
      <c r="D41" s="0" t="n">
        <v>27337960.0800429</v>
      </c>
      <c r="E41" s="0" t="n">
        <v>26219730.5341856</v>
      </c>
      <c r="F41" s="0" t="n">
        <v>19806544.1659374</v>
      </c>
      <c r="G41" s="0" t="n">
        <v>6325220.26903384</v>
      </c>
      <c r="H41" s="0" t="n">
        <v>19928567.2754907</v>
      </c>
      <c r="I41" s="0" t="n">
        <v>6291163.25869493</v>
      </c>
      <c r="J41" s="0" t="n">
        <v>912924.021046484</v>
      </c>
      <c r="K41" s="0" t="n">
        <v>885536.300415089</v>
      </c>
      <c r="L41" s="0" t="n">
        <v>4543109.40837452</v>
      </c>
      <c r="M41" s="0" t="n">
        <v>4283363.79833273</v>
      </c>
      <c r="N41" s="0" t="n">
        <v>4558767.2217799</v>
      </c>
      <c r="O41" s="0" t="n">
        <v>4297993.91808517</v>
      </c>
      <c r="P41" s="0" t="n">
        <v>152154.003507747</v>
      </c>
      <c r="Q41" s="0" t="n">
        <v>147589.383402515</v>
      </c>
    </row>
    <row r="42" customFormat="false" ht="12.8" hidden="false" customHeight="false" outlineLevel="0" collapsed="false">
      <c r="A42" s="0" t="n">
        <v>89</v>
      </c>
      <c r="B42" s="0" t="n">
        <v>26709646.4881453</v>
      </c>
      <c r="C42" s="0" t="n">
        <v>25616979.6312279</v>
      </c>
      <c r="D42" s="0" t="n">
        <v>26802686.3230833</v>
      </c>
      <c r="E42" s="0" t="n">
        <v>25703600.6665086</v>
      </c>
      <c r="F42" s="0" t="n">
        <v>19347881.83959</v>
      </c>
      <c r="G42" s="0" t="n">
        <v>6269097.79163795</v>
      </c>
      <c r="H42" s="0" t="n">
        <v>19467680.3352576</v>
      </c>
      <c r="I42" s="0" t="n">
        <v>6235920.33125106</v>
      </c>
      <c r="J42" s="0" t="n">
        <v>975845.834771169</v>
      </c>
      <c r="K42" s="0" t="n">
        <v>946570.459728034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28028486.1339755</v>
      </c>
      <c r="C43" s="0" t="n">
        <v>26880880.125287</v>
      </c>
      <c r="D43" s="0" t="n">
        <v>28126025.2602193</v>
      </c>
      <c r="E43" s="0" t="n">
        <v>26971692.0793212</v>
      </c>
      <c r="F43" s="0" t="n">
        <v>20267692.3973656</v>
      </c>
      <c r="G43" s="0" t="n">
        <v>6613187.72792136</v>
      </c>
      <c r="H43" s="0" t="n">
        <v>20393205.6035665</v>
      </c>
      <c r="I43" s="0" t="n">
        <v>6578486.47575473</v>
      </c>
      <c r="J43" s="0" t="n">
        <v>1151324.8476386</v>
      </c>
      <c r="K43" s="0" t="n">
        <v>1116785.10220944</v>
      </c>
      <c r="L43" s="0" t="n">
        <v>4672485.67394623</v>
      </c>
      <c r="M43" s="0" t="n">
        <v>4405826.0228389</v>
      </c>
      <c r="N43" s="0" t="n">
        <v>4688649.22526993</v>
      </c>
      <c r="O43" s="0" t="n">
        <v>4420929.89942043</v>
      </c>
      <c r="P43" s="0" t="n">
        <v>191887.474606434</v>
      </c>
      <c r="Q43" s="0" t="n">
        <v>186130.850368241</v>
      </c>
    </row>
    <row r="44" customFormat="false" ht="12.8" hidden="false" customHeight="false" outlineLevel="0" collapsed="false">
      <c r="A44" s="0" t="n">
        <v>91</v>
      </c>
      <c r="B44" s="0" t="n">
        <v>27390013.8480164</v>
      </c>
      <c r="C44" s="0" t="n">
        <v>26267868.4925218</v>
      </c>
      <c r="D44" s="0" t="n">
        <v>27485576.314305</v>
      </c>
      <c r="E44" s="0" t="n">
        <v>26356843.3820171</v>
      </c>
      <c r="F44" s="0" t="n">
        <v>19751107.2706748</v>
      </c>
      <c r="G44" s="0" t="n">
        <v>6516761.22184702</v>
      </c>
      <c r="H44" s="0" t="n">
        <v>19873950.5813892</v>
      </c>
      <c r="I44" s="0" t="n">
        <v>6482892.8006279</v>
      </c>
      <c r="J44" s="0" t="n">
        <v>1190501.17161145</v>
      </c>
      <c r="K44" s="0" t="n">
        <v>1154786.13646311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28608188.5381485</v>
      </c>
      <c r="C45" s="0" t="n">
        <v>27435232.8261649</v>
      </c>
      <c r="D45" s="0" t="n">
        <v>28708175.5078824</v>
      </c>
      <c r="E45" s="0" t="n">
        <v>27528346.6366533</v>
      </c>
      <c r="F45" s="0" t="n">
        <v>20606863.4968989</v>
      </c>
      <c r="G45" s="0" t="n">
        <v>6828369.32926605</v>
      </c>
      <c r="H45" s="0" t="n">
        <v>20734752.8097195</v>
      </c>
      <c r="I45" s="0" t="n">
        <v>6793593.82693374</v>
      </c>
      <c r="J45" s="0" t="n">
        <v>1322999.67036577</v>
      </c>
      <c r="K45" s="0" t="n">
        <v>1283309.68025479</v>
      </c>
      <c r="L45" s="0" t="n">
        <v>4769782.87114906</v>
      </c>
      <c r="M45" s="0" t="n">
        <v>4498252.08796939</v>
      </c>
      <c r="N45" s="0" t="n">
        <v>4786355.33712683</v>
      </c>
      <c r="O45" s="0" t="n">
        <v>4513741.14452015</v>
      </c>
      <c r="P45" s="0" t="n">
        <v>220499.945060961</v>
      </c>
      <c r="Q45" s="0" t="n">
        <v>213884.946709132</v>
      </c>
    </row>
    <row r="46" customFormat="false" ht="12.8" hidden="false" customHeight="false" outlineLevel="0" collapsed="false">
      <c r="A46" s="0" t="n">
        <v>93</v>
      </c>
      <c r="B46" s="0" t="n">
        <v>28299532.030394</v>
      </c>
      <c r="C46" s="0" t="n">
        <v>27137716.8327504</v>
      </c>
      <c r="D46" s="0" t="n">
        <v>28398335.5224184</v>
      </c>
      <c r="E46" s="0" t="n">
        <v>27229728.5147586</v>
      </c>
      <c r="F46" s="0" t="n">
        <v>20365832.9250112</v>
      </c>
      <c r="G46" s="0" t="n">
        <v>6771883.90773922</v>
      </c>
      <c r="H46" s="0" t="n">
        <v>20492062.632993</v>
      </c>
      <c r="I46" s="0" t="n">
        <v>6737665.88176561</v>
      </c>
      <c r="J46" s="0" t="n">
        <v>1434723.79039892</v>
      </c>
      <c r="K46" s="0" t="n">
        <v>1391682.07668695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29823858.7517692</v>
      </c>
      <c r="C47" s="0" t="n">
        <v>28598202.7932299</v>
      </c>
      <c r="D47" s="0" t="n">
        <v>29942420.9269812</v>
      </c>
      <c r="E47" s="0" t="n">
        <v>28709082.3175307</v>
      </c>
      <c r="F47" s="0" t="n">
        <v>21449634.0278263</v>
      </c>
      <c r="G47" s="0" t="n">
        <v>7148568.76540356</v>
      </c>
      <c r="H47" s="0" t="n">
        <v>21582938.4050966</v>
      </c>
      <c r="I47" s="0" t="n">
        <v>7126143.91243412</v>
      </c>
      <c r="J47" s="0" t="n">
        <v>1634237.69422862</v>
      </c>
      <c r="K47" s="0" t="n">
        <v>1585210.56340176</v>
      </c>
      <c r="L47" s="0" t="n">
        <v>4972379.17982495</v>
      </c>
      <c r="M47" s="0" t="n">
        <v>4690165.63279235</v>
      </c>
      <c r="N47" s="0" t="n">
        <v>4992060.84848252</v>
      </c>
      <c r="O47" s="0" t="n">
        <v>4708590.90368566</v>
      </c>
      <c r="P47" s="0" t="n">
        <v>272372.949038103</v>
      </c>
      <c r="Q47" s="0" t="n">
        <v>264201.76056696</v>
      </c>
    </row>
    <row r="48" customFormat="false" ht="12.8" hidden="false" customHeight="false" outlineLevel="0" collapsed="false">
      <c r="A48" s="0" t="n">
        <v>95</v>
      </c>
      <c r="B48" s="0" t="n">
        <v>29485936.8854842</v>
      </c>
      <c r="C48" s="0" t="n">
        <v>28272215.726436</v>
      </c>
      <c r="D48" s="0" t="n">
        <v>29602825.1634535</v>
      </c>
      <c r="E48" s="0" t="n">
        <v>28381530.4013621</v>
      </c>
      <c r="F48" s="0" t="n">
        <v>21149516.7821328</v>
      </c>
      <c r="G48" s="0" t="n">
        <v>7122698.94430318</v>
      </c>
      <c r="H48" s="0" t="n">
        <v>21280904.3098693</v>
      </c>
      <c r="I48" s="0" t="n">
        <v>7100626.09149275</v>
      </c>
      <c r="J48" s="0" t="n">
        <v>1683403.70279989</v>
      </c>
      <c r="K48" s="0" t="n">
        <v>1632901.5917159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30241732.2889603</v>
      </c>
      <c r="C49" s="0" t="n">
        <v>28996714.083048</v>
      </c>
      <c r="D49" s="0" t="n">
        <v>30360885.3586606</v>
      </c>
      <c r="E49" s="0" t="n">
        <v>29108144.8316871</v>
      </c>
      <c r="F49" s="0" t="n">
        <v>21659684.5368189</v>
      </c>
      <c r="G49" s="0" t="n">
        <v>7337029.54622916</v>
      </c>
      <c r="H49" s="0" t="n">
        <v>21793710.1475946</v>
      </c>
      <c r="I49" s="0" t="n">
        <v>7314434.68409249</v>
      </c>
      <c r="J49" s="0" t="n">
        <v>1721929.40431478</v>
      </c>
      <c r="K49" s="0" t="n">
        <v>1670271.52218534</v>
      </c>
      <c r="L49" s="0" t="n">
        <v>5040059.12270267</v>
      </c>
      <c r="M49" s="0" t="n">
        <v>4753926.02826142</v>
      </c>
      <c r="N49" s="0" t="n">
        <v>5059838.77270532</v>
      </c>
      <c r="O49" s="0" t="n">
        <v>4772443.02298269</v>
      </c>
      <c r="P49" s="0" t="n">
        <v>286988.234052464</v>
      </c>
      <c r="Q49" s="0" t="n">
        <v>278378.58703089</v>
      </c>
    </row>
    <row r="50" customFormat="false" ht="12.8" hidden="false" customHeight="false" outlineLevel="0" collapsed="false">
      <c r="A50" s="0" t="n">
        <v>97</v>
      </c>
      <c r="B50" s="0" t="n">
        <v>29988532.3655076</v>
      </c>
      <c r="C50" s="0" t="n">
        <v>28753137.3219972</v>
      </c>
      <c r="D50" s="0" t="n">
        <v>30106394.5447346</v>
      </c>
      <c r="E50" s="0" t="n">
        <v>28863374.9804405</v>
      </c>
      <c r="F50" s="0" t="n">
        <v>21488469.964725</v>
      </c>
      <c r="G50" s="0" t="n">
        <v>7264667.35727221</v>
      </c>
      <c r="H50" s="0" t="n">
        <v>21620603.3044003</v>
      </c>
      <c r="I50" s="0" t="n">
        <v>7242771.67604016</v>
      </c>
      <c r="J50" s="0" t="n">
        <v>1781333.40261714</v>
      </c>
      <c r="K50" s="0" t="n">
        <v>1727893.40053863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30695096.7406622</v>
      </c>
      <c r="C51" s="0" t="n">
        <v>29430542.3381741</v>
      </c>
      <c r="D51" s="0" t="n">
        <v>30816188.5117625</v>
      </c>
      <c r="E51" s="0" t="n">
        <v>29543832.1267126</v>
      </c>
      <c r="F51" s="0" t="n">
        <v>21972334.5236151</v>
      </c>
      <c r="G51" s="0" t="n">
        <v>7458207.814559</v>
      </c>
      <c r="H51" s="0" t="n">
        <v>22107065.8248398</v>
      </c>
      <c r="I51" s="0" t="n">
        <v>7436766.30187286</v>
      </c>
      <c r="J51" s="0" t="n">
        <v>1925038.25521775</v>
      </c>
      <c r="K51" s="0" t="n">
        <v>1867287.10756122</v>
      </c>
      <c r="L51" s="0" t="n">
        <v>5115291.8545521</v>
      </c>
      <c r="M51" s="0" t="n">
        <v>4825491.03495975</v>
      </c>
      <c r="N51" s="0" t="n">
        <v>5135401.29462856</v>
      </c>
      <c r="O51" s="0" t="n">
        <v>4844324.50920016</v>
      </c>
      <c r="P51" s="0" t="n">
        <v>320839.709202958</v>
      </c>
      <c r="Q51" s="0" t="n">
        <v>311214.517926869</v>
      </c>
    </row>
    <row r="52" customFormat="false" ht="12.8" hidden="false" customHeight="false" outlineLevel="0" collapsed="false">
      <c r="A52" s="0" t="n">
        <v>99</v>
      </c>
      <c r="B52" s="0" t="n">
        <v>30410867.9694521</v>
      </c>
      <c r="C52" s="0" t="n">
        <v>29156772.9696379</v>
      </c>
      <c r="D52" s="0" t="n">
        <v>30531659.7812957</v>
      </c>
      <c r="E52" s="0" t="n">
        <v>29269807.9591607</v>
      </c>
      <c r="F52" s="0" t="n">
        <v>21705621.2793603</v>
      </c>
      <c r="G52" s="0" t="n">
        <v>7451151.69027764</v>
      </c>
      <c r="H52" s="0" t="n">
        <v>21839156.6949825</v>
      </c>
      <c r="I52" s="0" t="n">
        <v>7430651.26417822</v>
      </c>
      <c r="J52" s="0" t="n">
        <v>2004443.43410699</v>
      </c>
      <c r="K52" s="0" t="n">
        <v>1944310.13108378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31263882.620708</v>
      </c>
      <c r="C53" s="0" t="n">
        <v>29973479.9146279</v>
      </c>
      <c r="D53" s="0" t="n">
        <v>31387869.9692795</v>
      </c>
      <c r="E53" s="0" t="n">
        <v>30089508.5287513</v>
      </c>
      <c r="F53" s="0" t="n">
        <v>22299561.6059618</v>
      </c>
      <c r="G53" s="0" t="n">
        <v>7673918.3086661</v>
      </c>
      <c r="H53" s="0" t="n">
        <v>22436516.1050233</v>
      </c>
      <c r="I53" s="0" t="n">
        <v>7652992.42372797</v>
      </c>
      <c r="J53" s="0" t="n">
        <v>2139079.29924181</v>
      </c>
      <c r="K53" s="0" t="n">
        <v>2074906.92026456</v>
      </c>
      <c r="L53" s="0" t="n">
        <v>5209195.27296161</v>
      </c>
      <c r="M53" s="0" t="n">
        <v>4914381.44835331</v>
      </c>
      <c r="N53" s="0" t="n">
        <v>5229790.50699578</v>
      </c>
      <c r="O53" s="0" t="n">
        <v>4933674.68040742</v>
      </c>
      <c r="P53" s="0" t="n">
        <v>356513.216540302</v>
      </c>
      <c r="Q53" s="0" t="n">
        <v>345817.820044093</v>
      </c>
    </row>
    <row r="54" customFormat="false" ht="12.8" hidden="false" customHeight="false" outlineLevel="0" collapsed="false">
      <c r="A54" s="0" t="n">
        <v>101</v>
      </c>
      <c r="B54" s="0" t="n">
        <v>30977875.6060976</v>
      </c>
      <c r="C54" s="0" t="n">
        <v>29698467.182441</v>
      </c>
      <c r="D54" s="0" t="n">
        <v>31108227.5200904</v>
      </c>
      <c r="E54" s="0" t="n">
        <v>29820690.6863654</v>
      </c>
      <c r="F54" s="0" t="n">
        <v>22082967.1485218</v>
      </c>
      <c r="G54" s="0" t="n">
        <v>7615500.03391913</v>
      </c>
      <c r="H54" s="0" t="n">
        <v>22219204.4641365</v>
      </c>
      <c r="I54" s="0" t="n">
        <v>7601486.2222289</v>
      </c>
      <c r="J54" s="0" t="n">
        <v>2169734.21650252</v>
      </c>
      <c r="K54" s="0" t="n">
        <v>2104642.19000744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31692260.2830856</v>
      </c>
      <c r="C55" s="0" t="n">
        <v>30383373.5788511</v>
      </c>
      <c r="D55" s="0" t="n">
        <v>31826614.1876299</v>
      </c>
      <c r="E55" s="0" t="n">
        <v>30509377.4959798</v>
      </c>
      <c r="F55" s="0" t="n">
        <v>22614624.5428459</v>
      </c>
      <c r="G55" s="0" t="n">
        <v>7768749.03600518</v>
      </c>
      <c r="H55" s="0" t="n">
        <v>22754120.9972139</v>
      </c>
      <c r="I55" s="0" t="n">
        <v>7755256.49876591</v>
      </c>
      <c r="J55" s="0" t="n">
        <v>2318495.10922402</v>
      </c>
      <c r="K55" s="0" t="n">
        <v>2248940.2559473</v>
      </c>
      <c r="L55" s="0" t="n">
        <v>5283202.54947917</v>
      </c>
      <c r="M55" s="0" t="n">
        <v>4985351.31558785</v>
      </c>
      <c r="N55" s="0" t="n">
        <v>5305566.60467868</v>
      </c>
      <c r="O55" s="0" t="n">
        <v>5006347.50956887</v>
      </c>
      <c r="P55" s="0" t="n">
        <v>386415.851537336</v>
      </c>
      <c r="Q55" s="0" t="n">
        <v>374823.375991216</v>
      </c>
    </row>
    <row r="56" customFormat="false" ht="12.8" hidden="false" customHeight="false" outlineLevel="0" collapsed="false">
      <c r="A56" s="0" t="n">
        <v>103</v>
      </c>
      <c r="B56" s="0" t="n">
        <v>31355749.8230636</v>
      </c>
      <c r="C56" s="0" t="n">
        <v>30060272.1801895</v>
      </c>
      <c r="D56" s="0" t="n">
        <v>31487270.5728067</v>
      </c>
      <c r="E56" s="0" t="n">
        <v>30183620.3301949</v>
      </c>
      <c r="F56" s="0" t="n">
        <v>22309424.9154919</v>
      </c>
      <c r="G56" s="0" t="n">
        <v>7750847.26469766</v>
      </c>
      <c r="H56" s="0" t="n">
        <v>22445887.7892457</v>
      </c>
      <c r="I56" s="0" t="n">
        <v>7737732.5409492</v>
      </c>
      <c r="J56" s="0" t="n">
        <v>2329451.27097509</v>
      </c>
      <c r="K56" s="0" t="n">
        <v>2259567.73284584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32084879.0343735</v>
      </c>
      <c r="C57" s="0" t="n">
        <v>30757439.1038901</v>
      </c>
      <c r="D57" s="0" t="n">
        <v>32220816.7140686</v>
      </c>
      <c r="E57" s="0" t="n">
        <v>30884955.5769194</v>
      </c>
      <c r="F57" s="0" t="n">
        <v>22804925.7521813</v>
      </c>
      <c r="G57" s="0" t="n">
        <v>7952513.35170879</v>
      </c>
      <c r="H57" s="0" t="n">
        <v>22945116.2011474</v>
      </c>
      <c r="I57" s="0" t="n">
        <v>7939839.37577195</v>
      </c>
      <c r="J57" s="0" t="n">
        <v>2482582.46939687</v>
      </c>
      <c r="K57" s="0" t="n">
        <v>2408104.99531497</v>
      </c>
      <c r="L57" s="0" t="n">
        <v>5346674.72454465</v>
      </c>
      <c r="M57" s="0" t="n">
        <v>5045237.66329944</v>
      </c>
      <c r="N57" s="0" t="n">
        <v>5369307.11939245</v>
      </c>
      <c r="O57" s="0" t="n">
        <v>5066490.76174709</v>
      </c>
      <c r="P57" s="0" t="n">
        <v>413763.744899479</v>
      </c>
      <c r="Q57" s="0" t="n">
        <v>401350.832552494</v>
      </c>
    </row>
    <row r="58" customFormat="false" ht="12.8" hidden="false" customHeight="false" outlineLevel="0" collapsed="false">
      <c r="A58" s="0" t="n">
        <v>105</v>
      </c>
      <c r="B58" s="0" t="n">
        <v>31834740.0465567</v>
      </c>
      <c r="C58" s="0" t="n">
        <v>30516436.8722658</v>
      </c>
      <c r="D58" s="0" t="n">
        <v>31969290.3973273</v>
      </c>
      <c r="E58" s="0" t="n">
        <v>30642652.5279722</v>
      </c>
      <c r="F58" s="0" t="n">
        <v>22602007.0632638</v>
      </c>
      <c r="G58" s="0" t="n">
        <v>7914429.80900195</v>
      </c>
      <c r="H58" s="0" t="n">
        <v>22740740.1637302</v>
      </c>
      <c r="I58" s="0" t="n">
        <v>7901912.36424202</v>
      </c>
      <c r="J58" s="0" t="n">
        <v>2509055.49633367</v>
      </c>
      <c r="K58" s="0" t="n">
        <v>2433783.83144366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32538513.7135098</v>
      </c>
      <c r="C59" s="0" t="n">
        <v>31191461.5764536</v>
      </c>
      <c r="D59" s="0" t="n">
        <v>32679918.9208376</v>
      </c>
      <c r="E59" s="0" t="n">
        <v>31324202.8032271</v>
      </c>
      <c r="F59" s="0" t="n">
        <v>23084316.0411147</v>
      </c>
      <c r="G59" s="0" t="n">
        <v>8107145.53533899</v>
      </c>
      <c r="H59" s="0" t="n">
        <v>23225876.4146959</v>
      </c>
      <c r="I59" s="0" t="n">
        <v>8098326.38853112</v>
      </c>
      <c r="J59" s="0" t="n">
        <v>2651440.04257328</v>
      </c>
      <c r="K59" s="0" t="n">
        <v>2571896.84129608</v>
      </c>
      <c r="L59" s="0" t="n">
        <v>5422396.17085929</v>
      </c>
      <c r="M59" s="0" t="n">
        <v>5117167.83660521</v>
      </c>
      <c r="N59" s="0" t="n">
        <v>5445939.03419701</v>
      </c>
      <c r="O59" s="0" t="n">
        <v>5139276.77499638</v>
      </c>
      <c r="P59" s="0" t="n">
        <v>441906.673762214</v>
      </c>
      <c r="Q59" s="0" t="n">
        <v>428649.473549347</v>
      </c>
    </row>
    <row r="60" customFormat="false" ht="12.8" hidden="false" customHeight="false" outlineLevel="0" collapsed="false">
      <c r="A60" s="0" t="n">
        <v>107</v>
      </c>
      <c r="B60" s="0" t="n">
        <v>32314169.5575263</v>
      </c>
      <c r="C60" s="0" t="n">
        <v>30975872.2933399</v>
      </c>
      <c r="D60" s="0" t="n">
        <v>32454150.3007224</v>
      </c>
      <c r="E60" s="0" t="n">
        <v>31107276.7238213</v>
      </c>
      <c r="F60" s="0" t="n">
        <v>22898529.0332694</v>
      </c>
      <c r="G60" s="0" t="n">
        <v>8077343.26007053</v>
      </c>
      <c r="H60" s="0" t="n">
        <v>23038644.6218484</v>
      </c>
      <c r="I60" s="0" t="n">
        <v>8068632.10197295</v>
      </c>
      <c r="J60" s="0" t="n">
        <v>2696430.13870977</v>
      </c>
      <c r="K60" s="0" t="n">
        <v>2615537.23454848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33020678.3108533</v>
      </c>
      <c r="C61" s="0" t="n">
        <v>31653720.78757</v>
      </c>
      <c r="D61" s="0" t="n">
        <v>33165375.6076102</v>
      </c>
      <c r="E61" s="0" t="n">
        <v>31789574.8054014</v>
      </c>
      <c r="F61" s="0" t="n">
        <v>23405851.9790026</v>
      </c>
      <c r="G61" s="0" t="n">
        <v>8247868.80856743</v>
      </c>
      <c r="H61" s="0" t="n">
        <v>23549960.918067</v>
      </c>
      <c r="I61" s="0" t="n">
        <v>8239613.88733441</v>
      </c>
      <c r="J61" s="0" t="n">
        <v>2810301.85889935</v>
      </c>
      <c r="K61" s="0" t="n">
        <v>2725992.80313237</v>
      </c>
      <c r="L61" s="0" t="n">
        <v>5497771.82734805</v>
      </c>
      <c r="M61" s="0" t="n">
        <v>5187812.15065799</v>
      </c>
      <c r="N61" s="0" t="n">
        <v>5521866.66396044</v>
      </c>
      <c r="O61" s="0" t="n">
        <v>5210443.15839551</v>
      </c>
      <c r="P61" s="0" t="n">
        <v>468383.643149891</v>
      </c>
      <c r="Q61" s="0" t="n">
        <v>454332.133855394</v>
      </c>
    </row>
    <row r="62" customFormat="false" ht="12.8" hidden="false" customHeight="false" outlineLevel="0" collapsed="false">
      <c r="A62" s="0" t="n">
        <v>109</v>
      </c>
      <c r="B62" s="0" t="n">
        <v>32674831.4675016</v>
      </c>
      <c r="C62" s="0" t="n">
        <v>31321569.4862509</v>
      </c>
      <c r="D62" s="0" t="n">
        <v>32816975.3145381</v>
      </c>
      <c r="E62" s="0" t="n">
        <v>31455025.2896274</v>
      </c>
      <c r="F62" s="0" t="n">
        <v>23128806.3935905</v>
      </c>
      <c r="G62" s="0" t="n">
        <v>8192763.09266036</v>
      </c>
      <c r="H62" s="0" t="n">
        <v>23270415.1630691</v>
      </c>
      <c r="I62" s="0" t="n">
        <v>8184610.12655829</v>
      </c>
      <c r="J62" s="0" t="n">
        <v>2855986.51369145</v>
      </c>
      <c r="K62" s="0" t="n">
        <v>2770306.91828071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33542622.0160397</v>
      </c>
      <c r="C63" s="0" t="n">
        <v>32152027.6063047</v>
      </c>
      <c r="D63" s="0" t="n">
        <v>33688336.1306311</v>
      </c>
      <c r="E63" s="0" t="n">
        <v>32288854.6368695</v>
      </c>
      <c r="F63" s="0" t="n">
        <v>23745697.5742652</v>
      </c>
      <c r="G63" s="0" t="n">
        <v>8406330.03203954</v>
      </c>
      <c r="H63" s="0" t="n">
        <v>23890243.1349209</v>
      </c>
      <c r="I63" s="0" t="n">
        <v>8398611.50194857</v>
      </c>
      <c r="J63" s="0" t="n">
        <v>2984950.00082412</v>
      </c>
      <c r="K63" s="0" t="n">
        <v>2895401.5007994</v>
      </c>
      <c r="L63" s="0" t="n">
        <v>5583447.59495205</v>
      </c>
      <c r="M63" s="0" t="n">
        <v>5268805.00248916</v>
      </c>
      <c r="N63" s="0" t="n">
        <v>5607714.9962861</v>
      </c>
      <c r="O63" s="0" t="n">
        <v>5291600.45992715</v>
      </c>
      <c r="P63" s="0" t="n">
        <v>497491.66680402</v>
      </c>
      <c r="Q63" s="0" t="n">
        <v>482566.9167999</v>
      </c>
    </row>
    <row r="64" customFormat="false" ht="12.8" hidden="false" customHeight="false" outlineLevel="0" collapsed="false">
      <c r="A64" s="0" t="n">
        <v>111</v>
      </c>
      <c r="B64" s="0" t="n">
        <v>33246664.7164484</v>
      </c>
      <c r="C64" s="0" t="n">
        <v>31866913.6481836</v>
      </c>
      <c r="D64" s="0" t="n">
        <v>33390636.229836</v>
      </c>
      <c r="E64" s="0" t="n">
        <v>32002104.3997859</v>
      </c>
      <c r="F64" s="0" t="n">
        <v>23491902.3827023</v>
      </c>
      <c r="G64" s="0" t="n">
        <v>8375011.26548126</v>
      </c>
      <c r="H64" s="0" t="n">
        <v>23634717.1585608</v>
      </c>
      <c r="I64" s="0" t="n">
        <v>8367387.24122506</v>
      </c>
      <c r="J64" s="0" t="n">
        <v>3021621.99178913</v>
      </c>
      <c r="K64" s="0" t="n">
        <v>2930973.33203546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33856064.0054464</v>
      </c>
      <c r="C65" s="0" t="n">
        <v>32452919.1667308</v>
      </c>
      <c r="D65" s="0" t="n">
        <v>34003247.9439921</v>
      </c>
      <c r="E65" s="0" t="n">
        <v>32591126.9747599</v>
      </c>
      <c r="F65" s="0" t="n">
        <v>23896189.4456765</v>
      </c>
      <c r="G65" s="0" t="n">
        <v>8556729.72105425</v>
      </c>
      <c r="H65" s="0" t="n">
        <v>24042161.5859122</v>
      </c>
      <c r="I65" s="0" t="n">
        <v>8548965.38884768</v>
      </c>
      <c r="J65" s="0" t="n">
        <v>3108283.45624945</v>
      </c>
      <c r="K65" s="0" t="n">
        <v>3015034.95256196</v>
      </c>
      <c r="L65" s="0" t="n">
        <v>5635562.42670403</v>
      </c>
      <c r="M65" s="0" t="n">
        <v>5318644.42407763</v>
      </c>
      <c r="N65" s="0" t="n">
        <v>5660074.69005159</v>
      </c>
      <c r="O65" s="0" t="n">
        <v>5341669.9573321</v>
      </c>
      <c r="P65" s="0" t="n">
        <v>518047.242708241</v>
      </c>
      <c r="Q65" s="0" t="n">
        <v>502505.825426994</v>
      </c>
    </row>
    <row r="66" customFormat="false" ht="12.8" hidden="false" customHeight="false" outlineLevel="0" collapsed="false">
      <c r="A66" s="0" t="n">
        <v>113</v>
      </c>
      <c r="B66" s="0" t="n">
        <v>33594811.548379</v>
      </c>
      <c r="C66" s="0" t="n">
        <v>32202089.4905659</v>
      </c>
      <c r="D66" s="0" t="n">
        <v>33741465.8472353</v>
      </c>
      <c r="E66" s="0" t="n">
        <v>32339818.3210423</v>
      </c>
      <c r="F66" s="0" t="n">
        <v>23708754.4869057</v>
      </c>
      <c r="G66" s="0" t="n">
        <v>8493335.00366025</v>
      </c>
      <c r="H66" s="0" t="n">
        <v>23853599.1220258</v>
      </c>
      <c r="I66" s="0" t="n">
        <v>8486219.19901652</v>
      </c>
      <c r="J66" s="0" t="n">
        <v>3130899.09465446</v>
      </c>
      <c r="K66" s="0" t="n">
        <v>3036972.12181483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34175528.4053424</v>
      </c>
      <c r="C67" s="0" t="n">
        <v>32759891.9345784</v>
      </c>
      <c r="D67" s="0" t="n">
        <v>34327869.9441081</v>
      </c>
      <c r="E67" s="0" t="n">
        <v>32903033.4701393</v>
      </c>
      <c r="F67" s="0" t="n">
        <v>24112454.3629167</v>
      </c>
      <c r="G67" s="0" t="n">
        <v>8647437.57166175</v>
      </c>
      <c r="H67" s="0" t="n">
        <v>24260608.7161634</v>
      </c>
      <c r="I67" s="0" t="n">
        <v>8642424.75397586</v>
      </c>
      <c r="J67" s="0" t="n">
        <v>3240577.37680044</v>
      </c>
      <c r="K67" s="0" t="n">
        <v>3143360.05549643</v>
      </c>
      <c r="L67" s="0" t="n">
        <v>5685356.41593082</v>
      </c>
      <c r="M67" s="0" t="n">
        <v>5364957.80531437</v>
      </c>
      <c r="N67" s="0" t="n">
        <v>5710743.49084206</v>
      </c>
      <c r="O67" s="0" t="n">
        <v>5388820.42598442</v>
      </c>
      <c r="P67" s="0" t="n">
        <v>540096.22946674</v>
      </c>
      <c r="Q67" s="0" t="n">
        <v>523893.342582738</v>
      </c>
    </row>
    <row r="68" customFormat="false" ht="12.8" hidden="false" customHeight="false" outlineLevel="0" collapsed="false">
      <c r="A68" s="0" t="n">
        <v>115</v>
      </c>
      <c r="B68" s="0" t="n">
        <v>33863655.4591828</v>
      </c>
      <c r="C68" s="0" t="n">
        <v>32460289.6139834</v>
      </c>
      <c r="D68" s="0" t="n">
        <v>34013298.3014223</v>
      </c>
      <c r="E68" s="0" t="n">
        <v>32600892.2569688</v>
      </c>
      <c r="F68" s="0" t="n">
        <v>23849253.8269772</v>
      </c>
      <c r="G68" s="0" t="n">
        <v>8611035.78700621</v>
      </c>
      <c r="H68" s="0" t="n">
        <v>23994807.9146625</v>
      </c>
      <c r="I68" s="0" t="n">
        <v>8606084.34230625</v>
      </c>
      <c r="J68" s="0" t="n">
        <v>3238577.05468723</v>
      </c>
      <c r="K68" s="0" t="n">
        <v>3141419.74304661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34433797.2721295</v>
      </c>
      <c r="C69" s="0" t="n">
        <v>33007106.0674417</v>
      </c>
      <c r="D69" s="0" t="n">
        <v>34589071.2929177</v>
      </c>
      <c r="E69" s="0" t="n">
        <v>33153040.0083681</v>
      </c>
      <c r="F69" s="0" t="n">
        <v>24266446.4857939</v>
      </c>
      <c r="G69" s="0" t="n">
        <v>8740659.58164785</v>
      </c>
      <c r="H69" s="0" t="n">
        <v>24413069.4821508</v>
      </c>
      <c r="I69" s="0" t="n">
        <v>8739970.52621729</v>
      </c>
      <c r="J69" s="0" t="n">
        <v>3400818.9794826</v>
      </c>
      <c r="K69" s="0" t="n">
        <v>3298794.41009812</v>
      </c>
      <c r="L69" s="0" t="n">
        <v>5727821.58221494</v>
      </c>
      <c r="M69" s="0" t="n">
        <v>5405573.32578341</v>
      </c>
      <c r="N69" s="0" t="n">
        <v>5753696.39443592</v>
      </c>
      <c r="O69" s="0" t="n">
        <v>5429893.28460614</v>
      </c>
      <c r="P69" s="0" t="n">
        <v>566803.1632471</v>
      </c>
      <c r="Q69" s="0" t="n">
        <v>549799.068349687</v>
      </c>
    </row>
    <row r="70" customFormat="false" ht="12.8" hidden="false" customHeight="false" outlineLevel="0" collapsed="false">
      <c r="A70" s="0" t="n">
        <v>117</v>
      </c>
      <c r="B70" s="0" t="n">
        <v>34090083.5711781</v>
      </c>
      <c r="C70" s="0" t="n">
        <v>32678847.2696051</v>
      </c>
      <c r="D70" s="0" t="n">
        <v>34243491.1543941</v>
      </c>
      <c r="E70" s="0" t="n">
        <v>32823028.7349161</v>
      </c>
      <c r="F70" s="0" t="n">
        <v>24036697.7164899</v>
      </c>
      <c r="G70" s="0" t="n">
        <v>8642149.55311524</v>
      </c>
      <c r="H70" s="0" t="n">
        <v>24181559.7269851</v>
      </c>
      <c r="I70" s="0" t="n">
        <v>8641469.00793103</v>
      </c>
      <c r="J70" s="0" t="n">
        <v>3433446.55229295</v>
      </c>
      <c r="K70" s="0" t="n">
        <v>3330443.15572416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34688367.7652756</v>
      </c>
      <c r="C71" s="0" t="n">
        <v>33253268.3371806</v>
      </c>
      <c r="D71" s="0" t="n">
        <v>34843274.4319059</v>
      </c>
      <c r="E71" s="0" t="n">
        <v>33398858.6734475</v>
      </c>
      <c r="F71" s="0" t="n">
        <v>24466201.2613228</v>
      </c>
      <c r="G71" s="0" t="n">
        <v>8787067.07585777</v>
      </c>
      <c r="H71" s="0" t="n">
        <v>24612483.4407768</v>
      </c>
      <c r="I71" s="0" t="n">
        <v>8786375.23267071</v>
      </c>
      <c r="J71" s="0" t="n">
        <v>3606252.5455863</v>
      </c>
      <c r="K71" s="0" t="n">
        <v>3498064.96921871</v>
      </c>
      <c r="L71" s="0" t="n">
        <v>5770611.16354601</v>
      </c>
      <c r="M71" s="0" t="n">
        <v>5446979.26522905</v>
      </c>
      <c r="N71" s="0" t="n">
        <v>5796425.05295503</v>
      </c>
      <c r="O71" s="0" t="n">
        <v>5471242.76658351</v>
      </c>
      <c r="P71" s="0" t="n">
        <v>601042.090931049</v>
      </c>
      <c r="Q71" s="0" t="n">
        <v>583010.828203118</v>
      </c>
    </row>
    <row r="72" customFormat="false" ht="12.8" hidden="false" customHeight="false" outlineLevel="0" collapsed="false">
      <c r="A72" s="0" t="n">
        <v>119</v>
      </c>
      <c r="B72" s="0" t="n">
        <v>34462680.7606717</v>
      </c>
      <c r="C72" s="0" t="n">
        <v>33036887.4025331</v>
      </c>
      <c r="D72" s="0" t="n">
        <v>34616769.7898279</v>
      </c>
      <c r="E72" s="0" t="n">
        <v>33181714.7669744</v>
      </c>
      <c r="F72" s="0" t="n">
        <v>24355210.1456012</v>
      </c>
      <c r="G72" s="0" t="n">
        <v>8681677.25693187</v>
      </c>
      <c r="H72" s="0" t="n">
        <v>24500548.2583775</v>
      </c>
      <c r="I72" s="0" t="n">
        <v>8681166.50859692</v>
      </c>
      <c r="J72" s="0" t="n">
        <v>3744392.13976143</v>
      </c>
      <c r="K72" s="0" t="n">
        <v>3632060.37556859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35090783.2534799</v>
      </c>
      <c r="C73" s="0" t="n">
        <v>33638530.9811191</v>
      </c>
      <c r="D73" s="0" t="n">
        <v>35244997.2521446</v>
      </c>
      <c r="E73" s="0" t="n">
        <v>33783491.694995</v>
      </c>
      <c r="F73" s="0" t="n">
        <v>24749039.4631351</v>
      </c>
      <c r="G73" s="0" t="n">
        <v>8889491.51798403</v>
      </c>
      <c r="H73" s="0" t="n">
        <v>24894000.7314103</v>
      </c>
      <c r="I73" s="0" t="n">
        <v>8889490.96358467</v>
      </c>
      <c r="J73" s="0" t="n">
        <v>3844623.77451396</v>
      </c>
      <c r="K73" s="0" t="n">
        <v>3729285.06127854</v>
      </c>
      <c r="L73" s="0" t="n">
        <v>5837182.68125133</v>
      </c>
      <c r="M73" s="0" t="n">
        <v>5510518.19052292</v>
      </c>
      <c r="N73" s="0" t="n">
        <v>5862884.93548463</v>
      </c>
      <c r="O73" s="0" t="n">
        <v>5534680.44302864</v>
      </c>
      <c r="P73" s="0" t="n">
        <v>640770.62908566</v>
      </c>
      <c r="Q73" s="0" t="n">
        <v>621547.51021309</v>
      </c>
    </row>
    <row r="74" customFormat="false" ht="12.8" hidden="false" customHeight="false" outlineLevel="0" collapsed="false">
      <c r="A74" s="0" t="n">
        <v>121</v>
      </c>
      <c r="B74" s="0" t="n">
        <v>34684121.965184</v>
      </c>
      <c r="C74" s="0" t="n">
        <v>33249081.1661756</v>
      </c>
      <c r="D74" s="0" t="n">
        <v>34836309.2045486</v>
      </c>
      <c r="E74" s="0" t="n">
        <v>33392137.0073149</v>
      </c>
      <c r="F74" s="0" t="n">
        <v>24466031.3187687</v>
      </c>
      <c r="G74" s="0" t="n">
        <v>8783049.84740688</v>
      </c>
      <c r="H74" s="0" t="n">
        <v>24609087.7074602</v>
      </c>
      <c r="I74" s="0" t="n">
        <v>8783049.29985468</v>
      </c>
      <c r="J74" s="0" t="n">
        <v>3910433.32619551</v>
      </c>
      <c r="K74" s="0" t="n">
        <v>3793120.32640964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35251803.85096</v>
      </c>
      <c r="C75" s="0" t="n">
        <v>33793491.5145002</v>
      </c>
      <c r="D75" s="0" t="n">
        <v>35404763.0989841</v>
      </c>
      <c r="E75" s="0" t="n">
        <v>33937275.3663334</v>
      </c>
      <c r="F75" s="0" t="n">
        <v>24830429.8116406</v>
      </c>
      <c r="G75" s="0" t="n">
        <v>8963061.70285966</v>
      </c>
      <c r="H75" s="0" t="n">
        <v>24974214.2128106</v>
      </c>
      <c r="I75" s="0" t="n">
        <v>8963061.15352289</v>
      </c>
      <c r="J75" s="0" t="n">
        <v>4062149.30103723</v>
      </c>
      <c r="K75" s="0" t="n">
        <v>3940284.82200611</v>
      </c>
      <c r="L75" s="0" t="n">
        <v>5863204.74442367</v>
      </c>
      <c r="M75" s="0" t="n">
        <v>5535558.26980978</v>
      </c>
      <c r="N75" s="0" t="n">
        <v>5888698.33517424</v>
      </c>
      <c r="O75" s="0" t="n">
        <v>5559524.38750334</v>
      </c>
      <c r="P75" s="0" t="n">
        <v>677024.883506204</v>
      </c>
      <c r="Q75" s="0" t="n">
        <v>656714.137001018</v>
      </c>
    </row>
    <row r="76" customFormat="false" ht="12.8" hidden="false" customHeight="false" outlineLevel="0" collapsed="false">
      <c r="A76" s="0" t="n">
        <v>123</v>
      </c>
      <c r="B76" s="0" t="n">
        <v>34877580.9589833</v>
      </c>
      <c r="C76" s="0" t="n">
        <v>33434613.1781067</v>
      </c>
      <c r="D76" s="0" t="n">
        <v>35028039.5178612</v>
      </c>
      <c r="E76" s="0" t="n">
        <v>33576046.4745571</v>
      </c>
      <c r="F76" s="0" t="n">
        <v>24539958.115092</v>
      </c>
      <c r="G76" s="0" t="n">
        <v>8894655.06301465</v>
      </c>
      <c r="H76" s="0" t="n">
        <v>24681391.9541526</v>
      </c>
      <c r="I76" s="0" t="n">
        <v>8894654.52040445</v>
      </c>
      <c r="J76" s="0" t="n">
        <v>4120168.76247551</v>
      </c>
      <c r="K76" s="0" t="n">
        <v>3996563.69960124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35520918.4655673</v>
      </c>
      <c r="C77" s="0" t="n">
        <v>34049938.6974935</v>
      </c>
      <c r="D77" s="0" t="n">
        <v>35669196.7883832</v>
      </c>
      <c r="E77" s="0" t="n">
        <v>34189323.37775</v>
      </c>
      <c r="F77" s="0" t="n">
        <v>24895721.9877006</v>
      </c>
      <c r="G77" s="0" t="n">
        <v>9154216.70979283</v>
      </c>
      <c r="H77" s="0" t="n">
        <v>25035107.2197709</v>
      </c>
      <c r="I77" s="0" t="n">
        <v>9154216.15797909</v>
      </c>
      <c r="J77" s="0" t="n">
        <v>4269091.19853961</v>
      </c>
      <c r="K77" s="0" t="n">
        <v>4141018.46258343</v>
      </c>
      <c r="L77" s="0" t="n">
        <v>5907368.96444916</v>
      </c>
      <c r="M77" s="0" t="n">
        <v>5577829.62634147</v>
      </c>
      <c r="N77" s="0" t="n">
        <v>5932082.56023933</v>
      </c>
      <c r="O77" s="0" t="n">
        <v>5601062.55843229</v>
      </c>
      <c r="P77" s="0" t="n">
        <v>711515.199756602</v>
      </c>
      <c r="Q77" s="0" t="n">
        <v>690169.743763904</v>
      </c>
    </row>
    <row r="78" customFormat="false" ht="12.8" hidden="false" customHeight="false" outlineLevel="0" collapsed="false">
      <c r="A78" s="0" t="n">
        <v>125</v>
      </c>
      <c r="B78" s="0" t="n">
        <v>35095117.1904047</v>
      </c>
      <c r="C78" s="0" t="n">
        <v>33642026.6416697</v>
      </c>
      <c r="D78" s="0" t="n">
        <v>35240702.6079874</v>
      </c>
      <c r="E78" s="0" t="n">
        <v>33778879.977964</v>
      </c>
      <c r="F78" s="0" t="n">
        <v>24554840.0394047</v>
      </c>
      <c r="G78" s="0" t="n">
        <v>9087186.6022649</v>
      </c>
      <c r="H78" s="0" t="n">
        <v>24691693.9206977</v>
      </c>
      <c r="I78" s="0" t="n">
        <v>9087186.0572664</v>
      </c>
      <c r="J78" s="0" t="n">
        <v>4330721.25201655</v>
      </c>
      <c r="K78" s="0" t="n">
        <v>4200799.61445606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35902946.2903605</v>
      </c>
      <c r="C79" s="0" t="n">
        <v>34416744.228852</v>
      </c>
      <c r="D79" s="0" t="n">
        <v>36051193.796422</v>
      </c>
      <c r="E79" s="0" t="n">
        <v>34556100.3948847</v>
      </c>
      <c r="F79" s="0" t="n">
        <v>25101830.8459296</v>
      </c>
      <c r="G79" s="0" t="n">
        <v>9314913.38292244</v>
      </c>
      <c r="H79" s="0" t="n">
        <v>25241187.566537</v>
      </c>
      <c r="I79" s="0" t="n">
        <v>9314912.82834766</v>
      </c>
      <c r="J79" s="0" t="n">
        <v>4511779.9157022</v>
      </c>
      <c r="K79" s="0" t="n">
        <v>4376426.51823113</v>
      </c>
      <c r="L79" s="0" t="n">
        <v>5970547.81568014</v>
      </c>
      <c r="M79" s="0" t="n">
        <v>5638106.4385359</v>
      </c>
      <c r="N79" s="0" t="n">
        <v>5995256.35575685</v>
      </c>
      <c r="O79" s="0" t="n">
        <v>5661334.62902401</v>
      </c>
      <c r="P79" s="0" t="n">
        <v>751963.3192837</v>
      </c>
      <c r="Q79" s="0" t="n">
        <v>729404.419705189</v>
      </c>
    </row>
    <row r="80" customFormat="false" ht="12.8" hidden="false" customHeight="false" outlineLevel="0" collapsed="false">
      <c r="A80" s="0" t="n">
        <v>127</v>
      </c>
      <c r="B80" s="0" t="n">
        <v>35654013.9103326</v>
      </c>
      <c r="C80" s="0" t="n">
        <v>34176973.7155415</v>
      </c>
      <c r="D80" s="0" t="n">
        <v>35800411.5272653</v>
      </c>
      <c r="E80" s="0" t="n">
        <v>34314588.5135446</v>
      </c>
      <c r="F80" s="0" t="n">
        <v>24889176.2949753</v>
      </c>
      <c r="G80" s="0" t="n">
        <v>9287797.42056621</v>
      </c>
      <c r="H80" s="0" t="n">
        <v>25026791.6407624</v>
      </c>
      <c r="I80" s="0" t="n">
        <v>9287796.87278215</v>
      </c>
      <c r="J80" s="0" t="n">
        <v>4469191.90732177</v>
      </c>
      <c r="K80" s="0" t="n">
        <v>4335116.15010211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36294766.1368809</v>
      </c>
      <c r="C81" s="0" t="n">
        <v>34793212.2037645</v>
      </c>
      <c r="D81" s="0" t="n">
        <v>36443103.003666</v>
      </c>
      <c r="E81" s="0" t="n">
        <v>34932649.9866542</v>
      </c>
      <c r="F81" s="0" t="n">
        <v>25333150.529256</v>
      </c>
      <c r="G81" s="0" t="n">
        <v>9460061.67450854</v>
      </c>
      <c r="H81" s="0" t="n">
        <v>25472588.8695111</v>
      </c>
      <c r="I81" s="0" t="n">
        <v>9460061.11714314</v>
      </c>
      <c r="J81" s="0" t="n">
        <v>4604463.38841445</v>
      </c>
      <c r="K81" s="0" t="n">
        <v>4466329.48676202</v>
      </c>
      <c r="L81" s="0" t="n">
        <v>6036013.42180439</v>
      </c>
      <c r="M81" s="0" t="n">
        <v>5700187.3532978</v>
      </c>
      <c r="N81" s="0" t="n">
        <v>6060736.43295504</v>
      </c>
      <c r="O81" s="0" t="n">
        <v>5723429.15747872</v>
      </c>
      <c r="P81" s="0" t="n">
        <v>767410.564735742</v>
      </c>
      <c r="Q81" s="0" t="n">
        <v>744388.24779367</v>
      </c>
    </row>
    <row r="82" customFormat="false" ht="12.8" hidden="false" customHeight="false" outlineLevel="0" collapsed="false">
      <c r="A82" s="0" t="n">
        <v>129</v>
      </c>
      <c r="B82" s="0" t="n">
        <v>36011153.3867598</v>
      </c>
      <c r="C82" s="0" t="n">
        <v>34523715.80199</v>
      </c>
      <c r="D82" s="0" t="n">
        <v>36155524.9786316</v>
      </c>
      <c r="E82" s="0" t="n">
        <v>34659426.5044499</v>
      </c>
      <c r="F82" s="0" t="n">
        <v>25116324.3631447</v>
      </c>
      <c r="G82" s="0" t="n">
        <v>9407391.43884533</v>
      </c>
      <c r="H82" s="0" t="n">
        <v>25252035.6093798</v>
      </c>
      <c r="I82" s="0" t="n">
        <v>9407390.89507003</v>
      </c>
      <c r="J82" s="0" t="n">
        <v>4631130.86846871</v>
      </c>
      <c r="K82" s="0" t="n">
        <v>4492196.94241465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36690777.2454393</v>
      </c>
      <c r="C83" s="0" t="n">
        <v>35175191.5205595</v>
      </c>
      <c r="D83" s="0" t="n">
        <v>36835624.4597965</v>
      </c>
      <c r="E83" s="0" t="n">
        <v>35311349.3318501</v>
      </c>
      <c r="F83" s="0" t="n">
        <v>25589778.8115762</v>
      </c>
      <c r="G83" s="0" t="n">
        <v>9585412.70898331</v>
      </c>
      <c r="H83" s="0" t="n">
        <v>25725937.1758053</v>
      </c>
      <c r="I83" s="0" t="n">
        <v>9585412.15604478</v>
      </c>
      <c r="J83" s="0" t="n">
        <v>4823203.61994617</v>
      </c>
      <c r="K83" s="0" t="n">
        <v>4678507.51134778</v>
      </c>
      <c r="L83" s="0" t="n">
        <v>6102308.86712334</v>
      </c>
      <c r="M83" s="0" t="n">
        <v>5763631.29897166</v>
      </c>
      <c r="N83" s="0" t="n">
        <v>6126450.32302592</v>
      </c>
      <c r="O83" s="0" t="n">
        <v>5786326.4505498</v>
      </c>
      <c r="P83" s="0" t="n">
        <v>803867.269991028</v>
      </c>
      <c r="Q83" s="0" t="n">
        <v>779751.251891297</v>
      </c>
    </row>
    <row r="84" customFormat="false" ht="12.8" hidden="false" customHeight="false" outlineLevel="0" collapsed="false">
      <c r="A84" s="0" t="n">
        <v>131</v>
      </c>
      <c r="B84" s="0" t="n">
        <v>36398226.7128569</v>
      </c>
      <c r="C84" s="0" t="n">
        <v>34894588.0788266</v>
      </c>
      <c r="D84" s="0" t="n">
        <v>36539093.4806334</v>
      </c>
      <c r="E84" s="0" t="n">
        <v>35027004.3540101</v>
      </c>
      <c r="F84" s="0" t="n">
        <v>25369456.3053366</v>
      </c>
      <c r="G84" s="0" t="n">
        <v>9525131.77348999</v>
      </c>
      <c r="H84" s="0" t="n">
        <v>25501873.1266879</v>
      </c>
      <c r="I84" s="0" t="n">
        <v>9525131.22732214</v>
      </c>
      <c r="J84" s="0" t="n">
        <v>4831996.83685245</v>
      </c>
      <c r="K84" s="0" t="n">
        <v>4687036.93174687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37050189.3822135</v>
      </c>
      <c r="C85" s="0" t="n">
        <v>35519982.1997166</v>
      </c>
      <c r="D85" s="0" t="n">
        <v>37192120.6059846</v>
      </c>
      <c r="E85" s="0" t="n">
        <v>35653396.2467409</v>
      </c>
      <c r="F85" s="0" t="n">
        <v>25747969.6964492</v>
      </c>
      <c r="G85" s="0" t="n">
        <v>9772012.50326741</v>
      </c>
      <c r="H85" s="0" t="n">
        <v>25881384.2998082</v>
      </c>
      <c r="I85" s="0" t="n">
        <v>9772011.9469327</v>
      </c>
      <c r="J85" s="0" t="n">
        <v>5024344.73421915</v>
      </c>
      <c r="K85" s="0" t="n">
        <v>4873614.39219258</v>
      </c>
      <c r="L85" s="0" t="n">
        <v>6162530.17899602</v>
      </c>
      <c r="M85" s="0" t="n">
        <v>5821339.02609176</v>
      </c>
      <c r="N85" s="0" t="n">
        <v>6186185.15187266</v>
      </c>
      <c r="O85" s="0" t="n">
        <v>5843576.89703379</v>
      </c>
      <c r="P85" s="0" t="n">
        <v>837390.789036526</v>
      </c>
      <c r="Q85" s="0" t="n">
        <v>812269.06536543</v>
      </c>
    </row>
    <row r="86" customFormat="false" ht="12.8" hidden="false" customHeight="false" outlineLevel="0" collapsed="false">
      <c r="A86" s="0" t="n">
        <v>133</v>
      </c>
      <c r="B86" s="0" t="n">
        <v>36660133.6964374</v>
      </c>
      <c r="C86" s="0" t="n">
        <v>35147305.5311738</v>
      </c>
      <c r="D86" s="0" t="n">
        <v>36798607.7007625</v>
      </c>
      <c r="E86" s="0" t="n">
        <v>35277469.9011244</v>
      </c>
      <c r="F86" s="0" t="n">
        <v>25443504.9383274</v>
      </c>
      <c r="G86" s="0" t="n">
        <v>9703800.59284645</v>
      </c>
      <c r="H86" s="0" t="n">
        <v>25573669.8577415</v>
      </c>
      <c r="I86" s="0" t="n">
        <v>9703800.04338281</v>
      </c>
      <c r="J86" s="0" t="n">
        <v>5061531.44586489</v>
      </c>
      <c r="K86" s="0" t="n">
        <v>4909685.50248895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37465966.2481436</v>
      </c>
      <c r="C87" s="0" t="n">
        <v>35921127.9361648</v>
      </c>
      <c r="D87" s="0" t="n">
        <v>37606237.7385697</v>
      </c>
      <c r="E87" s="0" t="n">
        <v>36052981.3588621</v>
      </c>
      <c r="F87" s="0" t="n">
        <v>26060334.9105734</v>
      </c>
      <c r="G87" s="0" t="n">
        <v>9860793.02559145</v>
      </c>
      <c r="H87" s="0" t="n">
        <v>26192188.8921648</v>
      </c>
      <c r="I87" s="0" t="n">
        <v>9860792.46669729</v>
      </c>
      <c r="J87" s="0" t="n">
        <v>5286918.56957458</v>
      </c>
      <c r="K87" s="0" t="n">
        <v>5128311.01248735</v>
      </c>
      <c r="L87" s="0" t="n">
        <v>6232648.47620566</v>
      </c>
      <c r="M87" s="0" t="n">
        <v>5888870.6008679</v>
      </c>
      <c r="N87" s="0" t="n">
        <v>6256026.74264135</v>
      </c>
      <c r="O87" s="0" t="n">
        <v>5910848.97220609</v>
      </c>
      <c r="P87" s="0" t="n">
        <v>881153.094929097</v>
      </c>
      <c r="Q87" s="0" t="n">
        <v>854718.502081224</v>
      </c>
    </row>
    <row r="88" customFormat="false" ht="12.8" hidden="false" customHeight="false" outlineLevel="0" collapsed="false">
      <c r="A88" s="0" t="n">
        <v>135</v>
      </c>
      <c r="B88" s="0" t="n">
        <v>37068217.2265022</v>
      </c>
      <c r="C88" s="0" t="n">
        <v>35541277.5424923</v>
      </c>
      <c r="D88" s="0" t="n">
        <v>37204757.7284015</v>
      </c>
      <c r="E88" s="0" t="n">
        <v>35669621.1477349</v>
      </c>
      <c r="F88" s="0" t="n">
        <v>25817873.18401</v>
      </c>
      <c r="G88" s="0" t="n">
        <v>9723404.35848233</v>
      </c>
      <c r="H88" s="0" t="n">
        <v>25946217.3477129</v>
      </c>
      <c r="I88" s="0" t="n">
        <v>9723403.80002206</v>
      </c>
      <c r="J88" s="0" t="n">
        <v>5261674.29434314</v>
      </c>
      <c r="K88" s="0" t="n">
        <v>5103824.06551284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37636770.7412127</v>
      </c>
      <c r="C89" s="0" t="n">
        <v>36087938.2647758</v>
      </c>
      <c r="D89" s="0" t="n">
        <v>37772957.0263566</v>
      </c>
      <c r="E89" s="0" t="n">
        <v>36215948.827009</v>
      </c>
      <c r="F89" s="0" t="n">
        <v>26209481.8236084</v>
      </c>
      <c r="G89" s="0" t="n">
        <v>9878456.44116736</v>
      </c>
      <c r="H89" s="0" t="n">
        <v>26337492.9495976</v>
      </c>
      <c r="I89" s="0" t="n">
        <v>9878455.87741137</v>
      </c>
      <c r="J89" s="0" t="n">
        <v>5470129.4167659</v>
      </c>
      <c r="K89" s="0" t="n">
        <v>5306025.53426292</v>
      </c>
      <c r="L89" s="0" t="n">
        <v>6263068.53568546</v>
      </c>
      <c r="M89" s="0" t="n">
        <v>5919165.26430109</v>
      </c>
      <c r="N89" s="0" t="n">
        <v>6285765.44388283</v>
      </c>
      <c r="O89" s="0" t="n">
        <v>5940503.24755667</v>
      </c>
      <c r="P89" s="0" t="n">
        <v>911688.23612765</v>
      </c>
      <c r="Q89" s="0" t="n">
        <v>884337.58904382</v>
      </c>
    </row>
    <row r="90" customFormat="false" ht="12.8" hidden="false" customHeight="false" outlineLevel="0" collapsed="false">
      <c r="A90" s="0" t="n">
        <v>137</v>
      </c>
      <c r="B90" s="0" t="n">
        <v>37314847.2716991</v>
      </c>
      <c r="C90" s="0" t="n">
        <v>35778814.8714859</v>
      </c>
      <c r="D90" s="0" t="n">
        <v>37448309.0755271</v>
      </c>
      <c r="E90" s="0" t="n">
        <v>35904264.4774254</v>
      </c>
      <c r="F90" s="0" t="n">
        <v>25957921.1641839</v>
      </c>
      <c r="G90" s="0" t="n">
        <v>9820893.70730195</v>
      </c>
      <c r="H90" s="0" t="n">
        <v>26083371.3269167</v>
      </c>
      <c r="I90" s="0" t="n">
        <v>9820893.15050868</v>
      </c>
      <c r="J90" s="0" t="n">
        <v>5461519.34275256</v>
      </c>
      <c r="K90" s="0" t="n">
        <v>5297673.76246999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38104227.9099225</v>
      </c>
      <c r="C91" s="0" t="n">
        <v>36535870.3812033</v>
      </c>
      <c r="D91" s="0" t="n">
        <v>38239219.1761586</v>
      </c>
      <c r="E91" s="0" t="n">
        <v>36662757.6302754</v>
      </c>
      <c r="F91" s="0" t="n">
        <v>26534555.0639002</v>
      </c>
      <c r="G91" s="0" t="n">
        <v>10001315.3173031</v>
      </c>
      <c r="H91" s="0" t="n">
        <v>26661442.8788197</v>
      </c>
      <c r="I91" s="0" t="n">
        <v>10001314.7514556</v>
      </c>
      <c r="J91" s="0" t="n">
        <v>5602359.85019924</v>
      </c>
      <c r="K91" s="0" t="n">
        <v>5434289.05469326</v>
      </c>
      <c r="L91" s="0" t="n">
        <v>6338925.76434239</v>
      </c>
      <c r="M91" s="0" t="n">
        <v>5990434.09241902</v>
      </c>
      <c r="N91" s="0" t="n">
        <v>6361423.50353957</v>
      </c>
      <c r="O91" s="0" t="n">
        <v>6011586.27497981</v>
      </c>
      <c r="P91" s="0" t="n">
        <v>933726.641699873</v>
      </c>
      <c r="Q91" s="0" t="n">
        <v>905714.842448877</v>
      </c>
    </row>
    <row r="92" customFormat="false" ht="12.8" hidden="false" customHeight="false" outlineLevel="0" collapsed="false">
      <c r="A92" s="0" t="n">
        <v>139</v>
      </c>
      <c r="B92" s="0" t="n">
        <v>37639364.1421475</v>
      </c>
      <c r="C92" s="0" t="n">
        <v>36091570.4985292</v>
      </c>
      <c r="D92" s="0" t="n">
        <v>37772393.1757456</v>
      </c>
      <c r="E92" s="0" t="n">
        <v>36216614.0176506</v>
      </c>
      <c r="F92" s="0" t="n">
        <v>26214857.1386353</v>
      </c>
      <c r="G92" s="0" t="n">
        <v>9876713.35989382</v>
      </c>
      <c r="H92" s="0" t="n">
        <v>26339901.2166755</v>
      </c>
      <c r="I92" s="0" t="n">
        <v>9876712.80097515</v>
      </c>
      <c r="J92" s="0" t="n">
        <v>5686286.80217329</v>
      </c>
      <c r="K92" s="0" t="n">
        <v>5515698.19810809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38530350.5160556</v>
      </c>
      <c r="C93" s="0" t="n">
        <v>36946731.8277473</v>
      </c>
      <c r="D93" s="0" t="n">
        <v>38665307.162592</v>
      </c>
      <c r="E93" s="0" t="n">
        <v>37073587.1472882</v>
      </c>
      <c r="F93" s="0" t="n">
        <v>26869174.2612077</v>
      </c>
      <c r="G93" s="0" t="n">
        <v>10077557.5665396</v>
      </c>
      <c r="H93" s="0" t="n">
        <v>26996030.1483677</v>
      </c>
      <c r="I93" s="0" t="n">
        <v>10077556.9989205</v>
      </c>
      <c r="J93" s="0" t="n">
        <v>5907927.02329273</v>
      </c>
      <c r="K93" s="0" t="n">
        <v>5730689.21259395</v>
      </c>
      <c r="L93" s="0" t="n">
        <v>6407013.70429579</v>
      </c>
      <c r="M93" s="0" t="n">
        <v>6054842.99025556</v>
      </c>
      <c r="N93" s="0" t="n">
        <v>6429505.78222856</v>
      </c>
      <c r="O93" s="0" t="n">
        <v>6075989.99733494</v>
      </c>
      <c r="P93" s="0" t="n">
        <v>984654.503882122</v>
      </c>
      <c r="Q93" s="0" t="n">
        <v>955114.868765658</v>
      </c>
    </row>
    <row r="94" customFormat="false" ht="12.8" hidden="false" customHeight="false" outlineLevel="0" collapsed="false">
      <c r="A94" s="0" t="n">
        <v>141</v>
      </c>
      <c r="B94" s="0" t="n">
        <v>38133016.0782239</v>
      </c>
      <c r="C94" s="0" t="n">
        <v>36565873.492671</v>
      </c>
      <c r="D94" s="0" t="n">
        <v>38264905.3839836</v>
      </c>
      <c r="E94" s="0" t="n">
        <v>36689845.5932862</v>
      </c>
      <c r="F94" s="0" t="n">
        <v>26550067.0704059</v>
      </c>
      <c r="G94" s="0" t="n">
        <v>10015806.4222652</v>
      </c>
      <c r="H94" s="0" t="n">
        <v>26674039.7316297</v>
      </c>
      <c r="I94" s="0" t="n">
        <v>10015805.8616565</v>
      </c>
      <c r="J94" s="0" t="n">
        <v>5919978.82728043</v>
      </c>
      <c r="K94" s="0" t="n">
        <v>5742379.46246202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38828016.7180538</v>
      </c>
      <c r="C95" s="0" t="n">
        <v>37232008.0342998</v>
      </c>
      <c r="D95" s="0" t="n">
        <v>38959606.0805982</v>
      </c>
      <c r="E95" s="0" t="n">
        <v>37355698.1534278</v>
      </c>
      <c r="F95" s="0" t="n">
        <v>26986178.0646289</v>
      </c>
      <c r="G95" s="0" t="n">
        <v>10245829.9696709</v>
      </c>
      <c r="H95" s="0" t="n">
        <v>27109868.7530781</v>
      </c>
      <c r="I95" s="0" t="n">
        <v>10245829.4003497</v>
      </c>
      <c r="J95" s="0" t="n">
        <v>6047886.16471683</v>
      </c>
      <c r="K95" s="0" t="n">
        <v>5866449.57977533</v>
      </c>
      <c r="L95" s="0" t="n">
        <v>6456062.04440185</v>
      </c>
      <c r="M95" s="0" t="n">
        <v>6101759.10896014</v>
      </c>
      <c r="N95" s="0" t="n">
        <v>6477992.91658767</v>
      </c>
      <c r="O95" s="0" t="n">
        <v>6122378.59600168</v>
      </c>
      <c r="P95" s="0" t="n">
        <v>1007981.02745281</v>
      </c>
      <c r="Q95" s="0" t="n">
        <v>977741.596629222</v>
      </c>
    </row>
    <row r="96" customFormat="false" ht="12.8" hidden="false" customHeight="false" outlineLevel="0" collapsed="false">
      <c r="A96" s="0" t="n">
        <v>143</v>
      </c>
      <c r="B96" s="0" t="n">
        <v>38482505.719839</v>
      </c>
      <c r="C96" s="0" t="n">
        <v>36900249.7726893</v>
      </c>
      <c r="D96" s="0" t="n">
        <v>38611309.417682</v>
      </c>
      <c r="E96" s="0" t="n">
        <v>37021321.319559</v>
      </c>
      <c r="F96" s="0" t="n">
        <v>26746833.957026</v>
      </c>
      <c r="G96" s="0" t="n">
        <v>10153415.8156633</v>
      </c>
      <c r="H96" s="0" t="n">
        <v>26867906.0679304</v>
      </c>
      <c r="I96" s="0" t="n">
        <v>10153415.2516285</v>
      </c>
      <c r="J96" s="0" t="n">
        <v>6091607.25450927</v>
      </c>
      <c r="K96" s="0" t="n">
        <v>5908859.03687399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39114799.4493915</v>
      </c>
      <c r="C97" s="0" t="n">
        <v>37508220.3964419</v>
      </c>
      <c r="D97" s="0" t="n">
        <v>39243313.7088064</v>
      </c>
      <c r="E97" s="0" t="n">
        <v>37629019.8660867</v>
      </c>
      <c r="F97" s="0" t="n">
        <v>27145781.8792657</v>
      </c>
      <c r="G97" s="0" t="n">
        <v>10362438.5171762</v>
      </c>
      <c r="H97" s="0" t="n">
        <v>27266581.922802</v>
      </c>
      <c r="I97" s="0" t="n">
        <v>10362437.9432847</v>
      </c>
      <c r="J97" s="0" t="n">
        <v>6274021.20771454</v>
      </c>
      <c r="K97" s="0" t="n">
        <v>6085800.5714831</v>
      </c>
      <c r="L97" s="0" t="n">
        <v>6502839.67569151</v>
      </c>
      <c r="M97" s="0" t="n">
        <v>6146211.85575473</v>
      </c>
      <c r="N97" s="0" t="n">
        <v>6524258.02137322</v>
      </c>
      <c r="O97" s="0" t="n">
        <v>6166348.5313251</v>
      </c>
      <c r="P97" s="0" t="n">
        <v>1045670.20128576</v>
      </c>
      <c r="Q97" s="0" t="n">
        <v>1014300.09524718</v>
      </c>
    </row>
    <row r="98" customFormat="false" ht="12.8" hidden="false" customHeight="false" outlineLevel="0" collapsed="false">
      <c r="A98" s="0" t="n">
        <v>145</v>
      </c>
      <c r="B98" s="0" t="n">
        <v>38835522.6673649</v>
      </c>
      <c r="C98" s="0" t="n">
        <v>37240969.0508992</v>
      </c>
      <c r="D98" s="0" t="n">
        <v>38959728.0647172</v>
      </c>
      <c r="E98" s="0" t="n">
        <v>37357717.6661956</v>
      </c>
      <c r="F98" s="0" t="n">
        <v>26967379.3865032</v>
      </c>
      <c r="G98" s="0" t="n">
        <v>10273589.664396</v>
      </c>
      <c r="H98" s="0" t="n">
        <v>27084128.5751086</v>
      </c>
      <c r="I98" s="0" t="n">
        <v>10273589.0910871</v>
      </c>
      <c r="J98" s="0" t="n">
        <v>6312083.31422895</v>
      </c>
      <c r="K98" s="0" t="n">
        <v>6122720.81480209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39671420.9657238</v>
      </c>
      <c r="C99" s="0" t="n">
        <v>38042996.1326366</v>
      </c>
      <c r="D99" s="0" t="n">
        <v>39796176.2274835</v>
      </c>
      <c r="E99" s="0" t="n">
        <v>38160261.568104</v>
      </c>
      <c r="F99" s="0" t="n">
        <v>27526050.8754701</v>
      </c>
      <c r="G99" s="0" t="n">
        <v>10516945.2571665</v>
      </c>
      <c r="H99" s="0" t="n">
        <v>27643316.8956175</v>
      </c>
      <c r="I99" s="0" t="n">
        <v>10516944.6724864</v>
      </c>
      <c r="J99" s="0" t="n">
        <v>6576276.35813659</v>
      </c>
      <c r="K99" s="0" t="n">
        <v>6378988.06739249</v>
      </c>
      <c r="L99" s="0" t="n">
        <v>6595253.48997593</v>
      </c>
      <c r="M99" s="0" t="n">
        <v>6234549.3566335</v>
      </c>
      <c r="N99" s="0" t="n">
        <v>6616045.23385313</v>
      </c>
      <c r="O99" s="0" t="n">
        <v>6254097.07402785</v>
      </c>
      <c r="P99" s="0" t="n">
        <v>1096046.05968943</v>
      </c>
      <c r="Q99" s="0" t="n">
        <v>1063164.67789875</v>
      </c>
    </row>
    <row r="100" customFormat="false" ht="12.8" hidden="false" customHeight="false" outlineLevel="0" collapsed="false">
      <c r="A100" s="0" t="n">
        <v>147</v>
      </c>
      <c r="B100" s="0" t="n">
        <v>39254174.8737483</v>
      </c>
      <c r="C100" s="0" t="n">
        <v>37643707.9601022</v>
      </c>
      <c r="D100" s="0" t="n">
        <v>39375612.7789545</v>
      </c>
      <c r="E100" s="0" t="n">
        <v>37757855.3105603</v>
      </c>
      <c r="F100" s="0" t="n">
        <v>27253603.6292921</v>
      </c>
      <c r="G100" s="0" t="n">
        <v>10390104.3308101</v>
      </c>
      <c r="H100" s="0" t="n">
        <v>27367751.5572709</v>
      </c>
      <c r="I100" s="0" t="n">
        <v>10390103.7532894</v>
      </c>
      <c r="J100" s="0" t="n">
        <v>6618152.20664128</v>
      </c>
      <c r="K100" s="0" t="n">
        <v>6419607.64044204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40010225.3957306</v>
      </c>
      <c r="C101" s="0" t="n">
        <v>38368204.1827366</v>
      </c>
      <c r="D101" s="0" t="n">
        <v>40132744.4809545</v>
      </c>
      <c r="E101" s="0" t="n">
        <v>38483371.73814</v>
      </c>
      <c r="F101" s="0" t="n">
        <v>27749383.9282984</v>
      </c>
      <c r="G101" s="0" t="n">
        <v>10618820.2544382</v>
      </c>
      <c r="H101" s="0" t="n">
        <v>27864552.0707136</v>
      </c>
      <c r="I101" s="0" t="n">
        <v>10618819.6674264</v>
      </c>
      <c r="J101" s="0" t="n">
        <v>6824942.96269779</v>
      </c>
      <c r="K101" s="0" t="n">
        <v>6620194.67381686</v>
      </c>
      <c r="L101" s="0" t="n">
        <v>6651354.78166663</v>
      </c>
      <c r="M101" s="0" t="n">
        <v>6288306.35294611</v>
      </c>
      <c r="N101" s="0" t="n">
        <v>6671774.56099348</v>
      </c>
      <c r="O101" s="0" t="n">
        <v>6307504.44740393</v>
      </c>
      <c r="P101" s="0" t="n">
        <v>1137490.49378297</v>
      </c>
      <c r="Q101" s="0" t="n">
        <v>1103365.77896948</v>
      </c>
    </row>
    <row r="102" customFormat="false" ht="12.8" hidden="false" customHeight="false" outlineLevel="0" collapsed="false">
      <c r="A102" s="0" t="n">
        <v>149</v>
      </c>
      <c r="B102" s="0" t="n">
        <v>39734067.1543196</v>
      </c>
      <c r="C102" s="0" t="n">
        <v>38103407.9923029</v>
      </c>
      <c r="D102" s="0" t="n">
        <v>39854595.6424045</v>
      </c>
      <c r="E102" s="0" t="n">
        <v>38216704.391147</v>
      </c>
      <c r="F102" s="0" t="n">
        <v>27598899.1277536</v>
      </c>
      <c r="G102" s="0" t="n">
        <v>10504508.8645493</v>
      </c>
      <c r="H102" s="0" t="n">
        <v>27712196.1063596</v>
      </c>
      <c r="I102" s="0" t="n">
        <v>10504508.2847875</v>
      </c>
      <c r="J102" s="0" t="n">
        <v>6869326.74415523</v>
      </c>
      <c r="K102" s="0" t="n">
        <v>6663246.94183057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40297516.5125507</v>
      </c>
      <c r="C103" s="0" t="n">
        <v>38644815.4795333</v>
      </c>
      <c r="D103" s="0" t="n">
        <v>40418658.9006662</v>
      </c>
      <c r="E103" s="0" t="n">
        <v>38758689.4508348</v>
      </c>
      <c r="F103" s="0" t="n">
        <v>28040490.3631391</v>
      </c>
      <c r="G103" s="0" t="n">
        <v>10604325.1163942</v>
      </c>
      <c r="H103" s="0" t="n">
        <v>28154364.9229262</v>
      </c>
      <c r="I103" s="0" t="n">
        <v>10604324.5279086</v>
      </c>
      <c r="J103" s="0" t="n">
        <v>6986847.95153167</v>
      </c>
      <c r="K103" s="0" t="n">
        <v>6777242.51298571</v>
      </c>
      <c r="L103" s="0" t="n">
        <v>6699172.46339036</v>
      </c>
      <c r="M103" s="0" t="n">
        <v>6333726.31073198</v>
      </c>
      <c r="N103" s="0" t="n">
        <v>6719362.88383389</v>
      </c>
      <c r="O103" s="0" t="n">
        <v>6352709.41558445</v>
      </c>
      <c r="P103" s="0" t="n">
        <v>1164474.65858861</v>
      </c>
      <c r="Q103" s="0" t="n">
        <v>1129540.41883095</v>
      </c>
    </row>
    <row r="104" customFormat="false" ht="12.8" hidden="false" customHeight="false" outlineLevel="0" collapsed="false">
      <c r="A104" s="0" t="n">
        <v>151</v>
      </c>
      <c r="B104" s="0" t="n">
        <v>39869816.5082458</v>
      </c>
      <c r="C104" s="0" t="n">
        <v>38235074.1509055</v>
      </c>
      <c r="D104" s="0" t="n">
        <v>39986191.0483476</v>
      </c>
      <c r="E104" s="0" t="n">
        <v>38344466.3435254</v>
      </c>
      <c r="F104" s="0" t="n">
        <v>27762410.7716305</v>
      </c>
      <c r="G104" s="0" t="n">
        <v>10472663.3792749</v>
      </c>
      <c r="H104" s="0" t="n">
        <v>27871803.5455301</v>
      </c>
      <c r="I104" s="0" t="n">
        <v>10472662.7979953</v>
      </c>
      <c r="J104" s="0" t="n">
        <v>7015987.52717425</v>
      </c>
      <c r="K104" s="0" t="n">
        <v>6805507.90135902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40646251.4409274</v>
      </c>
      <c r="C105" s="0" t="n">
        <v>38980113.7015795</v>
      </c>
      <c r="D105" s="0" t="n">
        <v>40762645.5530635</v>
      </c>
      <c r="E105" s="0" t="n">
        <v>39089526.2569421</v>
      </c>
      <c r="F105" s="0" t="n">
        <v>28385016.3103927</v>
      </c>
      <c r="G105" s="0" t="n">
        <v>10595097.3911869</v>
      </c>
      <c r="H105" s="0" t="n">
        <v>28494429.4612447</v>
      </c>
      <c r="I105" s="0" t="n">
        <v>10595096.7956974</v>
      </c>
      <c r="J105" s="0" t="n">
        <v>7295733.64506126</v>
      </c>
      <c r="K105" s="0" t="n">
        <v>7076861.63570942</v>
      </c>
      <c r="L105" s="0" t="n">
        <v>6757808.18668222</v>
      </c>
      <c r="M105" s="0" t="n">
        <v>6390455.80074694</v>
      </c>
      <c r="N105" s="0" t="n">
        <v>6777207.5759309</v>
      </c>
      <c r="O105" s="0" t="n">
        <v>6408695.35546519</v>
      </c>
      <c r="P105" s="0" t="n">
        <v>1215955.60751021</v>
      </c>
      <c r="Q105" s="0" t="n">
        <v>1179476.9392849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17612796.9126512</v>
      </c>
      <c r="C21" s="0" t="n">
        <v>16911120.380929</v>
      </c>
      <c r="D21" s="0" t="n">
        <v>17688054.0045183</v>
      </c>
      <c r="E21" s="0" t="n">
        <v>16981862.036297</v>
      </c>
      <c r="F21" s="0" t="n">
        <v>13729703.0278772</v>
      </c>
      <c r="G21" s="0" t="n">
        <v>3181417.3530518</v>
      </c>
      <c r="H21" s="0" t="n">
        <v>13800445.3437296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2938871.01190469</v>
      </c>
      <c r="M21" s="0" t="n">
        <v>2779398.55409998</v>
      </c>
      <c r="N21" s="0" t="n">
        <v>2951413.85860115</v>
      </c>
      <c r="O21" s="0" t="n">
        <v>2791188.82806011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18046089.9687409</v>
      </c>
      <c r="C22" s="0" t="n">
        <v>17326942.7775461</v>
      </c>
      <c r="D22" s="0" t="n">
        <v>18123418.582399</v>
      </c>
      <c r="E22" s="0" t="n">
        <v>17399631.6633404</v>
      </c>
      <c r="F22" s="0" t="n">
        <v>14046773.3388362</v>
      </c>
      <c r="G22" s="0" t="n">
        <v>3280169.4387099</v>
      </c>
      <c r="H22" s="0" t="n">
        <v>14119462.8885537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18711674.8113177</v>
      </c>
      <c r="C23" s="0" t="n">
        <v>17974856.3422274</v>
      </c>
      <c r="D23" s="0" t="n">
        <v>18737832.526178</v>
      </c>
      <c r="E23" s="0" t="n">
        <v>17998142.9341503</v>
      </c>
      <c r="F23" s="0" t="n">
        <v>14469286.0259056</v>
      </c>
      <c r="G23" s="0" t="n">
        <v>3505570.31632187</v>
      </c>
      <c r="H23" s="0" t="n">
        <v>14540889.4088091</v>
      </c>
      <c r="I23" s="0" t="n">
        <v>3457253.52534113</v>
      </c>
      <c r="J23" s="0" t="n">
        <v>273521.252438997</v>
      </c>
      <c r="K23" s="0" t="n">
        <v>265315.614865827</v>
      </c>
      <c r="L23" s="0" t="n">
        <v>3121745.71611435</v>
      </c>
      <c r="M23" s="0" t="n">
        <v>2947017.79893027</v>
      </c>
      <c r="N23" s="0" t="n">
        <v>3125978.39197225</v>
      </c>
      <c r="O23" s="0" t="n">
        <v>2950873.3792064</v>
      </c>
      <c r="P23" s="0" t="n">
        <v>45586.8754064995</v>
      </c>
      <c r="Q23" s="0" t="n">
        <v>44219.2691443046</v>
      </c>
    </row>
    <row r="24" customFormat="false" ht="12.8" hidden="false" customHeight="false" outlineLevel="0" collapsed="false">
      <c r="A24" s="0" t="n">
        <v>71</v>
      </c>
      <c r="B24" s="0" t="n">
        <v>18230995.9690642</v>
      </c>
      <c r="C24" s="0" t="n">
        <v>17510838.7586711</v>
      </c>
      <c r="D24" s="0" t="n">
        <v>18259137.7644434</v>
      </c>
      <c r="E24" s="0" t="n">
        <v>17536043.5171762</v>
      </c>
      <c r="F24" s="0" t="n">
        <v>14039590.5081706</v>
      </c>
      <c r="G24" s="0" t="n">
        <v>3471248.25050048</v>
      </c>
      <c r="H24" s="0" t="n">
        <v>14111197.7523659</v>
      </c>
      <c r="I24" s="0" t="n">
        <v>3424845.76481031</v>
      </c>
      <c r="J24" s="0" t="n">
        <v>286032.294553776</v>
      </c>
      <c r="K24" s="0" t="n">
        <v>277451.325717162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18029877.8251042</v>
      </c>
      <c r="C25" s="0" t="n">
        <v>17315412.6561984</v>
      </c>
      <c r="D25" s="0" t="n">
        <v>18058831.1979671</v>
      </c>
      <c r="E25" s="0" t="n">
        <v>17341400.7027752</v>
      </c>
      <c r="F25" s="0" t="n">
        <v>13813756.6871843</v>
      </c>
      <c r="G25" s="0" t="n">
        <v>3501655.9690141</v>
      </c>
      <c r="H25" s="0" t="n">
        <v>13885373.8709845</v>
      </c>
      <c r="I25" s="0" t="n">
        <v>3456026.83179069</v>
      </c>
      <c r="J25" s="0" t="n">
        <v>299582.245800135</v>
      </c>
      <c r="K25" s="0" t="n">
        <v>290594.778426131</v>
      </c>
      <c r="L25" s="0" t="n">
        <v>3007533.37461432</v>
      </c>
      <c r="M25" s="0" t="n">
        <v>2838417.37367504</v>
      </c>
      <c r="N25" s="0" t="n">
        <v>3012240.08162556</v>
      </c>
      <c r="O25" s="0" t="n">
        <v>2842726.45803448</v>
      </c>
      <c r="P25" s="0" t="n">
        <v>49930.3743000226</v>
      </c>
      <c r="Q25" s="0" t="n">
        <v>48432.4630710219</v>
      </c>
    </row>
    <row r="26" customFormat="false" ht="12.8" hidden="false" customHeight="false" outlineLevel="0" collapsed="false">
      <c r="A26" s="0" t="n">
        <v>73</v>
      </c>
      <c r="B26" s="0" t="n">
        <v>16898298.0223161</v>
      </c>
      <c r="C26" s="0" t="n">
        <v>16225658.415841</v>
      </c>
      <c r="D26" s="0" t="n">
        <v>16925753.6360198</v>
      </c>
      <c r="E26" s="0" t="n">
        <v>16250328.0971246</v>
      </c>
      <c r="F26" s="0" t="n">
        <v>12872286.9840224</v>
      </c>
      <c r="G26" s="0" t="n">
        <v>3353371.43181861</v>
      </c>
      <c r="H26" s="0" t="n">
        <v>12939259.509201</v>
      </c>
      <c r="I26" s="0" t="n">
        <v>3311068.58792363</v>
      </c>
      <c r="J26" s="0" t="n">
        <v>305509.727239978</v>
      </c>
      <c r="K26" s="0" t="n">
        <v>296344.435422778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19313471.6588045</v>
      </c>
      <c r="C27" s="0" t="n">
        <v>18543514.9727369</v>
      </c>
      <c r="D27" s="0" t="n">
        <v>19346498.1825054</v>
      </c>
      <c r="E27" s="0" t="n">
        <v>18573286.3562089</v>
      </c>
      <c r="F27" s="0" t="n">
        <v>14648007.4048775</v>
      </c>
      <c r="G27" s="0" t="n">
        <v>3895507.56785942</v>
      </c>
      <c r="H27" s="0" t="n">
        <v>14725227.4025233</v>
      </c>
      <c r="I27" s="0" t="n">
        <v>3848058.95368563</v>
      </c>
      <c r="J27" s="0" t="n">
        <v>367324.839932528</v>
      </c>
      <c r="K27" s="0" t="n">
        <v>356305.094734552</v>
      </c>
      <c r="L27" s="0" t="n">
        <v>3221499.93839996</v>
      </c>
      <c r="M27" s="0" t="n">
        <v>3039666.71867271</v>
      </c>
      <c r="N27" s="0" t="n">
        <v>3226883.3093381</v>
      </c>
      <c r="O27" s="0" t="n">
        <v>3044609.74251649</v>
      </c>
      <c r="P27" s="0" t="n">
        <v>61220.8066554214</v>
      </c>
      <c r="Q27" s="0" t="n">
        <v>59384.1824557587</v>
      </c>
    </row>
    <row r="28" customFormat="false" ht="12.8" hidden="false" customHeight="false" outlineLevel="0" collapsed="false">
      <c r="A28" s="0" t="n">
        <v>75</v>
      </c>
      <c r="B28" s="0" t="n">
        <v>18216396.466864</v>
      </c>
      <c r="C28" s="0" t="n">
        <v>17487921.0112979</v>
      </c>
      <c r="D28" s="0" t="n">
        <v>18251629.7348128</v>
      </c>
      <c r="E28" s="0" t="n">
        <v>17519952.5961957</v>
      </c>
      <c r="F28" s="0" t="n">
        <v>13761851.4793647</v>
      </c>
      <c r="G28" s="0" t="n">
        <v>3726069.53193324</v>
      </c>
      <c r="H28" s="0" t="n">
        <v>13834938.3388701</v>
      </c>
      <c r="I28" s="0" t="n">
        <v>3685014.25732559</v>
      </c>
      <c r="J28" s="0" t="n">
        <v>367493.617221184</v>
      </c>
      <c r="K28" s="0" t="n">
        <v>356468.808704548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20844113.0200545</v>
      </c>
      <c r="C29" s="0" t="n">
        <v>20008443.7691392</v>
      </c>
      <c r="D29" s="0" t="n">
        <v>20886922.8254533</v>
      </c>
      <c r="E29" s="0" t="n">
        <v>20047465.1145553</v>
      </c>
      <c r="F29" s="0" t="n">
        <v>15682955.5485337</v>
      </c>
      <c r="G29" s="0" t="n">
        <v>4325488.22060552</v>
      </c>
      <c r="H29" s="0" t="n">
        <v>15768116.4094529</v>
      </c>
      <c r="I29" s="0" t="n">
        <v>4279348.70510241</v>
      </c>
      <c r="J29" s="0" t="n">
        <v>454262.52664406</v>
      </c>
      <c r="K29" s="0" t="n">
        <v>440634.650844738</v>
      </c>
      <c r="L29" s="0" t="n">
        <v>3475310.93728111</v>
      </c>
      <c r="M29" s="0" t="n">
        <v>3278488.6541177</v>
      </c>
      <c r="N29" s="0" t="n">
        <v>3482341.4969619</v>
      </c>
      <c r="O29" s="0" t="n">
        <v>3284996.44806482</v>
      </c>
      <c r="P29" s="0" t="n">
        <v>75710.4211073433</v>
      </c>
      <c r="Q29" s="0" t="n">
        <v>73439.108474123</v>
      </c>
    </row>
    <row r="30" customFormat="false" ht="12.8" hidden="false" customHeight="false" outlineLevel="0" collapsed="false">
      <c r="A30" s="0" t="n">
        <v>77</v>
      </c>
      <c r="B30" s="0" t="n">
        <v>19706812.7891799</v>
      </c>
      <c r="C30" s="0" t="n">
        <v>18914495.3761708</v>
      </c>
      <c r="D30" s="0" t="n">
        <v>19749080.0546965</v>
      </c>
      <c r="E30" s="0" t="n">
        <v>18953085.4747371</v>
      </c>
      <c r="F30" s="0" t="n">
        <v>14793183.7005437</v>
      </c>
      <c r="G30" s="0" t="n">
        <v>4121311.67562714</v>
      </c>
      <c r="H30" s="0" t="n">
        <v>14874971.5746562</v>
      </c>
      <c r="I30" s="0" t="n">
        <v>4078113.9000809</v>
      </c>
      <c r="J30" s="0" t="n">
        <v>429326.854424566</v>
      </c>
      <c r="K30" s="0" t="n">
        <v>416447.048791829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21449821.8381022</v>
      </c>
      <c r="C31" s="0" t="n">
        <v>20587467.3671313</v>
      </c>
      <c r="D31" s="0" t="n">
        <v>21502249.5351904</v>
      </c>
      <c r="E31" s="0" t="n">
        <v>20635686.9404032</v>
      </c>
      <c r="F31" s="0" t="n">
        <v>16056846.9182491</v>
      </c>
      <c r="G31" s="0" t="n">
        <v>4530620.44888218</v>
      </c>
      <c r="H31" s="0" t="n">
        <v>16146423.6227964</v>
      </c>
      <c r="I31" s="0" t="n">
        <v>4489263.31760679</v>
      </c>
      <c r="J31" s="0" t="n">
        <v>502616.45399682</v>
      </c>
      <c r="K31" s="0" t="n">
        <v>487537.960376916</v>
      </c>
      <c r="L31" s="0" t="n">
        <v>3576234.38109184</v>
      </c>
      <c r="M31" s="0" t="n">
        <v>3373151.67869855</v>
      </c>
      <c r="N31" s="0" t="n">
        <v>3584866.02713557</v>
      </c>
      <c r="O31" s="0" t="n">
        <v>3381162.66353158</v>
      </c>
      <c r="P31" s="0" t="n">
        <v>83769.4089994701</v>
      </c>
      <c r="Q31" s="0" t="n">
        <v>81256.326729486</v>
      </c>
    </row>
    <row r="32" customFormat="false" ht="12.8" hidden="false" customHeight="false" outlineLevel="0" collapsed="false">
      <c r="A32" s="0" t="n">
        <v>79</v>
      </c>
      <c r="B32" s="0" t="n">
        <v>20394686.3920986</v>
      </c>
      <c r="C32" s="0" t="n">
        <v>19573304.2511761</v>
      </c>
      <c r="D32" s="0" t="n">
        <v>20446380.4460807</v>
      </c>
      <c r="E32" s="0" t="n">
        <v>19620891.0253353</v>
      </c>
      <c r="F32" s="0" t="n">
        <v>15224872.8720668</v>
      </c>
      <c r="G32" s="0" t="n">
        <v>4348431.37910932</v>
      </c>
      <c r="H32" s="0" t="n">
        <v>15311611.9106794</v>
      </c>
      <c r="I32" s="0" t="n">
        <v>4309279.11465586</v>
      </c>
      <c r="J32" s="0" t="n">
        <v>496171.076164699</v>
      </c>
      <c r="K32" s="0" t="n">
        <v>481285.943879758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22277839.2922381</v>
      </c>
      <c r="C33" s="0" t="n">
        <v>21380301.633805</v>
      </c>
      <c r="D33" s="0" t="n">
        <v>22335269.3385863</v>
      </c>
      <c r="E33" s="0" t="n">
        <v>21433187.8206146</v>
      </c>
      <c r="F33" s="0" t="n">
        <v>16589425.4881944</v>
      </c>
      <c r="G33" s="0" t="n">
        <v>4790876.14561065</v>
      </c>
      <c r="H33" s="0" t="n">
        <v>16685062.1179636</v>
      </c>
      <c r="I33" s="0" t="n">
        <v>4748125.70265096</v>
      </c>
      <c r="J33" s="0" t="n">
        <v>573594.888592629</v>
      </c>
      <c r="K33" s="0" t="n">
        <v>556387.041934851</v>
      </c>
      <c r="L33" s="0" t="n">
        <v>3715735.76930604</v>
      </c>
      <c r="M33" s="0" t="n">
        <v>3504629.14533925</v>
      </c>
      <c r="N33" s="0" t="n">
        <v>3725197.66964034</v>
      </c>
      <c r="O33" s="0" t="n">
        <v>3513417.21491633</v>
      </c>
      <c r="P33" s="0" t="n">
        <v>95599.1480987716</v>
      </c>
      <c r="Q33" s="0" t="n">
        <v>92731.1736558084</v>
      </c>
    </row>
    <row r="34" customFormat="false" ht="12.8" hidden="false" customHeight="false" outlineLevel="0" collapsed="false">
      <c r="A34" s="0" t="n">
        <v>81</v>
      </c>
      <c r="B34" s="0" t="n">
        <v>21285092.9419755</v>
      </c>
      <c r="C34" s="0" t="n">
        <v>20425665.4293767</v>
      </c>
      <c r="D34" s="0" t="n">
        <v>21341544.0846648</v>
      </c>
      <c r="E34" s="0" t="n">
        <v>20477694.8007066</v>
      </c>
      <c r="F34" s="0" t="n">
        <v>15791264.7884797</v>
      </c>
      <c r="G34" s="0" t="n">
        <v>4634400.64089708</v>
      </c>
      <c r="H34" s="0" t="n">
        <v>15883648.340852</v>
      </c>
      <c r="I34" s="0" t="n">
        <v>4594046.45985456</v>
      </c>
      <c r="J34" s="0" t="n">
        <v>537677.008609661</v>
      </c>
      <c r="K34" s="0" t="n">
        <v>521546.698351371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23447625.5981993</v>
      </c>
      <c r="C35" s="0" t="n">
        <v>22499326.1372435</v>
      </c>
      <c r="D35" s="0" t="n">
        <v>23510319.7778318</v>
      </c>
      <c r="E35" s="0" t="n">
        <v>22557127.4989134</v>
      </c>
      <c r="F35" s="0" t="n">
        <v>17347865.3391968</v>
      </c>
      <c r="G35" s="0" t="n">
        <v>5151460.79804671</v>
      </c>
      <c r="H35" s="0" t="n">
        <v>17449821.9829167</v>
      </c>
      <c r="I35" s="0" t="n">
        <v>5107305.51599669</v>
      </c>
      <c r="J35" s="0" t="n">
        <v>604302.574552647</v>
      </c>
      <c r="K35" s="0" t="n">
        <v>586173.497316067</v>
      </c>
      <c r="L35" s="0" t="n">
        <v>3908347.36197524</v>
      </c>
      <c r="M35" s="0" t="n">
        <v>3685038.93673371</v>
      </c>
      <c r="N35" s="0" t="n">
        <v>3918684.66422581</v>
      </c>
      <c r="O35" s="0" t="n">
        <v>3694648.00588489</v>
      </c>
      <c r="P35" s="0" t="n">
        <v>100717.095758774</v>
      </c>
      <c r="Q35" s="0" t="n">
        <v>97695.5828860112</v>
      </c>
    </row>
    <row r="36" customFormat="false" ht="12.8" hidden="false" customHeight="false" outlineLevel="0" collapsed="false">
      <c r="A36" s="0" t="n">
        <v>83</v>
      </c>
      <c r="B36" s="0" t="n">
        <v>22487200.9368172</v>
      </c>
      <c r="C36" s="0" t="n">
        <v>21575909.6951362</v>
      </c>
      <c r="D36" s="0" t="n">
        <v>22551907.4438154</v>
      </c>
      <c r="E36" s="0" t="n">
        <v>21635756.7224159</v>
      </c>
      <c r="F36" s="0" t="n">
        <v>16594661.2242025</v>
      </c>
      <c r="G36" s="0" t="n">
        <v>4981248.47093374</v>
      </c>
      <c r="H36" s="0" t="n">
        <v>16693348.0062463</v>
      </c>
      <c r="I36" s="0" t="n">
        <v>4942408.71616959</v>
      </c>
      <c r="J36" s="0" t="n">
        <v>612640.174985499</v>
      </c>
      <c r="K36" s="0" t="n">
        <v>594260.969735934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24228295.1715778</v>
      </c>
      <c r="C37" s="0" t="n">
        <v>23243906.2632176</v>
      </c>
      <c r="D37" s="0" t="n">
        <v>24297459.1973594</v>
      </c>
      <c r="E37" s="0" t="n">
        <v>23307871.1853945</v>
      </c>
      <c r="F37" s="0" t="n">
        <v>17783171.7301149</v>
      </c>
      <c r="G37" s="0" t="n">
        <v>5460734.53310268</v>
      </c>
      <c r="H37" s="0" t="n">
        <v>17888845.3075843</v>
      </c>
      <c r="I37" s="0" t="n">
        <v>5419025.87781013</v>
      </c>
      <c r="J37" s="0" t="n">
        <v>691498.061970962</v>
      </c>
      <c r="K37" s="0" t="n">
        <v>670753.120111834</v>
      </c>
      <c r="L37" s="0" t="n">
        <v>4037664.92327504</v>
      </c>
      <c r="M37" s="0" t="n">
        <v>3806364.03417336</v>
      </c>
      <c r="N37" s="0" t="n">
        <v>4049097.41823947</v>
      </c>
      <c r="O37" s="0" t="n">
        <v>3817018.97307837</v>
      </c>
      <c r="P37" s="0" t="n">
        <v>115249.67699516</v>
      </c>
      <c r="Q37" s="0" t="n">
        <v>111792.186685306</v>
      </c>
    </row>
    <row r="38" customFormat="false" ht="12.8" hidden="false" customHeight="false" outlineLevel="0" collapsed="false">
      <c r="A38" s="0" t="n">
        <v>85</v>
      </c>
      <c r="B38" s="0" t="n">
        <v>23369981.8978704</v>
      </c>
      <c r="C38" s="0" t="n">
        <v>22419554.9145389</v>
      </c>
      <c r="D38" s="0" t="n">
        <v>23437271.9351424</v>
      </c>
      <c r="E38" s="0" t="n">
        <v>22481799.0933127</v>
      </c>
      <c r="F38" s="0" t="n">
        <v>17114559.4747272</v>
      </c>
      <c r="G38" s="0" t="n">
        <v>5304995.43981166</v>
      </c>
      <c r="H38" s="0" t="n">
        <v>17216893.1012389</v>
      </c>
      <c r="I38" s="0" t="n">
        <v>5264905.99207376</v>
      </c>
      <c r="J38" s="0" t="n">
        <v>688238.016424508</v>
      </c>
      <c r="K38" s="0" t="n">
        <v>667590.875931773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24982984.9803662</v>
      </c>
      <c r="C39" s="0" t="n">
        <v>23964504.9472036</v>
      </c>
      <c r="D39" s="0" t="n">
        <v>25058530.640633</v>
      </c>
      <c r="E39" s="0" t="n">
        <v>24034518.225646</v>
      </c>
      <c r="F39" s="0" t="n">
        <v>18269552.3642246</v>
      </c>
      <c r="G39" s="0" t="n">
        <v>5694952.58297904</v>
      </c>
      <c r="H39" s="0" t="n">
        <v>18379863.4710798</v>
      </c>
      <c r="I39" s="0" t="n">
        <v>5654654.75456617</v>
      </c>
      <c r="J39" s="0" t="n">
        <v>758405.430915141</v>
      </c>
      <c r="K39" s="0" t="n">
        <v>735653.267987686</v>
      </c>
      <c r="L39" s="0" t="n">
        <v>4163235.11454565</v>
      </c>
      <c r="M39" s="0" t="n">
        <v>3924095.45337109</v>
      </c>
      <c r="N39" s="0" t="n">
        <v>4175742.25225795</v>
      </c>
      <c r="O39" s="0" t="n">
        <v>3935771.25884398</v>
      </c>
      <c r="P39" s="0" t="n">
        <v>126400.905152523</v>
      </c>
      <c r="Q39" s="0" t="n">
        <v>122608.877997948</v>
      </c>
    </row>
    <row r="40" customFormat="false" ht="12.8" hidden="false" customHeight="false" outlineLevel="0" collapsed="false">
      <c r="A40" s="0" t="n">
        <v>87</v>
      </c>
      <c r="B40" s="0" t="n">
        <v>24143810.9641394</v>
      </c>
      <c r="C40" s="0" t="n">
        <v>23157648.9702582</v>
      </c>
      <c r="D40" s="0" t="n">
        <v>24227543.9770217</v>
      </c>
      <c r="E40" s="0" t="n">
        <v>23235589.9771138</v>
      </c>
      <c r="F40" s="0" t="n">
        <v>17612662.2793949</v>
      </c>
      <c r="G40" s="0" t="n">
        <v>5544986.69086324</v>
      </c>
      <c r="H40" s="0" t="n">
        <v>17720977.7199889</v>
      </c>
      <c r="I40" s="0" t="n">
        <v>5514612.25712493</v>
      </c>
      <c r="J40" s="0" t="n">
        <v>771972.310732329</v>
      </c>
      <c r="K40" s="0" t="n">
        <v>748813.14141036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25647151.205263</v>
      </c>
      <c r="C41" s="0" t="n">
        <v>24597626.6244367</v>
      </c>
      <c r="D41" s="0" t="n">
        <v>25736977.7025355</v>
      </c>
      <c r="E41" s="0" t="n">
        <v>24681252.0740672</v>
      </c>
      <c r="F41" s="0" t="n">
        <v>18628988.0169654</v>
      </c>
      <c r="G41" s="0" t="n">
        <v>5968638.60747132</v>
      </c>
      <c r="H41" s="0" t="n">
        <v>18744705.6040873</v>
      </c>
      <c r="I41" s="0" t="n">
        <v>5936546.46997993</v>
      </c>
      <c r="J41" s="0" t="n">
        <v>890597.942697785</v>
      </c>
      <c r="K41" s="0" t="n">
        <v>863880.004416852</v>
      </c>
      <c r="L41" s="0" t="n">
        <v>4272716.82906122</v>
      </c>
      <c r="M41" s="0" t="n">
        <v>4027312.45706696</v>
      </c>
      <c r="N41" s="0" t="n">
        <v>4287601.50509042</v>
      </c>
      <c r="O41" s="0" t="n">
        <v>4041220.91901726</v>
      </c>
      <c r="P41" s="0" t="n">
        <v>148432.990449631</v>
      </c>
      <c r="Q41" s="0" t="n">
        <v>143980.000736142</v>
      </c>
    </row>
    <row r="42" customFormat="false" ht="12.8" hidden="false" customHeight="false" outlineLevel="0" collapsed="false">
      <c r="A42" s="0" t="n">
        <v>89</v>
      </c>
      <c r="B42" s="0" t="n">
        <v>24994411.9210658</v>
      </c>
      <c r="C42" s="0" t="n">
        <v>23969509.0651926</v>
      </c>
      <c r="D42" s="0" t="n">
        <v>25083090.8889594</v>
      </c>
      <c r="E42" s="0" t="n">
        <v>24052082.5291158</v>
      </c>
      <c r="F42" s="0" t="n">
        <v>18087550.9871947</v>
      </c>
      <c r="G42" s="0" t="n">
        <v>5881958.07799787</v>
      </c>
      <c r="H42" s="0" t="n">
        <v>18201160.9575627</v>
      </c>
      <c r="I42" s="0" t="n">
        <v>5850921.57155308</v>
      </c>
      <c r="J42" s="0" t="n">
        <v>932574.071656418</v>
      </c>
      <c r="K42" s="0" t="n">
        <v>904596.849506725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26402093.0400549</v>
      </c>
      <c r="C43" s="0" t="n">
        <v>25317955.2676993</v>
      </c>
      <c r="D43" s="0" t="n">
        <v>26495981.7751479</v>
      </c>
      <c r="E43" s="0" t="n">
        <v>25405385.7004499</v>
      </c>
      <c r="F43" s="0" t="n">
        <v>19114927.0810845</v>
      </c>
      <c r="G43" s="0" t="n">
        <v>6203028.18661476</v>
      </c>
      <c r="H43" s="0" t="n">
        <v>19234984.3721596</v>
      </c>
      <c r="I43" s="0" t="n">
        <v>6170401.32829029</v>
      </c>
      <c r="J43" s="0" t="n">
        <v>1088270.28365264</v>
      </c>
      <c r="K43" s="0" t="n">
        <v>1055622.17514306</v>
      </c>
      <c r="L43" s="0" t="n">
        <v>4397439.45595192</v>
      </c>
      <c r="M43" s="0" t="n">
        <v>4145238.92960738</v>
      </c>
      <c r="N43" s="0" t="n">
        <v>4412999.73197416</v>
      </c>
      <c r="O43" s="0" t="n">
        <v>4159781.10086641</v>
      </c>
      <c r="P43" s="0" t="n">
        <v>181378.380608773</v>
      </c>
      <c r="Q43" s="0" t="n">
        <v>175937.02919051</v>
      </c>
    </row>
    <row r="44" customFormat="false" ht="12.8" hidden="false" customHeight="false" outlineLevel="0" collapsed="false">
      <c r="A44" s="0" t="n">
        <v>91</v>
      </c>
      <c r="B44" s="0" t="n">
        <v>25603745.8499799</v>
      </c>
      <c r="C44" s="0" t="n">
        <v>24551591.9736731</v>
      </c>
      <c r="D44" s="0" t="n">
        <v>25694008.1114121</v>
      </c>
      <c r="E44" s="0" t="n">
        <v>24635638.9553201</v>
      </c>
      <c r="F44" s="0" t="n">
        <v>18515462.4807087</v>
      </c>
      <c r="G44" s="0" t="n">
        <v>6036129.4929644</v>
      </c>
      <c r="H44" s="0" t="n">
        <v>18631130.4325133</v>
      </c>
      <c r="I44" s="0" t="n">
        <v>6004508.5228068</v>
      </c>
      <c r="J44" s="0" t="n">
        <v>1095038.1911211</v>
      </c>
      <c r="K44" s="0" t="n">
        <v>1062187.04538747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27036078.053259</v>
      </c>
      <c r="C45" s="0" t="n">
        <v>25924206.1186967</v>
      </c>
      <c r="D45" s="0" t="n">
        <v>27131374.7863153</v>
      </c>
      <c r="E45" s="0" t="n">
        <v>26012959.3837935</v>
      </c>
      <c r="F45" s="0" t="n">
        <v>19529528.593861</v>
      </c>
      <c r="G45" s="0" t="n">
        <v>6394677.5248357</v>
      </c>
      <c r="H45" s="0" t="n">
        <v>19651058.5292516</v>
      </c>
      <c r="I45" s="0" t="n">
        <v>6361900.85454184</v>
      </c>
      <c r="J45" s="0" t="n">
        <v>1243417.13774349</v>
      </c>
      <c r="K45" s="0" t="n">
        <v>1206114.62361119</v>
      </c>
      <c r="L45" s="0" t="n">
        <v>4502715.61353492</v>
      </c>
      <c r="M45" s="0" t="n">
        <v>4244895.34661579</v>
      </c>
      <c r="N45" s="0" t="n">
        <v>4518511.31625987</v>
      </c>
      <c r="O45" s="0" t="n">
        <v>4259659.3664842</v>
      </c>
      <c r="P45" s="0" t="n">
        <v>207236.189623915</v>
      </c>
      <c r="Q45" s="0" t="n">
        <v>201019.103935198</v>
      </c>
    </row>
    <row r="46" customFormat="false" ht="12.8" hidden="false" customHeight="false" outlineLevel="0" collapsed="false">
      <c r="A46" s="0" t="n">
        <v>93</v>
      </c>
      <c r="B46" s="0" t="n">
        <v>26565963.4898604</v>
      </c>
      <c r="C46" s="0" t="n">
        <v>25472528.0650973</v>
      </c>
      <c r="D46" s="0" t="n">
        <v>26661312.2275351</v>
      </c>
      <c r="E46" s="0" t="n">
        <v>25561347.9330167</v>
      </c>
      <c r="F46" s="0" t="n">
        <v>19186216.9371914</v>
      </c>
      <c r="G46" s="0" t="n">
        <v>6286311.12790585</v>
      </c>
      <c r="H46" s="0" t="n">
        <v>19307110.1002468</v>
      </c>
      <c r="I46" s="0" t="n">
        <v>6254237.83276989</v>
      </c>
      <c r="J46" s="0" t="n">
        <v>1330349.84907009</v>
      </c>
      <c r="K46" s="0" t="n">
        <v>1290439.35359799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28224697.3615714</v>
      </c>
      <c r="C47" s="0" t="n">
        <v>27061985.1896565</v>
      </c>
      <c r="D47" s="0" t="n">
        <v>28338637.087823</v>
      </c>
      <c r="E47" s="0" t="n">
        <v>27168550.4099004</v>
      </c>
      <c r="F47" s="0" t="n">
        <v>20369874.02131</v>
      </c>
      <c r="G47" s="0" t="n">
        <v>6692111.16834652</v>
      </c>
      <c r="H47" s="0" t="n">
        <v>20497698.516295</v>
      </c>
      <c r="I47" s="0" t="n">
        <v>6670851.89360533</v>
      </c>
      <c r="J47" s="0" t="n">
        <v>1541566.84612705</v>
      </c>
      <c r="K47" s="0" t="n">
        <v>1495319.84074324</v>
      </c>
      <c r="L47" s="0" t="n">
        <v>4700066.73785782</v>
      </c>
      <c r="M47" s="0" t="n">
        <v>4431726.5934529</v>
      </c>
      <c r="N47" s="0" t="n">
        <v>4718982.30616464</v>
      </c>
      <c r="O47" s="0" t="n">
        <v>4449435.62418513</v>
      </c>
      <c r="P47" s="0" t="n">
        <v>256927.807687842</v>
      </c>
      <c r="Q47" s="0" t="n">
        <v>249219.973457207</v>
      </c>
    </row>
    <row r="48" customFormat="false" ht="12.8" hidden="false" customHeight="false" outlineLevel="0" collapsed="false">
      <c r="A48" s="0" t="n">
        <v>95</v>
      </c>
      <c r="B48" s="0" t="n">
        <v>27743237.7736451</v>
      </c>
      <c r="C48" s="0" t="n">
        <v>26599802.7319976</v>
      </c>
      <c r="D48" s="0" t="n">
        <v>27853425.1626288</v>
      </c>
      <c r="E48" s="0" t="n">
        <v>26702852.1648579</v>
      </c>
      <c r="F48" s="0" t="n">
        <v>19955718.7515644</v>
      </c>
      <c r="G48" s="0" t="n">
        <v>6644083.98043316</v>
      </c>
      <c r="H48" s="0" t="n">
        <v>20079592.9118699</v>
      </c>
      <c r="I48" s="0" t="n">
        <v>6623259.25298803</v>
      </c>
      <c r="J48" s="0" t="n">
        <v>1566139.1364519</v>
      </c>
      <c r="K48" s="0" t="n">
        <v>1519154.96235835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28681707.9015452</v>
      </c>
      <c r="C49" s="0" t="n">
        <v>27499122.6657297</v>
      </c>
      <c r="D49" s="0" t="n">
        <v>28796852.6792227</v>
      </c>
      <c r="E49" s="0" t="n">
        <v>27606815.2788216</v>
      </c>
      <c r="F49" s="0" t="n">
        <v>20612819.5121674</v>
      </c>
      <c r="G49" s="0" t="n">
        <v>6886303.15356231</v>
      </c>
      <c r="H49" s="0" t="n">
        <v>20741946.1249203</v>
      </c>
      <c r="I49" s="0" t="n">
        <v>6864869.15390136</v>
      </c>
      <c r="J49" s="0" t="n">
        <v>1669083.50485893</v>
      </c>
      <c r="K49" s="0" t="n">
        <v>1619010.99971316</v>
      </c>
      <c r="L49" s="0" t="n">
        <v>4776195.93020069</v>
      </c>
      <c r="M49" s="0" t="n">
        <v>4503980.86582819</v>
      </c>
      <c r="N49" s="0" t="n">
        <v>4795311.63804305</v>
      </c>
      <c r="O49" s="0" t="n">
        <v>4521877.61743323</v>
      </c>
      <c r="P49" s="0" t="n">
        <v>278180.584143155</v>
      </c>
      <c r="Q49" s="0" t="n">
        <v>269835.16661886</v>
      </c>
    </row>
    <row r="50" customFormat="false" ht="12.8" hidden="false" customHeight="false" outlineLevel="0" collapsed="false">
      <c r="A50" s="0" t="n">
        <v>97</v>
      </c>
      <c r="B50" s="0" t="n">
        <v>28269161.2149993</v>
      </c>
      <c r="C50" s="0" t="n">
        <v>27102284.102108</v>
      </c>
      <c r="D50" s="0" t="n">
        <v>28383824.4801345</v>
      </c>
      <c r="E50" s="0" t="n">
        <v>27209545.7132042</v>
      </c>
      <c r="F50" s="0" t="n">
        <v>20262685.8583667</v>
      </c>
      <c r="G50" s="0" t="n">
        <v>6839598.24374133</v>
      </c>
      <c r="H50" s="0" t="n">
        <v>20390615.9633386</v>
      </c>
      <c r="I50" s="0" t="n">
        <v>6818929.74986559</v>
      </c>
      <c r="J50" s="0" t="n">
        <v>1712225.81653622</v>
      </c>
      <c r="K50" s="0" t="n">
        <v>1660859.04204013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28990276.1921515</v>
      </c>
      <c r="C51" s="0" t="n">
        <v>27793482.625841</v>
      </c>
      <c r="D51" s="0" t="n">
        <v>29108260.2203001</v>
      </c>
      <c r="E51" s="0" t="n">
        <v>27903880.6039352</v>
      </c>
      <c r="F51" s="0" t="n">
        <v>20706106.4761006</v>
      </c>
      <c r="G51" s="0" t="n">
        <v>7087376.14974048</v>
      </c>
      <c r="H51" s="0" t="n">
        <v>20836783.5340975</v>
      </c>
      <c r="I51" s="0" t="n">
        <v>7067097.06983773</v>
      </c>
      <c r="J51" s="0" t="n">
        <v>1839019.23840733</v>
      </c>
      <c r="K51" s="0" t="n">
        <v>1783848.66125511</v>
      </c>
      <c r="L51" s="0" t="n">
        <v>4827952.40113301</v>
      </c>
      <c r="M51" s="0" t="n">
        <v>4553718.21049309</v>
      </c>
      <c r="N51" s="0" t="n">
        <v>4847547.88369888</v>
      </c>
      <c r="O51" s="0" t="n">
        <v>4572076.41044058</v>
      </c>
      <c r="P51" s="0" t="n">
        <v>306503.206401222</v>
      </c>
      <c r="Q51" s="0" t="n">
        <v>297308.110209185</v>
      </c>
    </row>
    <row r="52" customFormat="false" ht="12.8" hidden="false" customHeight="false" outlineLevel="0" collapsed="false">
      <c r="A52" s="0" t="n">
        <v>99</v>
      </c>
      <c r="B52" s="0" t="n">
        <v>28654367.1629443</v>
      </c>
      <c r="C52" s="0" t="n">
        <v>27470009.5158285</v>
      </c>
      <c r="D52" s="0" t="n">
        <v>28771492.3734983</v>
      </c>
      <c r="E52" s="0" t="n">
        <v>27579628.5788994</v>
      </c>
      <c r="F52" s="0" t="n">
        <v>20421134.1781182</v>
      </c>
      <c r="G52" s="0" t="n">
        <v>7048875.33771037</v>
      </c>
      <c r="H52" s="0" t="n">
        <v>20550048.8362659</v>
      </c>
      <c r="I52" s="0" t="n">
        <v>7029579.74263348</v>
      </c>
      <c r="J52" s="0" t="n">
        <v>1848789.78431517</v>
      </c>
      <c r="K52" s="0" t="n">
        <v>1793326.09078571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29403985.3670847</v>
      </c>
      <c r="C53" s="0" t="n">
        <v>28188413.9335121</v>
      </c>
      <c r="D53" s="0" t="n">
        <v>29523465.6096536</v>
      </c>
      <c r="E53" s="0" t="n">
        <v>28300235.9575407</v>
      </c>
      <c r="F53" s="0" t="n">
        <v>20926965.6057424</v>
      </c>
      <c r="G53" s="0" t="n">
        <v>7261448.32776973</v>
      </c>
      <c r="H53" s="0" t="n">
        <v>21058517.3794277</v>
      </c>
      <c r="I53" s="0" t="n">
        <v>7241718.57811305</v>
      </c>
      <c r="J53" s="0" t="n">
        <v>2000855.12530171</v>
      </c>
      <c r="K53" s="0" t="n">
        <v>1940829.47154266</v>
      </c>
      <c r="L53" s="0" t="n">
        <v>4896681.11944583</v>
      </c>
      <c r="M53" s="0" t="n">
        <v>4619010.356209</v>
      </c>
      <c r="N53" s="0" t="n">
        <v>4916529.20175994</v>
      </c>
      <c r="O53" s="0" t="n">
        <v>4637605.01839752</v>
      </c>
      <c r="P53" s="0" t="n">
        <v>333475.854216951</v>
      </c>
      <c r="Q53" s="0" t="n">
        <v>323471.578590443</v>
      </c>
    </row>
    <row r="54" customFormat="false" ht="12.8" hidden="false" customHeight="false" outlineLevel="0" collapsed="false">
      <c r="A54" s="0" t="n">
        <v>101</v>
      </c>
      <c r="B54" s="0" t="n">
        <v>29052763.894698</v>
      </c>
      <c r="C54" s="0" t="n">
        <v>27850528.3328367</v>
      </c>
      <c r="D54" s="0" t="n">
        <v>29179222.9768799</v>
      </c>
      <c r="E54" s="0" t="n">
        <v>27969108.7317658</v>
      </c>
      <c r="F54" s="0" t="n">
        <v>20611730.9509394</v>
      </c>
      <c r="G54" s="0" t="n">
        <v>7238797.38189735</v>
      </c>
      <c r="H54" s="0" t="n">
        <v>20743522.5124097</v>
      </c>
      <c r="I54" s="0" t="n">
        <v>7225586.21935611</v>
      </c>
      <c r="J54" s="0" t="n">
        <v>2040961.04824876</v>
      </c>
      <c r="K54" s="0" t="n">
        <v>1979732.2168013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29696992.4630113</v>
      </c>
      <c r="C55" s="0" t="n">
        <v>28467273.3046091</v>
      </c>
      <c r="D55" s="0" t="n">
        <v>29826446.5922654</v>
      </c>
      <c r="E55" s="0" t="n">
        <v>28588686.2134827</v>
      </c>
      <c r="F55" s="0" t="n">
        <v>21069678.1574519</v>
      </c>
      <c r="G55" s="0" t="n">
        <v>7397595.14715721</v>
      </c>
      <c r="H55" s="0" t="n">
        <v>21203840.0646267</v>
      </c>
      <c r="I55" s="0" t="n">
        <v>7384846.14885597</v>
      </c>
      <c r="J55" s="0" t="n">
        <v>2210137.83443204</v>
      </c>
      <c r="K55" s="0" t="n">
        <v>2143833.69939908</v>
      </c>
      <c r="L55" s="0" t="n">
        <v>4949233.90608868</v>
      </c>
      <c r="M55" s="0" t="n">
        <v>4669802.97032965</v>
      </c>
      <c r="N55" s="0" t="n">
        <v>4970782.57870301</v>
      </c>
      <c r="O55" s="0" t="n">
        <v>4690033.87568292</v>
      </c>
      <c r="P55" s="0" t="n">
        <v>368356.305738674</v>
      </c>
      <c r="Q55" s="0" t="n">
        <v>357305.616566513</v>
      </c>
    </row>
    <row r="56" customFormat="false" ht="12.8" hidden="false" customHeight="false" outlineLevel="0" collapsed="false">
      <c r="A56" s="0" t="n">
        <v>103</v>
      </c>
      <c r="B56" s="0" t="n">
        <v>29301376.1525609</v>
      </c>
      <c r="C56" s="0" t="n">
        <v>28086664.8044838</v>
      </c>
      <c r="D56" s="0" t="n">
        <v>29428589.4029813</v>
      </c>
      <c r="E56" s="0" t="n">
        <v>28205983.6300815</v>
      </c>
      <c r="F56" s="0" t="n">
        <v>20750693.8472371</v>
      </c>
      <c r="G56" s="0" t="n">
        <v>7335970.95724667</v>
      </c>
      <c r="H56" s="0" t="n">
        <v>20882345.9897237</v>
      </c>
      <c r="I56" s="0" t="n">
        <v>7323637.64035782</v>
      </c>
      <c r="J56" s="0" t="n">
        <v>2227145.47975937</v>
      </c>
      <c r="K56" s="0" t="n">
        <v>2160331.11536659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30068101.7211777</v>
      </c>
      <c r="C57" s="0" t="n">
        <v>28820710.3934516</v>
      </c>
      <c r="D57" s="0" t="n">
        <v>30200046.4719173</v>
      </c>
      <c r="E57" s="0" t="n">
        <v>28944492.955782</v>
      </c>
      <c r="F57" s="0" t="n">
        <v>21273197.9024497</v>
      </c>
      <c r="G57" s="0" t="n">
        <v>7547512.49100187</v>
      </c>
      <c r="H57" s="0" t="n">
        <v>21408881.6129831</v>
      </c>
      <c r="I57" s="0" t="n">
        <v>7535611.34279892</v>
      </c>
      <c r="J57" s="0" t="n">
        <v>2392512.40147273</v>
      </c>
      <c r="K57" s="0" t="n">
        <v>2320737.02942855</v>
      </c>
      <c r="L57" s="0" t="n">
        <v>5010937.76774699</v>
      </c>
      <c r="M57" s="0" t="n">
        <v>4728357.19499672</v>
      </c>
      <c r="N57" s="0" t="n">
        <v>5032906.71372845</v>
      </c>
      <c r="O57" s="0" t="n">
        <v>4748987.91002166</v>
      </c>
      <c r="P57" s="0" t="n">
        <v>398752.066912122</v>
      </c>
      <c r="Q57" s="0" t="n">
        <v>386789.504904758</v>
      </c>
    </row>
    <row r="58" customFormat="false" ht="12.8" hidden="false" customHeight="false" outlineLevel="0" collapsed="false">
      <c r="A58" s="0" t="n">
        <v>105</v>
      </c>
      <c r="B58" s="0" t="n">
        <v>29710256.7965667</v>
      </c>
      <c r="C58" s="0" t="n">
        <v>28476920.92166</v>
      </c>
      <c r="D58" s="0" t="n">
        <v>29840944.7297288</v>
      </c>
      <c r="E58" s="0" t="n">
        <v>28599526.3455802</v>
      </c>
      <c r="F58" s="0" t="n">
        <v>21024934.1391175</v>
      </c>
      <c r="G58" s="0" t="n">
        <v>7451986.78254247</v>
      </c>
      <c r="H58" s="0" t="n">
        <v>21159235.8661056</v>
      </c>
      <c r="I58" s="0" t="n">
        <v>7440290.4794746</v>
      </c>
      <c r="J58" s="0" t="n">
        <v>2452530.90676487</v>
      </c>
      <c r="K58" s="0" t="n">
        <v>2378954.97956192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30442308.4131234</v>
      </c>
      <c r="C59" s="0" t="n">
        <v>29178670.6783279</v>
      </c>
      <c r="D59" s="0" t="n">
        <v>30579998.7234309</v>
      </c>
      <c r="E59" s="0" t="n">
        <v>29307935.060786</v>
      </c>
      <c r="F59" s="0" t="n">
        <v>21550369.6255987</v>
      </c>
      <c r="G59" s="0" t="n">
        <v>7628301.05272913</v>
      </c>
      <c r="H59" s="0" t="n">
        <v>21687892.047886</v>
      </c>
      <c r="I59" s="0" t="n">
        <v>7620043.01290003</v>
      </c>
      <c r="J59" s="0" t="n">
        <v>2572589.45307602</v>
      </c>
      <c r="K59" s="0" t="n">
        <v>2495411.76948374</v>
      </c>
      <c r="L59" s="0" t="n">
        <v>5073310.35705176</v>
      </c>
      <c r="M59" s="0" t="n">
        <v>4787947.79261928</v>
      </c>
      <c r="N59" s="0" t="n">
        <v>5096236.30154028</v>
      </c>
      <c r="O59" s="0" t="n">
        <v>4809477.42834639</v>
      </c>
      <c r="P59" s="0" t="n">
        <v>428764.908846003</v>
      </c>
      <c r="Q59" s="0" t="n">
        <v>415901.961580623</v>
      </c>
    </row>
    <row r="60" customFormat="false" ht="12.8" hidden="false" customHeight="false" outlineLevel="0" collapsed="false">
      <c r="A60" s="0" t="n">
        <v>107</v>
      </c>
      <c r="B60" s="0" t="n">
        <v>30041317.3834034</v>
      </c>
      <c r="C60" s="0" t="n">
        <v>28794678.4959791</v>
      </c>
      <c r="D60" s="0" t="n">
        <v>30176607.2766988</v>
      </c>
      <c r="E60" s="0" t="n">
        <v>28921689.2837445</v>
      </c>
      <c r="F60" s="0" t="n">
        <v>21276317.1942404</v>
      </c>
      <c r="G60" s="0" t="n">
        <v>7518361.30173868</v>
      </c>
      <c r="H60" s="0" t="n">
        <v>21411445.6025095</v>
      </c>
      <c r="I60" s="0" t="n">
        <v>7510243.68123497</v>
      </c>
      <c r="J60" s="0" t="n">
        <v>2623508.98542379</v>
      </c>
      <c r="K60" s="0" t="n">
        <v>2544803.71586107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30741197.8070319</v>
      </c>
      <c r="C61" s="0" t="n">
        <v>29465833.3917927</v>
      </c>
      <c r="D61" s="0" t="n">
        <v>30880860.81703</v>
      </c>
      <c r="E61" s="0" t="n">
        <v>29596969.7389232</v>
      </c>
      <c r="F61" s="0" t="n">
        <v>21768231.1397984</v>
      </c>
      <c r="G61" s="0" t="n">
        <v>7697602.25199432</v>
      </c>
      <c r="H61" s="0" t="n">
        <v>21907072.0506065</v>
      </c>
      <c r="I61" s="0" t="n">
        <v>7689897.68831665</v>
      </c>
      <c r="J61" s="0" t="n">
        <v>2755779.93894569</v>
      </c>
      <c r="K61" s="0" t="n">
        <v>2673106.54077732</v>
      </c>
      <c r="L61" s="0" t="n">
        <v>5121974.01134187</v>
      </c>
      <c r="M61" s="0" t="n">
        <v>4834209.26594205</v>
      </c>
      <c r="N61" s="0" t="n">
        <v>5145231.89854466</v>
      </c>
      <c r="O61" s="0" t="n">
        <v>4856053.98917043</v>
      </c>
      <c r="P61" s="0" t="n">
        <v>459296.656490949</v>
      </c>
      <c r="Q61" s="0" t="n">
        <v>445517.75679622</v>
      </c>
    </row>
    <row r="62" customFormat="false" ht="12.8" hidden="false" customHeight="false" outlineLevel="0" collapsed="false">
      <c r="A62" s="0" t="n">
        <v>109</v>
      </c>
      <c r="B62" s="0" t="n">
        <v>30369866.8601206</v>
      </c>
      <c r="C62" s="0" t="n">
        <v>29109583.4261681</v>
      </c>
      <c r="D62" s="0" t="n">
        <v>30508677.8704606</v>
      </c>
      <c r="E62" s="0" t="n">
        <v>29239921.4218444</v>
      </c>
      <c r="F62" s="0" t="n">
        <v>21503949.0398942</v>
      </c>
      <c r="G62" s="0" t="n">
        <v>7605634.3862739</v>
      </c>
      <c r="H62" s="0" t="n">
        <v>21641858.9848493</v>
      </c>
      <c r="I62" s="0" t="n">
        <v>7598062.4369951</v>
      </c>
      <c r="J62" s="0" t="n">
        <v>2775321.81797315</v>
      </c>
      <c r="K62" s="0" t="n">
        <v>2692062.16343395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31169616.1883218</v>
      </c>
      <c r="C63" s="0" t="n">
        <v>29874602.9071337</v>
      </c>
      <c r="D63" s="0" t="n">
        <v>31313122.7412424</v>
      </c>
      <c r="E63" s="0" t="n">
        <v>30009369.2668075</v>
      </c>
      <c r="F63" s="0" t="n">
        <v>22058953.1446318</v>
      </c>
      <c r="G63" s="0" t="n">
        <v>7815649.76250188</v>
      </c>
      <c r="H63" s="0" t="n">
        <v>22200898.8119073</v>
      </c>
      <c r="I63" s="0" t="n">
        <v>7808470.45490026</v>
      </c>
      <c r="J63" s="0" t="n">
        <v>2918332.22294266</v>
      </c>
      <c r="K63" s="0" t="n">
        <v>2830782.25625438</v>
      </c>
      <c r="L63" s="0" t="n">
        <v>5190327.05072697</v>
      </c>
      <c r="M63" s="0" t="n">
        <v>4898344.81768242</v>
      </c>
      <c r="N63" s="0" t="n">
        <v>5214228.57567169</v>
      </c>
      <c r="O63" s="0" t="n">
        <v>4920798.17506973</v>
      </c>
      <c r="P63" s="0" t="n">
        <v>486388.703823776</v>
      </c>
      <c r="Q63" s="0" t="n">
        <v>471797.042709063</v>
      </c>
    </row>
    <row r="64" customFormat="false" ht="12.8" hidden="false" customHeight="false" outlineLevel="0" collapsed="false">
      <c r="A64" s="0" t="n">
        <v>111</v>
      </c>
      <c r="B64" s="0" t="n">
        <v>30730298.6414747</v>
      </c>
      <c r="C64" s="0" t="n">
        <v>29453701.8747442</v>
      </c>
      <c r="D64" s="0" t="n">
        <v>30871203.7824588</v>
      </c>
      <c r="E64" s="0" t="n">
        <v>29586025.1143245</v>
      </c>
      <c r="F64" s="0" t="n">
        <v>21774388.9608875</v>
      </c>
      <c r="G64" s="0" t="n">
        <v>7679312.9138567</v>
      </c>
      <c r="H64" s="0" t="n">
        <v>21913769.4307741</v>
      </c>
      <c r="I64" s="0" t="n">
        <v>7672255.68355033</v>
      </c>
      <c r="J64" s="0" t="n">
        <v>2919849.2446506</v>
      </c>
      <c r="K64" s="0" t="n">
        <v>2832253.76731108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31423802.716477</v>
      </c>
      <c r="C65" s="0" t="n">
        <v>30118390.3572592</v>
      </c>
      <c r="D65" s="0" t="n">
        <v>31568324.2229149</v>
      </c>
      <c r="E65" s="0" t="n">
        <v>30254110.2100017</v>
      </c>
      <c r="F65" s="0" t="n">
        <v>22210342.4574871</v>
      </c>
      <c r="G65" s="0" t="n">
        <v>7908047.89977212</v>
      </c>
      <c r="H65" s="0" t="n">
        <v>22353272.7707888</v>
      </c>
      <c r="I65" s="0" t="n">
        <v>7900837.43921285</v>
      </c>
      <c r="J65" s="0" t="n">
        <v>2998459.51438563</v>
      </c>
      <c r="K65" s="0" t="n">
        <v>2908505.72895406</v>
      </c>
      <c r="L65" s="0" t="n">
        <v>5232236.84247934</v>
      </c>
      <c r="M65" s="0" t="n">
        <v>4938151.60008341</v>
      </c>
      <c r="N65" s="0" t="n">
        <v>5256307.45590041</v>
      </c>
      <c r="O65" s="0" t="n">
        <v>4960763.83955867</v>
      </c>
      <c r="P65" s="0" t="n">
        <v>499743.252397606</v>
      </c>
      <c r="Q65" s="0" t="n">
        <v>484750.954825678</v>
      </c>
    </row>
    <row r="66" customFormat="false" ht="12.8" hidden="false" customHeight="false" outlineLevel="0" collapsed="false">
      <c r="A66" s="0" t="n">
        <v>113</v>
      </c>
      <c r="B66" s="0" t="n">
        <v>31063701.2687259</v>
      </c>
      <c r="C66" s="0" t="n">
        <v>29771997.8803886</v>
      </c>
      <c r="D66" s="0" t="n">
        <v>31207522.9223418</v>
      </c>
      <c r="E66" s="0" t="n">
        <v>29907078.0336188</v>
      </c>
      <c r="F66" s="0" t="n">
        <v>21941923.8019541</v>
      </c>
      <c r="G66" s="0" t="n">
        <v>7830074.07843453</v>
      </c>
      <c r="H66" s="0" t="n">
        <v>22083579.6237148</v>
      </c>
      <c r="I66" s="0" t="n">
        <v>7823498.40990391</v>
      </c>
      <c r="J66" s="0" t="n">
        <v>3067803.96830006</v>
      </c>
      <c r="K66" s="0" t="n">
        <v>2975769.84925106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31741860.0411792</v>
      </c>
      <c r="C67" s="0" t="n">
        <v>30422396.4021558</v>
      </c>
      <c r="D67" s="0" t="n">
        <v>31891691.7391516</v>
      </c>
      <c r="E67" s="0" t="n">
        <v>30563187.7458488</v>
      </c>
      <c r="F67" s="0" t="n">
        <v>22390890.7717485</v>
      </c>
      <c r="G67" s="0" t="n">
        <v>8031505.63040723</v>
      </c>
      <c r="H67" s="0" t="n">
        <v>22536327.498842</v>
      </c>
      <c r="I67" s="0" t="n">
        <v>8026860.24700675</v>
      </c>
      <c r="J67" s="0" t="n">
        <v>3221518.924917</v>
      </c>
      <c r="K67" s="0" t="n">
        <v>3124873.35716949</v>
      </c>
      <c r="L67" s="0" t="n">
        <v>5285776.60164317</v>
      </c>
      <c r="M67" s="0" t="n">
        <v>4989574.37285916</v>
      </c>
      <c r="N67" s="0" t="n">
        <v>5310746.43563047</v>
      </c>
      <c r="O67" s="0" t="n">
        <v>5013045.59547977</v>
      </c>
      <c r="P67" s="0" t="n">
        <v>536919.8208195</v>
      </c>
      <c r="Q67" s="0" t="n">
        <v>520812.226194915</v>
      </c>
    </row>
    <row r="68" customFormat="false" ht="12.8" hidden="false" customHeight="false" outlineLevel="0" collapsed="false">
      <c r="A68" s="0" t="n">
        <v>115</v>
      </c>
      <c r="B68" s="0" t="n">
        <v>31182586.3426857</v>
      </c>
      <c r="C68" s="0" t="n">
        <v>29886955.389752</v>
      </c>
      <c r="D68" s="0" t="n">
        <v>31330006.075927</v>
      </c>
      <c r="E68" s="0" t="n">
        <v>30025480.3688928</v>
      </c>
      <c r="F68" s="0" t="n">
        <v>22052396.8937065</v>
      </c>
      <c r="G68" s="0" t="n">
        <v>7834558.49604542</v>
      </c>
      <c r="H68" s="0" t="n">
        <v>22195488.2918324</v>
      </c>
      <c r="I68" s="0" t="n">
        <v>7829992.07706043</v>
      </c>
      <c r="J68" s="0" t="n">
        <v>3249967.50116955</v>
      </c>
      <c r="K68" s="0" t="n">
        <v>3152468.47613446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32010050.6570738</v>
      </c>
      <c r="C69" s="0" t="n">
        <v>30680351.0680254</v>
      </c>
      <c r="D69" s="0" t="n">
        <v>32164429.7479215</v>
      </c>
      <c r="E69" s="0" t="n">
        <v>30825449.3783804</v>
      </c>
      <c r="F69" s="0" t="n">
        <v>22613725.6508694</v>
      </c>
      <c r="G69" s="0" t="n">
        <v>8066625.41715606</v>
      </c>
      <c r="H69" s="0" t="n">
        <v>22759461.9057428</v>
      </c>
      <c r="I69" s="0" t="n">
        <v>8065987.47263753</v>
      </c>
      <c r="J69" s="0" t="n">
        <v>3455287.99116679</v>
      </c>
      <c r="K69" s="0" t="n">
        <v>3351629.35143179</v>
      </c>
      <c r="L69" s="0" t="n">
        <v>5325910.83240984</v>
      </c>
      <c r="M69" s="0" t="n">
        <v>5027302.48975361</v>
      </c>
      <c r="N69" s="0" t="n">
        <v>5351637.48318199</v>
      </c>
      <c r="O69" s="0" t="n">
        <v>5051484.07418908</v>
      </c>
      <c r="P69" s="0" t="n">
        <v>575881.331861132</v>
      </c>
      <c r="Q69" s="0" t="n">
        <v>558604.891905298</v>
      </c>
    </row>
    <row r="70" customFormat="false" ht="12.8" hidden="false" customHeight="false" outlineLevel="0" collapsed="false">
      <c r="A70" s="0" t="n">
        <v>117</v>
      </c>
      <c r="B70" s="0" t="n">
        <v>31559543.5365915</v>
      </c>
      <c r="C70" s="0" t="n">
        <v>30248737.9191045</v>
      </c>
      <c r="D70" s="0" t="n">
        <v>31710488.5800635</v>
      </c>
      <c r="E70" s="0" t="n">
        <v>30390606.3992954</v>
      </c>
      <c r="F70" s="0" t="n">
        <v>22261577.3969076</v>
      </c>
      <c r="G70" s="0" t="n">
        <v>7987160.52219695</v>
      </c>
      <c r="H70" s="0" t="n">
        <v>22404072.841178</v>
      </c>
      <c r="I70" s="0" t="n">
        <v>7986533.55811735</v>
      </c>
      <c r="J70" s="0" t="n">
        <v>3436253.8871192</v>
      </c>
      <c r="K70" s="0" t="n">
        <v>3333166.27050563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32172375.4350808</v>
      </c>
      <c r="C71" s="0" t="n">
        <v>30836281.6953589</v>
      </c>
      <c r="D71" s="0" t="n">
        <v>32325758.3777987</v>
      </c>
      <c r="E71" s="0" t="n">
        <v>30980440.712102</v>
      </c>
      <c r="F71" s="0" t="n">
        <v>22720205.2831856</v>
      </c>
      <c r="G71" s="0" t="n">
        <v>8116076.41217322</v>
      </c>
      <c r="H71" s="0" t="n">
        <v>22865004.1874827</v>
      </c>
      <c r="I71" s="0" t="n">
        <v>8115436.52461924</v>
      </c>
      <c r="J71" s="0" t="n">
        <v>3607438.3865904</v>
      </c>
      <c r="K71" s="0" t="n">
        <v>3499215.23499269</v>
      </c>
      <c r="L71" s="0" t="n">
        <v>5357233.63620079</v>
      </c>
      <c r="M71" s="0" t="n">
        <v>5058206.27163575</v>
      </c>
      <c r="N71" s="0" t="n">
        <v>5382793.74555241</v>
      </c>
      <c r="O71" s="0" t="n">
        <v>5082231.3027579</v>
      </c>
      <c r="P71" s="0" t="n">
        <v>601239.7310984</v>
      </c>
      <c r="Q71" s="0" t="n">
        <v>583202.539165448</v>
      </c>
    </row>
    <row r="72" customFormat="false" ht="12.8" hidden="false" customHeight="false" outlineLevel="0" collapsed="false">
      <c r="A72" s="0" t="n">
        <v>119</v>
      </c>
      <c r="B72" s="0" t="n">
        <v>31849002.2148493</v>
      </c>
      <c r="C72" s="0" t="n">
        <v>30526077.5115885</v>
      </c>
      <c r="D72" s="0" t="n">
        <v>32000593.5791336</v>
      </c>
      <c r="E72" s="0" t="n">
        <v>30668556.5842724</v>
      </c>
      <c r="F72" s="0" t="n">
        <v>22534687.2515436</v>
      </c>
      <c r="G72" s="0" t="n">
        <v>7991390.26004491</v>
      </c>
      <c r="H72" s="0" t="n">
        <v>22677636.4580173</v>
      </c>
      <c r="I72" s="0" t="n">
        <v>7990920.12625515</v>
      </c>
      <c r="J72" s="0" t="n">
        <v>3662319.57265061</v>
      </c>
      <c r="K72" s="0" t="n">
        <v>3552449.9854711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32719646.5553538</v>
      </c>
      <c r="C73" s="0" t="n">
        <v>31359366.1126919</v>
      </c>
      <c r="D73" s="0" t="n">
        <v>32874761.6247659</v>
      </c>
      <c r="E73" s="0" t="n">
        <v>31505172.0367329</v>
      </c>
      <c r="F73" s="0" t="n">
        <v>23143950.0763252</v>
      </c>
      <c r="G73" s="0" t="n">
        <v>8215416.03636667</v>
      </c>
      <c r="H73" s="0" t="n">
        <v>23289756.6686936</v>
      </c>
      <c r="I73" s="0" t="n">
        <v>8215415.36803924</v>
      </c>
      <c r="J73" s="0" t="n">
        <v>3814719.85264586</v>
      </c>
      <c r="K73" s="0" t="n">
        <v>3700278.25706649</v>
      </c>
      <c r="L73" s="0" t="n">
        <v>5444196.68740589</v>
      </c>
      <c r="M73" s="0" t="n">
        <v>5140073.81012508</v>
      </c>
      <c r="N73" s="0" t="n">
        <v>5470048.80159755</v>
      </c>
      <c r="O73" s="0" t="n">
        <v>5164376.73508992</v>
      </c>
      <c r="P73" s="0" t="n">
        <v>635786.642107644</v>
      </c>
      <c r="Q73" s="0" t="n">
        <v>616713.042844415</v>
      </c>
    </row>
    <row r="74" customFormat="false" ht="12.8" hidden="false" customHeight="false" outlineLevel="0" collapsed="false">
      <c r="A74" s="0" t="n">
        <v>121</v>
      </c>
      <c r="B74" s="0" t="n">
        <v>32158541.955966</v>
      </c>
      <c r="C74" s="0" t="n">
        <v>30821877.7214247</v>
      </c>
      <c r="D74" s="0" t="n">
        <v>32310383.9326025</v>
      </c>
      <c r="E74" s="0" t="n">
        <v>30964606.9768329</v>
      </c>
      <c r="F74" s="0" t="n">
        <v>22676588.7690518</v>
      </c>
      <c r="G74" s="0" t="n">
        <v>8145288.95237287</v>
      </c>
      <c r="H74" s="0" t="n">
        <v>22819318.6836527</v>
      </c>
      <c r="I74" s="0" t="n">
        <v>8145288.29318014</v>
      </c>
      <c r="J74" s="0" t="n">
        <v>3800675.19511171</v>
      </c>
      <c r="K74" s="0" t="n">
        <v>3686654.93925836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32889818.5406939</v>
      </c>
      <c r="C75" s="0" t="n">
        <v>31523024.5269696</v>
      </c>
      <c r="D75" s="0" t="n">
        <v>33042895.0854794</v>
      </c>
      <c r="E75" s="0" t="n">
        <v>31666914.2333909</v>
      </c>
      <c r="F75" s="0" t="n">
        <v>23146762.1199444</v>
      </c>
      <c r="G75" s="0" t="n">
        <v>8376262.40702522</v>
      </c>
      <c r="H75" s="0" t="n">
        <v>23290652.4987093</v>
      </c>
      <c r="I75" s="0" t="n">
        <v>8376261.73468167</v>
      </c>
      <c r="J75" s="0" t="n">
        <v>3974790.09913977</v>
      </c>
      <c r="K75" s="0" t="n">
        <v>3855546.39616558</v>
      </c>
      <c r="L75" s="0" t="n">
        <v>5473063.03165122</v>
      </c>
      <c r="M75" s="0" t="n">
        <v>5167979.50929108</v>
      </c>
      <c r="N75" s="0" t="n">
        <v>5498575.39094579</v>
      </c>
      <c r="O75" s="0" t="n">
        <v>5191962.71879441</v>
      </c>
      <c r="P75" s="0" t="n">
        <v>662465.016523296</v>
      </c>
      <c r="Q75" s="0" t="n">
        <v>642591.066027597</v>
      </c>
    </row>
    <row r="76" customFormat="false" ht="12.8" hidden="false" customHeight="false" outlineLevel="0" collapsed="false">
      <c r="A76" s="0" t="n">
        <v>123</v>
      </c>
      <c r="B76" s="0" t="n">
        <v>32315512.2563373</v>
      </c>
      <c r="C76" s="0" t="n">
        <v>30974197.3209534</v>
      </c>
      <c r="D76" s="0" t="n">
        <v>32464616.2861265</v>
      </c>
      <c r="E76" s="0" t="n">
        <v>31114352.5376097</v>
      </c>
      <c r="F76" s="0" t="n">
        <v>22747183.3759791</v>
      </c>
      <c r="G76" s="0" t="n">
        <v>8227013.94497426</v>
      </c>
      <c r="H76" s="0" t="n">
        <v>22887339.2250848</v>
      </c>
      <c r="I76" s="0" t="n">
        <v>8227013.31252497</v>
      </c>
      <c r="J76" s="0" t="n">
        <v>3985630.7042168</v>
      </c>
      <c r="K76" s="0" t="n">
        <v>3866061.78309029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33091212.5383178</v>
      </c>
      <c r="C77" s="0" t="n">
        <v>31716031.9198145</v>
      </c>
      <c r="D77" s="0" t="n">
        <v>33243219.4868036</v>
      </c>
      <c r="E77" s="0" t="n">
        <v>31858915.8750687</v>
      </c>
      <c r="F77" s="0" t="n">
        <v>23250231.6272776</v>
      </c>
      <c r="G77" s="0" t="n">
        <v>8465800.29253683</v>
      </c>
      <c r="H77" s="0" t="n">
        <v>23393116.2215512</v>
      </c>
      <c r="I77" s="0" t="n">
        <v>8465799.65351754</v>
      </c>
      <c r="J77" s="0" t="n">
        <v>4122317.10518386</v>
      </c>
      <c r="K77" s="0" t="n">
        <v>3998647.59202834</v>
      </c>
      <c r="L77" s="0" t="n">
        <v>5504600.54886093</v>
      </c>
      <c r="M77" s="0" t="n">
        <v>5197948.11543966</v>
      </c>
      <c r="N77" s="0" t="n">
        <v>5529934.58348048</v>
      </c>
      <c r="O77" s="0" t="n">
        <v>5221764.69792257</v>
      </c>
      <c r="P77" s="0" t="n">
        <v>687052.850863977</v>
      </c>
      <c r="Q77" s="0" t="n">
        <v>666441.265338057</v>
      </c>
    </row>
    <row r="78" customFormat="false" ht="12.8" hidden="false" customHeight="false" outlineLevel="0" collapsed="false">
      <c r="A78" s="0" t="n">
        <v>125</v>
      </c>
      <c r="B78" s="0" t="n">
        <v>32551149.3399175</v>
      </c>
      <c r="C78" s="0" t="n">
        <v>31198781.9959179</v>
      </c>
      <c r="D78" s="0" t="n">
        <v>32699335.0752994</v>
      </c>
      <c r="E78" s="0" t="n">
        <v>31338073.9285361</v>
      </c>
      <c r="F78" s="0" t="n">
        <v>22906529.2623881</v>
      </c>
      <c r="G78" s="0" t="n">
        <v>8292252.7335298</v>
      </c>
      <c r="H78" s="0" t="n">
        <v>23045821.8245632</v>
      </c>
      <c r="I78" s="0" t="n">
        <v>8292252.1039729</v>
      </c>
      <c r="J78" s="0" t="n">
        <v>4075370.66797964</v>
      </c>
      <c r="K78" s="0" t="n">
        <v>3953109.54794025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33318985.9000171</v>
      </c>
      <c r="C79" s="0" t="n">
        <v>31935843.4546557</v>
      </c>
      <c r="D79" s="0" t="n">
        <v>33470104.7845902</v>
      </c>
      <c r="E79" s="0" t="n">
        <v>32077892.4052781</v>
      </c>
      <c r="F79" s="0" t="n">
        <v>23466999.1738084</v>
      </c>
      <c r="G79" s="0" t="n">
        <v>8468844.28084728</v>
      </c>
      <c r="H79" s="0" t="n">
        <v>23609048.6765736</v>
      </c>
      <c r="I79" s="0" t="n">
        <v>8468843.72870451</v>
      </c>
      <c r="J79" s="0" t="n">
        <v>4265775.6314994</v>
      </c>
      <c r="K79" s="0" t="n">
        <v>4137802.36255442</v>
      </c>
      <c r="L79" s="0" t="n">
        <v>5542048.77907159</v>
      </c>
      <c r="M79" s="0" t="n">
        <v>5233653.49723428</v>
      </c>
      <c r="N79" s="0" t="n">
        <v>5567234.7632245</v>
      </c>
      <c r="O79" s="0" t="n">
        <v>5257330.91870109</v>
      </c>
      <c r="P79" s="0" t="n">
        <v>710962.6052499</v>
      </c>
      <c r="Q79" s="0" t="n">
        <v>689633.727092403</v>
      </c>
    </row>
    <row r="80" customFormat="false" ht="12.8" hidden="false" customHeight="false" outlineLevel="0" collapsed="false">
      <c r="A80" s="0" t="n">
        <v>127</v>
      </c>
      <c r="B80" s="0" t="n">
        <v>32771896.4701146</v>
      </c>
      <c r="C80" s="0" t="n">
        <v>31412254.1631367</v>
      </c>
      <c r="D80" s="0" t="n">
        <v>32917708.8512404</v>
      </c>
      <c r="E80" s="0" t="n">
        <v>31549315.2032241</v>
      </c>
      <c r="F80" s="0" t="n">
        <v>23070820.8790487</v>
      </c>
      <c r="G80" s="0" t="n">
        <v>8341433.28408799</v>
      </c>
      <c r="H80" s="0" t="n">
        <v>23207882.4618902</v>
      </c>
      <c r="I80" s="0" t="n">
        <v>8341432.74133389</v>
      </c>
      <c r="J80" s="0" t="n">
        <v>4269123.33740139</v>
      </c>
      <c r="K80" s="0" t="n">
        <v>4141049.63727935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33604609.4789889</v>
      </c>
      <c r="C81" s="0" t="n">
        <v>32210457.0943877</v>
      </c>
      <c r="D81" s="0" t="n">
        <v>33753207.1495107</v>
      </c>
      <c r="E81" s="0" t="n">
        <v>32350136.250945</v>
      </c>
      <c r="F81" s="0" t="n">
        <v>23632213.9470432</v>
      </c>
      <c r="G81" s="0" t="n">
        <v>8578243.14734451</v>
      </c>
      <c r="H81" s="0" t="n">
        <v>23771893.6579615</v>
      </c>
      <c r="I81" s="0" t="n">
        <v>8578242.59298349</v>
      </c>
      <c r="J81" s="0" t="n">
        <v>4434618.21607611</v>
      </c>
      <c r="K81" s="0" t="n">
        <v>4301579.66959383</v>
      </c>
      <c r="L81" s="0" t="n">
        <v>5589236.07680848</v>
      </c>
      <c r="M81" s="0" t="n">
        <v>5278597.19614212</v>
      </c>
      <c r="N81" s="0" t="n">
        <v>5614001.88470871</v>
      </c>
      <c r="O81" s="0" t="n">
        <v>5301879.66236238</v>
      </c>
      <c r="P81" s="0" t="n">
        <v>739103.036012685</v>
      </c>
      <c r="Q81" s="0" t="n">
        <v>716929.944932304</v>
      </c>
    </row>
    <row r="82" customFormat="false" ht="12.8" hidden="false" customHeight="false" outlineLevel="0" collapsed="false">
      <c r="A82" s="0" t="n">
        <v>129</v>
      </c>
      <c r="B82" s="0" t="n">
        <v>33134423.0892838</v>
      </c>
      <c r="C82" s="0" t="n">
        <v>31760325.1013577</v>
      </c>
      <c r="D82" s="0" t="n">
        <v>33280080.1135261</v>
      </c>
      <c r="E82" s="0" t="n">
        <v>31897240.0960887</v>
      </c>
      <c r="F82" s="0" t="n">
        <v>23296676.4912773</v>
      </c>
      <c r="G82" s="0" t="n">
        <v>8463648.61008041</v>
      </c>
      <c r="H82" s="0" t="n">
        <v>23433592.0307464</v>
      </c>
      <c r="I82" s="0" t="n">
        <v>8463648.06534238</v>
      </c>
      <c r="J82" s="0" t="n">
        <v>4476330.21390432</v>
      </c>
      <c r="K82" s="0" t="n">
        <v>4342040.30748719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33909616.6369628</v>
      </c>
      <c r="C83" s="0" t="n">
        <v>32504043.5415518</v>
      </c>
      <c r="D83" s="0" t="n">
        <v>34058175.1127133</v>
      </c>
      <c r="E83" s="0" t="n">
        <v>32643686.1352154</v>
      </c>
      <c r="F83" s="0" t="n">
        <v>23837029.4629954</v>
      </c>
      <c r="G83" s="0" t="n">
        <v>8667014.07855644</v>
      </c>
      <c r="H83" s="0" t="n">
        <v>23976672.6124942</v>
      </c>
      <c r="I83" s="0" t="n">
        <v>8667013.52272123</v>
      </c>
      <c r="J83" s="0" t="n">
        <v>4611450.17077118</v>
      </c>
      <c r="K83" s="0" t="n">
        <v>4473106.66564805</v>
      </c>
      <c r="L83" s="0" t="n">
        <v>5640771.10849518</v>
      </c>
      <c r="M83" s="0" t="n">
        <v>5328164.87321566</v>
      </c>
      <c r="N83" s="0" t="n">
        <v>5665530.43361285</v>
      </c>
      <c r="O83" s="0" t="n">
        <v>5351441.25294212</v>
      </c>
      <c r="P83" s="0" t="n">
        <v>768575.028461864</v>
      </c>
      <c r="Q83" s="0" t="n">
        <v>745517.777608008</v>
      </c>
    </row>
    <row r="84" customFormat="false" ht="12.8" hidden="false" customHeight="false" outlineLevel="0" collapsed="false">
      <c r="A84" s="0" t="n">
        <v>131</v>
      </c>
      <c r="B84" s="0" t="n">
        <v>33405899.7364835</v>
      </c>
      <c r="C84" s="0" t="n">
        <v>32021355.1662199</v>
      </c>
      <c r="D84" s="0" t="n">
        <v>33549796.8293309</v>
      </c>
      <c r="E84" s="0" t="n">
        <v>32156616.2754331</v>
      </c>
      <c r="F84" s="0" t="n">
        <v>23493996.7269619</v>
      </c>
      <c r="G84" s="0" t="n">
        <v>8527358.43925805</v>
      </c>
      <c r="H84" s="0" t="n">
        <v>23629258.3825588</v>
      </c>
      <c r="I84" s="0" t="n">
        <v>8527357.8928743</v>
      </c>
      <c r="J84" s="0" t="n">
        <v>4617862.83168229</v>
      </c>
      <c r="K84" s="0" t="n">
        <v>4479326.94673183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34047894.0628324</v>
      </c>
      <c r="C85" s="0" t="n">
        <v>32638087.9593918</v>
      </c>
      <c r="D85" s="0" t="n">
        <v>34192075.8194956</v>
      </c>
      <c r="E85" s="0" t="n">
        <v>32773616.6074697</v>
      </c>
      <c r="F85" s="0" t="n">
        <v>23916194.4436603</v>
      </c>
      <c r="G85" s="0" t="n">
        <v>8721893.51573149</v>
      </c>
      <c r="H85" s="0" t="n">
        <v>24051723.6317224</v>
      </c>
      <c r="I85" s="0" t="n">
        <v>8721892.97574723</v>
      </c>
      <c r="J85" s="0" t="n">
        <v>4790569.3725604</v>
      </c>
      <c r="K85" s="0" t="n">
        <v>4646852.29138359</v>
      </c>
      <c r="L85" s="0" t="n">
        <v>5662950.82987761</v>
      </c>
      <c r="M85" s="0" t="n">
        <v>5349481.61042595</v>
      </c>
      <c r="N85" s="0" t="n">
        <v>5686980.73201907</v>
      </c>
      <c r="O85" s="0" t="n">
        <v>5372072.34182432</v>
      </c>
      <c r="P85" s="0" t="n">
        <v>798428.228760066</v>
      </c>
      <c r="Q85" s="0" t="n">
        <v>774475.381897264</v>
      </c>
    </row>
    <row r="86" customFormat="false" ht="12.8" hidden="false" customHeight="false" outlineLevel="0" collapsed="false">
      <c r="A86" s="0" t="n">
        <v>133</v>
      </c>
      <c r="B86" s="0" t="n">
        <v>33577768.1038935</v>
      </c>
      <c r="C86" s="0" t="n">
        <v>32187220.7504336</v>
      </c>
      <c r="D86" s="0" t="n">
        <v>33718867.1361727</v>
      </c>
      <c r="E86" s="0" t="n">
        <v>32319851.6755122</v>
      </c>
      <c r="F86" s="0" t="n">
        <v>23564203.1351082</v>
      </c>
      <c r="G86" s="0" t="n">
        <v>8623017.6153254</v>
      </c>
      <c r="H86" s="0" t="n">
        <v>23696834.5908767</v>
      </c>
      <c r="I86" s="0" t="n">
        <v>8623017.08463548</v>
      </c>
      <c r="J86" s="0" t="n">
        <v>4789206.88933111</v>
      </c>
      <c r="K86" s="0" t="n">
        <v>4645530.68265117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34275995.885545</v>
      </c>
      <c r="C87" s="0" t="n">
        <v>32858233.4946141</v>
      </c>
      <c r="D87" s="0" t="n">
        <v>34418576.2582483</v>
      </c>
      <c r="E87" s="0" t="n">
        <v>32992257.2479149</v>
      </c>
      <c r="F87" s="0" t="n">
        <v>24072021.126175</v>
      </c>
      <c r="G87" s="0" t="n">
        <v>8786212.36843917</v>
      </c>
      <c r="H87" s="0" t="n">
        <v>24206045.2967291</v>
      </c>
      <c r="I87" s="0" t="n">
        <v>8786211.95118581</v>
      </c>
      <c r="J87" s="0" t="n">
        <v>4996204.98106813</v>
      </c>
      <c r="K87" s="0" t="n">
        <v>4846318.83163608</v>
      </c>
      <c r="L87" s="0" t="n">
        <v>5705179.44113516</v>
      </c>
      <c r="M87" s="0" t="n">
        <v>5391285.18736306</v>
      </c>
      <c r="N87" s="0" t="n">
        <v>5728942.51796154</v>
      </c>
      <c r="O87" s="0" t="n">
        <v>5413624.78705226</v>
      </c>
      <c r="P87" s="0" t="n">
        <v>832700.830178021</v>
      </c>
      <c r="Q87" s="0" t="n">
        <v>807719.805272681</v>
      </c>
    </row>
    <row r="88" customFormat="false" ht="12.8" hidden="false" customHeight="false" outlineLevel="0" collapsed="false">
      <c r="A88" s="0" t="n">
        <v>135</v>
      </c>
      <c r="B88" s="0" t="n">
        <v>33792655.0694427</v>
      </c>
      <c r="C88" s="0" t="n">
        <v>32394522.7547941</v>
      </c>
      <c r="D88" s="0" t="n">
        <v>33932389.123553</v>
      </c>
      <c r="E88" s="0" t="n">
        <v>32525871.2798974</v>
      </c>
      <c r="F88" s="0" t="n">
        <v>23721387.46255</v>
      </c>
      <c r="G88" s="0" t="n">
        <v>8673135.2922441</v>
      </c>
      <c r="H88" s="0" t="n">
        <v>23852736.4024539</v>
      </c>
      <c r="I88" s="0" t="n">
        <v>8673134.87744345</v>
      </c>
      <c r="J88" s="0" t="n">
        <v>5001159.73874156</v>
      </c>
      <c r="K88" s="0" t="n">
        <v>4851124.94657931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34611332.6489304</v>
      </c>
      <c r="C89" s="0" t="n">
        <v>33179185.0172953</v>
      </c>
      <c r="D89" s="0" t="n">
        <v>34753846.284385</v>
      </c>
      <c r="E89" s="0" t="n">
        <v>33313148.2595907</v>
      </c>
      <c r="F89" s="0" t="n">
        <v>24275684.4895774</v>
      </c>
      <c r="G89" s="0" t="n">
        <v>8903500.52771798</v>
      </c>
      <c r="H89" s="0" t="n">
        <v>24409648.1557352</v>
      </c>
      <c r="I89" s="0" t="n">
        <v>8903500.10385543</v>
      </c>
      <c r="J89" s="0" t="n">
        <v>5157371.11400382</v>
      </c>
      <c r="K89" s="0" t="n">
        <v>5002649.98058371</v>
      </c>
      <c r="L89" s="0" t="n">
        <v>5760923.26590536</v>
      </c>
      <c r="M89" s="0" t="n">
        <v>5444821.64165954</v>
      </c>
      <c r="N89" s="0" t="n">
        <v>5784675.61383006</v>
      </c>
      <c r="O89" s="0" t="n">
        <v>5467151.42844897</v>
      </c>
      <c r="P89" s="0" t="n">
        <v>859561.85233397</v>
      </c>
      <c r="Q89" s="0" t="n">
        <v>833774.996763951</v>
      </c>
    </row>
    <row r="90" customFormat="false" ht="12.8" hidden="false" customHeight="false" outlineLevel="0" collapsed="false">
      <c r="A90" s="0" t="n">
        <v>137</v>
      </c>
      <c r="B90" s="0" t="n">
        <v>34059482.2915447</v>
      </c>
      <c r="C90" s="0" t="n">
        <v>32650621.0686422</v>
      </c>
      <c r="D90" s="0" t="n">
        <v>34198079.0494476</v>
      </c>
      <c r="E90" s="0" t="n">
        <v>32780902.471978</v>
      </c>
      <c r="F90" s="0" t="n">
        <v>23860136.1953787</v>
      </c>
      <c r="G90" s="0" t="n">
        <v>8790484.87326344</v>
      </c>
      <c r="H90" s="0" t="n">
        <v>23990417.9762908</v>
      </c>
      <c r="I90" s="0" t="n">
        <v>8790484.49568725</v>
      </c>
      <c r="J90" s="0" t="n">
        <v>5177735.49709154</v>
      </c>
      <c r="K90" s="0" t="n">
        <v>5022403.4321788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34848950.7909231</v>
      </c>
      <c r="C91" s="0" t="n">
        <v>33407125.9558839</v>
      </c>
      <c r="D91" s="0" t="n">
        <v>34988948.9959291</v>
      </c>
      <c r="E91" s="0" t="n">
        <v>33538724.8650284</v>
      </c>
      <c r="F91" s="0" t="n">
        <v>24440506.9417364</v>
      </c>
      <c r="G91" s="0" t="n">
        <v>8966619.01414744</v>
      </c>
      <c r="H91" s="0" t="n">
        <v>24572106.238608</v>
      </c>
      <c r="I91" s="0" t="n">
        <v>8966618.62642035</v>
      </c>
      <c r="J91" s="0" t="n">
        <v>5404266.60398739</v>
      </c>
      <c r="K91" s="0" t="n">
        <v>5242138.60586777</v>
      </c>
      <c r="L91" s="0" t="n">
        <v>5801338.93934099</v>
      </c>
      <c r="M91" s="0" t="n">
        <v>5484226.04185066</v>
      </c>
      <c r="N91" s="0" t="n">
        <v>5824672.07926023</v>
      </c>
      <c r="O91" s="0" t="n">
        <v>5506162.15264912</v>
      </c>
      <c r="P91" s="0" t="n">
        <v>900711.100664566</v>
      </c>
      <c r="Q91" s="0" t="n">
        <v>873689.767644629</v>
      </c>
    </row>
    <row r="92" customFormat="false" ht="12.8" hidden="false" customHeight="false" outlineLevel="0" collapsed="false">
      <c r="A92" s="0" t="n">
        <v>139</v>
      </c>
      <c r="B92" s="0" t="n">
        <v>34334664.9640727</v>
      </c>
      <c r="C92" s="0" t="n">
        <v>32914323.3945436</v>
      </c>
      <c r="D92" s="0" t="n">
        <v>34469647.4930627</v>
      </c>
      <c r="E92" s="0" t="n">
        <v>33041209.7796991</v>
      </c>
      <c r="F92" s="0" t="n">
        <v>24092997.4590684</v>
      </c>
      <c r="G92" s="0" t="n">
        <v>8821325.93547524</v>
      </c>
      <c r="H92" s="0" t="n">
        <v>24219884.225358</v>
      </c>
      <c r="I92" s="0" t="n">
        <v>8821325.55434108</v>
      </c>
      <c r="J92" s="0" t="n">
        <v>5429246.89714122</v>
      </c>
      <c r="K92" s="0" t="n">
        <v>5266369.49022698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35173552.1226878</v>
      </c>
      <c r="C93" s="0" t="n">
        <v>33718990.4214223</v>
      </c>
      <c r="D93" s="0" t="n">
        <v>35310469.4136882</v>
      </c>
      <c r="E93" s="0" t="n">
        <v>33847700.7528774</v>
      </c>
      <c r="F93" s="0" t="n">
        <v>24695260.4602283</v>
      </c>
      <c r="G93" s="0" t="n">
        <v>9023729.96119401</v>
      </c>
      <c r="H93" s="0" t="n">
        <v>24823971.1803397</v>
      </c>
      <c r="I93" s="0" t="n">
        <v>9023729.57253764</v>
      </c>
      <c r="J93" s="0" t="n">
        <v>5683204.50345545</v>
      </c>
      <c r="K93" s="0" t="n">
        <v>5512708.36835179</v>
      </c>
      <c r="L93" s="0" t="n">
        <v>5856177.74054148</v>
      </c>
      <c r="M93" s="0" t="n">
        <v>5537238.59763442</v>
      </c>
      <c r="N93" s="0" t="n">
        <v>5878998.72129592</v>
      </c>
      <c r="O93" s="0" t="n">
        <v>5558693.33543341</v>
      </c>
      <c r="P93" s="0" t="n">
        <v>947200.750575909</v>
      </c>
      <c r="Q93" s="0" t="n">
        <v>918784.728058632</v>
      </c>
    </row>
    <row r="94" customFormat="false" ht="12.8" hidden="false" customHeight="false" outlineLevel="0" collapsed="false">
      <c r="A94" s="0" t="n">
        <v>141</v>
      </c>
      <c r="B94" s="0" t="n">
        <v>34727201.427109</v>
      </c>
      <c r="C94" s="0" t="n">
        <v>33292515.8369806</v>
      </c>
      <c r="D94" s="0" t="n">
        <v>34861397.2833312</v>
      </c>
      <c r="E94" s="0" t="n">
        <v>33418667.8807053</v>
      </c>
      <c r="F94" s="0" t="n">
        <v>24415652.9961288</v>
      </c>
      <c r="G94" s="0" t="n">
        <v>8876862.8408518</v>
      </c>
      <c r="H94" s="0" t="n">
        <v>24541805.4533254</v>
      </c>
      <c r="I94" s="0" t="n">
        <v>8876862.42737994</v>
      </c>
      <c r="J94" s="0" t="n">
        <v>5657936.34946842</v>
      </c>
      <c r="K94" s="0" t="n">
        <v>5488198.25898437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35348237.0306072</v>
      </c>
      <c r="C95" s="0" t="n">
        <v>33887470.0802006</v>
      </c>
      <c r="D95" s="0" t="n">
        <v>35484129.2905075</v>
      </c>
      <c r="E95" s="0" t="n">
        <v>34015216.8807679</v>
      </c>
      <c r="F95" s="0" t="n">
        <v>24866876.2202555</v>
      </c>
      <c r="G95" s="0" t="n">
        <v>9020593.85994513</v>
      </c>
      <c r="H95" s="0" t="n">
        <v>24994623.4361411</v>
      </c>
      <c r="I95" s="0" t="n">
        <v>9020593.44462678</v>
      </c>
      <c r="J95" s="0" t="n">
        <v>5761731.8078416</v>
      </c>
      <c r="K95" s="0" t="n">
        <v>5588879.85360635</v>
      </c>
      <c r="L95" s="0" t="n">
        <v>5884225.98916913</v>
      </c>
      <c r="M95" s="0" t="n">
        <v>5563758.94751112</v>
      </c>
      <c r="N95" s="0" t="n">
        <v>5906876.13111369</v>
      </c>
      <c r="O95" s="0" t="n">
        <v>5585053.09621144</v>
      </c>
      <c r="P95" s="0" t="n">
        <v>960288.634640266</v>
      </c>
      <c r="Q95" s="0" t="n">
        <v>931479.975601058</v>
      </c>
    </row>
    <row r="96" customFormat="false" ht="12.8" hidden="false" customHeight="false" outlineLevel="0" collapsed="false">
      <c r="A96" s="0" t="n">
        <v>143</v>
      </c>
      <c r="B96" s="0" t="n">
        <v>34743898.63758</v>
      </c>
      <c r="C96" s="0" t="n">
        <v>33308313.9533633</v>
      </c>
      <c r="D96" s="0" t="n">
        <v>34874945.8175688</v>
      </c>
      <c r="E96" s="0" t="n">
        <v>33431502.9238892</v>
      </c>
      <c r="F96" s="0" t="n">
        <v>24401385.1505279</v>
      </c>
      <c r="G96" s="0" t="n">
        <v>8906928.80283532</v>
      </c>
      <c r="H96" s="0" t="n">
        <v>24524574.5293101</v>
      </c>
      <c r="I96" s="0" t="n">
        <v>8906928.39457907</v>
      </c>
      <c r="J96" s="0" t="n">
        <v>5796640.12923453</v>
      </c>
      <c r="K96" s="0" t="n">
        <v>5622740.92535749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35492971.1218882</v>
      </c>
      <c r="C97" s="0" t="n">
        <v>34026365.4832287</v>
      </c>
      <c r="D97" s="0" t="n">
        <v>35624867.6933368</v>
      </c>
      <c r="E97" s="0" t="n">
        <v>34150352.9740206</v>
      </c>
      <c r="F97" s="0" t="n">
        <v>24901806.4706901</v>
      </c>
      <c r="G97" s="0" t="n">
        <v>9124559.01253865</v>
      </c>
      <c r="H97" s="0" t="n">
        <v>25025794.3778916</v>
      </c>
      <c r="I97" s="0" t="n">
        <v>9124558.59612902</v>
      </c>
      <c r="J97" s="0" t="n">
        <v>5962720.01991728</v>
      </c>
      <c r="K97" s="0" t="n">
        <v>5783838.41931976</v>
      </c>
      <c r="L97" s="0" t="n">
        <v>5903891.39084904</v>
      </c>
      <c r="M97" s="0" t="n">
        <v>5581995.67853664</v>
      </c>
      <c r="N97" s="0" t="n">
        <v>5925874.98850718</v>
      </c>
      <c r="O97" s="0" t="n">
        <v>5602663.28349622</v>
      </c>
      <c r="P97" s="0" t="n">
        <v>993786.669986214</v>
      </c>
      <c r="Q97" s="0" t="n">
        <v>963973.069886628</v>
      </c>
    </row>
    <row r="98" customFormat="false" ht="12.8" hidden="false" customHeight="false" outlineLevel="0" collapsed="false">
      <c r="A98" s="0" t="n">
        <v>145</v>
      </c>
      <c r="B98" s="0" t="n">
        <v>35102894.5748505</v>
      </c>
      <c r="C98" s="0" t="n">
        <v>33652971.9137093</v>
      </c>
      <c r="D98" s="0" t="n">
        <v>35231896.6055675</v>
      </c>
      <c r="E98" s="0" t="n">
        <v>33774238.4550414</v>
      </c>
      <c r="F98" s="0" t="n">
        <v>24666898.6453375</v>
      </c>
      <c r="G98" s="0" t="n">
        <v>8986073.26837183</v>
      </c>
      <c r="H98" s="0" t="n">
        <v>24788165.5959119</v>
      </c>
      <c r="I98" s="0" t="n">
        <v>8986072.85912954</v>
      </c>
      <c r="J98" s="0" t="n">
        <v>6013280.78445696</v>
      </c>
      <c r="K98" s="0" t="n">
        <v>5832882.36092325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35943569.5312451</v>
      </c>
      <c r="C99" s="0" t="n">
        <v>34459528.526221</v>
      </c>
      <c r="D99" s="0" t="n">
        <v>36073941.2776699</v>
      </c>
      <c r="E99" s="0" t="n">
        <v>34582082.688541</v>
      </c>
      <c r="F99" s="0" t="n">
        <v>25286985.1117563</v>
      </c>
      <c r="G99" s="0" t="n">
        <v>9172543.41446472</v>
      </c>
      <c r="H99" s="0" t="n">
        <v>25409539.6684186</v>
      </c>
      <c r="I99" s="0" t="n">
        <v>9172543.02012241</v>
      </c>
      <c r="J99" s="0" t="n">
        <v>6257288.25125804</v>
      </c>
      <c r="K99" s="0" t="n">
        <v>6069569.6037203</v>
      </c>
      <c r="L99" s="0" t="n">
        <v>5978751.67351211</v>
      </c>
      <c r="M99" s="0" t="n">
        <v>5653794.55851866</v>
      </c>
      <c r="N99" s="0" t="n">
        <v>6000481.13491637</v>
      </c>
      <c r="O99" s="0" t="n">
        <v>5674223.240117</v>
      </c>
      <c r="P99" s="0" t="n">
        <v>1042881.37520967</v>
      </c>
      <c r="Q99" s="0" t="n">
        <v>1011594.93395338</v>
      </c>
    </row>
    <row r="100" customFormat="false" ht="12.8" hidden="false" customHeight="false" outlineLevel="0" collapsed="false">
      <c r="A100" s="0" t="n">
        <v>147</v>
      </c>
      <c r="B100" s="0" t="n">
        <v>35420625.8566577</v>
      </c>
      <c r="C100" s="0" t="n">
        <v>33958125.9111393</v>
      </c>
      <c r="D100" s="0" t="n">
        <v>35546240.9716648</v>
      </c>
      <c r="E100" s="0" t="n">
        <v>34076208.7596561</v>
      </c>
      <c r="F100" s="0" t="n">
        <v>24895173.922899</v>
      </c>
      <c r="G100" s="0" t="n">
        <v>9062951.98824037</v>
      </c>
      <c r="H100" s="0" t="n">
        <v>25013257.1630183</v>
      </c>
      <c r="I100" s="0" t="n">
        <v>9062951.59663783</v>
      </c>
      <c r="J100" s="0" t="n">
        <v>6238781.11445346</v>
      </c>
      <c r="K100" s="0" t="n">
        <v>6051617.68101986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36173161.6183082</v>
      </c>
      <c r="C101" s="0" t="n">
        <v>34680034.8056953</v>
      </c>
      <c r="D101" s="0" t="n">
        <v>36300788.9702175</v>
      </c>
      <c r="E101" s="0" t="n">
        <v>34800009.3285409</v>
      </c>
      <c r="F101" s="0" t="n">
        <v>25466959.5620049</v>
      </c>
      <c r="G101" s="0" t="n">
        <v>9213075.24369047</v>
      </c>
      <c r="H101" s="0" t="n">
        <v>25586934.4836979</v>
      </c>
      <c r="I101" s="0" t="n">
        <v>9213074.84484297</v>
      </c>
      <c r="J101" s="0" t="n">
        <v>6455670.45026802</v>
      </c>
      <c r="K101" s="0" t="n">
        <v>6262000.33675998</v>
      </c>
      <c r="L101" s="0" t="n">
        <v>6014458.83047318</v>
      </c>
      <c r="M101" s="0" t="n">
        <v>5687275.36113698</v>
      </c>
      <c r="N101" s="0" t="n">
        <v>6035730.9089919</v>
      </c>
      <c r="O101" s="0" t="n">
        <v>5707274.10622286</v>
      </c>
      <c r="P101" s="0" t="n">
        <v>1075945.07504467</v>
      </c>
      <c r="Q101" s="0" t="n">
        <v>1043666.72279333</v>
      </c>
    </row>
    <row r="102" customFormat="false" ht="12.8" hidden="false" customHeight="false" outlineLevel="0" collapsed="false">
      <c r="A102" s="0" t="n">
        <v>149</v>
      </c>
      <c r="B102" s="0" t="n">
        <v>35709918.9232075</v>
      </c>
      <c r="C102" s="0" t="n">
        <v>34236908.4005457</v>
      </c>
      <c r="D102" s="0" t="n">
        <v>35834876.3614773</v>
      </c>
      <c r="E102" s="0" t="n">
        <v>34354373.121744</v>
      </c>
      <c r="F102" s="0" t="n">
        <v>25134965.7732957</v>
      </c>
      <c r="G102" s="0" t="n">
        <v>9101942.62725003</v>
      </c>
      <c r="H102" s="0" t="n">
        <v>25252430.8784047</v>
      </c>
      <c r="I102" s="0" t="n">
        <v>9101942.24333933</v>
      </c>
      <c r="J102" s="0" t="n">
        <v>6433168.80676785</v>
      </c>
      <c r="K102" s="0" t="n">
        <v>6240173.74256482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36445481.9116815</v>
      </c>
      <c r="C103" s="0" t="n">
        <v>34942972.0194325</v>
      </c>
      <c r="D103" s="0" t="n">
        <v>36571551.7938955</v>
      </c>
      <c r="E103" s="0" t="n">
        <v>35061481.0353652</v>
      </c>
      <c r="F103" s="0" t="n">
        <v>25645386.8039869</v>
      </c>
      <c r="G103" s="0" t="n">
        <v>9297585.21544553</v>
      </c>
      <c r="H103" s="0" t="n">
        <v>25763896.2105165</v>
      </c>
      <c r="I103" s="0" t="n">
        <v>9297584.82484869</v>
      </c>
      <c r="J103" s="0" t="n">
        <v>6608943.15317821</v>
      </c>
      <c r="K103" s="0" t="n">
        <v>6410674.85858286</v>
      </c>
      <c r="L103" s="0" t="n">
        <v>6058984.05688736</v>
      </c>
      <c r="M103" s="0" t="n">
        <v>5729719.41917556</v>
      </c>
      <c r="N103" s="0" t="n">
        <v>6079996.29375487</v>
      </c>
      <c r="O103" s="0" t="n">
        <v>5749473.94326306</v>
      </c>
      <c r="P103" s="0" t="n">
        <v>1101490.5255297</v>
      </c>
      <c r="Q103" s="0" t="n">
        <v>1068445.80976381</v>
      </c>
    </row>
    <row r="104" customFormat="false" ht="12.8" hidden="false" customHeight="false" outlineLevel="0" collapsed="false">
      <c r="A104" s="0" t="n">
        <v>151</v>
      </c>
      <c r="B104" s="0" t="n">
        <v>35942307.3701745</v>
      </c>
      <c r="C104" s="0" t="n">
        <v>34462045.9201345</v>
      </c>
      <c r="D104" s="0" t="n">
        <v>36063919.860074</v>
      </c>
      <c r="E104" s="0" t="n">
        <v>34576364.930725</v>
      </c>
      <c r="F104" s="0" t="n">
        <v>25357930.7508539</v>
      </c>
      <c r="G104" s="0" t="n">
        <v>9104115.16928055</v>
      </c>
      <c r="H104" s="0" t="n">
        <v>25472250.1574684</v>
      </c>
      <c r="I104" s="0" t="n">
        <v>9104114.77325663</v>
      </c>
      <c r="J104" s="0" t="n">
        <v>6622540.22611231</v>
      </c>
      <c r="K104" s="0" t="n">
        <v>6423864.01932894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36887747.7222384</v>
      </c>
      <c r="C105" s="0" t="n">
        <v>35368970.7001469</v>
      </c>
      <c r="D105" s="0" t="n">
        <v>37010007.544955</v>
      </c>
      <c r="E105" s="0" t="n">
        <v>35483898.3952039</v>
      </c>
      <c r="F105" s="0" t="n">
        <v>26090209.9198853</v>
      </c>
      <c r="G105" s="0" t="n">
        <v>9278760.78026162</v>
      </c>
      <c r="H105" s="0" t="n">
        <v>26205138.0293804</v>
      </c>
      <c r="I105" s="0" t="n">
        <v>9278760.36582346</v>
      </c>
      <c r="J105" s="0" t="n">
        <v>6901379.39522574</v>
      </c>
      <c r="K105" s="0" t="n">
        <v>6694338.01336897</v>
      </c>
      <c r="L105" s="0" t="n">
        <v>6132701.60108755</v>
      </c>
      <c r="M105" s="0" t="n">
        <v>5800140.40855471</v>
      </c>
      <c r="N105" s="0" t="n">
        <v>6153078.85198418</v>
      </c>
      <c r="O105" s="0" t="n">
        <v>5819298.13042039</v>
      </c>
      <c r="P105" s="0" t="n">
        <v>1150229.89920429</v>
      </c>
      <c r="Q105" s="0" t="n">
        <v>1115723.00222816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  <c r="E1" s="0" t="s">
        <v>230</v>
      </c>
      <c r="F1" s="0" t="s">
        <v>231</v>
      </c>
      <c r="G1" s="0" t="s">
        <v>232</v>
      </c>
      <c r="H1" s="0" t="s">
        <v>233</v>
      </c>
      <c r="I1" s="0" t="s">
        <v>234</v>
      </c>
      <c r="J1" s="0" t="s">
        <v>235</v>
      </c>
      <c r="K1" s="0" t="s">
        <v>236</v>
      </c>
      <c r="L1" s="0" t="s">
        <v>237</v>
      </c>
      <c r="M1" s="0" t="s">
        <v>238</v>
      </c>
      <c r="N1" s="0" t="s">
        <v>239</v>
      </c>
      <c r="O1" s="0" t="s">
        <v>240</v>
      </c>
      <c r="P1" s="0" t="s">
        <v>241</v>
      </c>
      <c r="Q1" s="0" t="s">
        <v>242</v>
      </c>
    </row>
    <row r="2" customFormat="false" ht="12.8" hidden="false" customHeight="false" outlineLevel="0" collapsed="false">
      <c r="A2" s="0" t="n">
        <v>49</v>
      </c>
      <c r="B2" s="0" t="n">
        <v>17715091.2971215</v>
      </c>
      <c r="C2" s="0" t="n">
        <v>17023151.8533019</v>
      </c>
      <c r="D2" s="0" t="n">
        <v>17764710.0025356</v>
      </c>
      <c r="E2" s="0" t="n">
        <v>17069793.4332281</v>
      </c>
      <c r="F2" s="0" t="n">
        <v>14752676.2681749</v>
      </c>
      <c r="G2" s="0" t="n">
        <v>2270475.58512698</v>
      </c>
      <c r="H2" s="0" t="n">
        <v>14799318.0039438</v>
      </c>
      <c r="I2" s="0" t="n">
        <v>2270475.42928429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20422747.1350974</v>
      </c>
      <c r="C3" s="0" t="n">
        <v>19622770.7038608</v>
      </c>
      <c r="D3" s="0" t="n">
        <v>20483176.6879652</v>
      </c>
      <c r="E3" s="0" t="n">
        <v>19679574.4794841</v>
      </c>
      <c r="F3" s="0" t="n">
        <v>16969939.8021514</v>
      </c>
      <c r="G3" s="0" t="n">
        <v>2652830.90170944</v>
      </c>
      <c r="H3" s="0" t="n">
        <v>17026743.8126851</v>
      </c>
      <c r="I3" s="0" t="n">
        <v>2652830.66679896</v>
      </c>
      <c r="J3" s="0" t="n">
        <v>0</v>
      </c>
      <c r="K3" s="0" t="n">
        <v>0</v>
      </c>
      <c r="L3" s="0" t="n">
        <v>3407167.04251075</v>
      </c>
      <c r="M3" s="0" t="n">
        <v>3216617.27416459</v>
      </c>
      <c r="N3" s="0" t="n">
        <v>3417238.63393332</v>
      </c>
      <c r="O3" s="0" t="n">
        <v>3226084.56940139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19803746.8364793</v>
      </c>
      <c r="C4" s="0" t="n">
        <v>19026261.3047872</v>
      </c>
      <c r="D4" s="0" t="n">
        <v>19865434.7668041</v>
      </c>
      <c r="E4" s="0" t="n">
        <v>19084247.9539289</v>
      </c>
      <c r="F4" s="0" t="n">
        <v>16392343.7473881</v>
      </c>
      <c r="G4" s="0" t="n">
        <v>2633917.5573991</v>
      </c>
      <c r="H4" s="0" t="n">
        <v>16450330.8087022</v>
      </c>
      <c r="I4" s="0" t="n">
        <v>2633917.1452267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21428421.3166265</v>
      </c>
      <c r="C5" s="0" t="n">
        <v>20585938.1941831</v>
      </c>
      <c r="D5" s="0" t="n">
        <v>21496839.4881266</v>
      </c>
      <c r="E5" s="0" t="n">
        <v>20650251.2685661</v>
      </c>
      <c r="F5" s="0" t="n">
        <v>17680837.5804161</v>
      </c>
      <c r="G5" s="0" t="n">
        <v>2905100.61376698</v>
      </c>
      <c r="H5" s="0" t="n">
        <v>17745151.1869221</v>
      </c>
      <c r="I5" s="0" t="n">
        <v>2905100.08164395</v>
      </c>
      <c r="J5" s="0" t="n">
        <v>0</v>
      </c>
      <c r="K5" s="0" t="n">
        <v>0</v>
      </c>
      <c r="L5" s="0" t="n">
        <v>3574743.40309346</v>
      </c>
      <c r="M5" s="0" t="n">
        <v>3375538.16321028</v>
      </c>
      <c r="N5" s="0" t="n">
        <v>3586146.43046633</v>
      </c>
      <c r="O5" s="0" t="n">
        <v>3386257.00779049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18797781.9121755</v>
      </c>
      <c r="C6" s="0" t="n">
        <v>18060319.1604489</v>
      </c>
      <c r="D6" s="0" t="n">
        <v>18858978.2622321</v>
      </c>
      <c r="E6" s="0" t="n">
        <v>18117843.7153006</v>
      </c>
      <c r="F6" s="0" t="n">
        <v>15421057.5930694</v>
      </c>
      <c r="G6" s="0" t="n">
        <v>2639261.56737951</v>
      </c>
      <c r="H6" s="0" t="n">
        <v>15478583.0263282</v>
      </c>
      <c r="I6" s="0" t="n">
        <v>2639260.68897232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19382726.6633888</v>
      </c>
      <c r="C7" s="0" t="n">
        <v>18620395.5505171</v>
      </c>
      <c r="D7" s="0" t="n">
        <v>19446188.4654121</v>
      </c>
      <c r="E7" s="0" t="n">
        <v>18680049.6281107</v>
      </c>
      <c r="F7" s="0" t="n">
        <v>15814107.5074564</v>
      </c>
      <c r="G7" s="0" t="n">
        <v>2806288.04306065</v>
      </c>
      <c r="H7" s="0" t="n">
        <v>15873762.7495751</v>
      </c>
      <c r="I7" s="0" t="n">
        <v>2806286.8785356</v>
      </c>
      <c r="J7" s="0" t="n">
        <v>0</v>
      </c>
      <c r="K7" s="0" t="n">
        <v>0</v>
      </c>
      <c r="L7" s="0" t="n">
        <v>3233508.17126932</v>
      </c>
      <c r="M7" s="0" t="n">
        <v>3054070.86776431</v>
      </c>
      <c r="N7" s="0" t="n">
        <v>3244085.13538167</v>
      </c>
      <c r="O7" s="0" t="n">
        <v>3064013.21203786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18442736.6628064</v>
      </c>
      <c r="C8" s="0" t="n">
        <v>17716150.3316802</v>
      </c>
      <c r="D8" s="0" t="n">
        <v>18504303.1925063</v>
      </c>
      <c r="E8" s="0" t="n">
        <v>17774022.853575</v>
      </c>
      <c r="F8" s="0" t="n">
        <v>14992994.5543717</v>
      </c>
      <c r="G8" s="0" t="n">
        <v>2723155.7773085</v>
      </c>
      <c r="H8" s="0" t="n">
        <v>15050868.3481723</v>
      </c>
      <c r="I8" s="0" t="n">
        <v>2723154.50540263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20186956.482787</v>
      </c>
      <c r="C9" s="0" t="n">
        <v>19389359.4917477</v>
      </c>
      <c r="D9" s="0" t="n">
        <v>20255770.5244998</v>
      </c>
      <c r="E9" s="0" t="n">
        <v>19454044.6742436</v>
      </c>
      <c r="F9" s="0" t="n">
        <v>16314021.8829531</v>
      </c>
      <c r="G9" s="0" t="n">
        <v>3075337.60879458</v>
      </c>
      <c r="H9" s="0" t="n">
        <v>16378708.3495645</v>
      </c>
      <c r="I9" s="0" t="n">
        <v>3075336.32467907</v>
      </c>
      <c r="J9" s="0" t="n">
        <v>37448.2927964077</v>
      </c>
      <c r="K9" s="0" t="n">
        <v>36324.8440125154</v>
      </c>
      <c r="L9" s="0" t="n">
        <v>3367077.32910733</v>
      </c>
      <c r="M9" s="0" t="n">
        <v>3180782.09196695</v>
      </c>
      <c r="N9" s="0" t="n">
        <v>3378546.33309597</v>
      </c>
      <c r="O9" s="0" t="n">
        <v>3191562.95367933</v>
      </c>
      <c r="P9" s="0" t="n">
        <v>6241.38213273461</v>
      </c>
      <c r="Q9" s="0" t="n">
        <v>6054.14066875257</v>
      </c>
    </row>
    <row r="10" customFormat="false" ht="12.8" hidden="false" customHeight="false" outlineLevel="0" collapsed="false">
      <c r="A10" s="0" t="n">
        <v>57</v>
      </c>
      <c r="B10" s="0" t="n">
        <v>19311651.973657</v>
      </c>
      <c r="C10" s="0" t="n">
        <v>18548526.8569568</v>
      </c>
      <c r="D10" s="0" t="n">
        <v>19378703.2560285</v>
      </c>
      <c r="E10" s="0" t="n">
        <v>18611555.0477446</v>
      </c>
      <c r="F10" s="0" t="n">
        <v>15547890.3481622</v>
      </c>
      <c r="G10" s="0" t="n">
        <v>3000636.50879452</v>
      </c>
      <c r="H10" s="0" t="n">
        <v>15610919.6675292</v>
      </c>
      <c r="I10" s="0" t="n">
        <v>3000635.38021541</v>
      </c>
      <c r="J10" s="0" t="n">
        <v>68744.4841315014</v>
      </c>
      <c r="K10" s="0" t="n">
        <v>66682.1496075563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20639055.8934726</v>
      </c>
      <c r="C11" s="0" t="n">
        <v>19821653.0060434</v>
      </c>
      <c r="D11" s="0" t="n">
        <v>20711369.2321363</v>
      </c>
      <c r="E11" s="0" t="n">
        <v>19889627.5289474</v>
      </c>
      <c r="F11" s="0" t="n">
        <v>16527188.2125958</v>
      </c>
      <c r="G11" s="0" t="n">
        <v>3294464.79344759</v>
      </c>
      <c r="H11" s="0" t="n">
        <v>16595163.8441257</v>
      </c>
      <c r="I11" s="0" t="n">
        <v>3294463.68482164</v>
      </c>
      <c r="J11" s="0" t="n">
        <v>105406.410376622</v>
      </c>
      <c r="K11" s="0" t="n">
        <v>102244.218065323</v>
      </c>
      <c r="L11" s="0" t="n">
        <v>3442089.47689498</v>
      </c>
      <c r="M11" s="0" t="n">
        <v>3252401.91271163</v>
      </c>
      <c r="N11" s="0" t="n">
        <v>3454141.69726802</v>
      </c>
      <c r="O11" s="0" t="n">
        <v>3263730.99800461</v>
      </c>
      <c r="P11" s="0" t="n">
        <v>17567.7350627704</v>
      </c>
      <c r="Q11" s="0" t="n">
        <v>17040.7030108873</v>
      </c>
    </row>
    <row r="12" customFormat="false" ht="12.8" hidden="false" customHeight="false" outlineLevel="0" collapsed="false">
      <c r="A12" s="0" t="n">
        <v>59</v>
      </c>
      <c r="B12" s="0" t="n">
        <v>19826927.310304</v>
      </c>
      <c r="C12" s="0" t="n">
        <v>19041077.4428234</v>
      </c>
      <c r="D12" s="0" t="n">
        <v>19898364.4949312</v>
      </c>
      <c r="E12" s="0" t="n">
        <v>19108228.3816653</v>
      </c>
      <c r="F12" s="0" t="n">
        <v>15820742.7276145</v>
      </c>
      <c r="G12" s="0" t="n">
        <v>3220334.71520889</v>
      </c>
      <c r="H12" s="0" t="n">
        <v>15887894.6988065</v>
      </c>
      <c r="I12" s="0" t="n">
        <v>3220333.68285884</v>
      </c>
      <c r="J12" s="0" t="n">
        <v>153068.271140567</v>
      </c>
      <c r="K12" s="0" t="n">
        <v>148476.22300635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21580664.5439292</v>
      </c>
      <c r="C13" s="0" t="n">
        <v>20723000.4630098</v>
      </c>
      <c r="D13" s="0" t="n">
        <v>21659293.0983671</v>
      </c>
      <c r="E13" s="0" t="n">
        <v>20796911.2885286</v>
      </c>
      <c r="F13" s="0" t="n">
        <v>17147799.3096498</v>
      </c>
      <c r="G13" s="0" t="n">
        <v>3575201.15335995</v>
      </c>
      <c r="H13" s="0" t="n">
        <v>17221711.211281</v>
      </c>
      <c r="I13" s="0" t="n">
        <v>3575200.07724756</v>
      </c>
      <c r="J13" s="0" t="n">
        <v>195716.984291222</v>
      </c>
      <c r="K13" s="0" t="n">
        <v>189845.474762486</v>
      </c>
      <c r="L13" s="0" t="n">
        <v>3598551.22786002</v>
      </c>
      <c r="M13" s="0" t="n">
        <v>3401144.373651</v>
      </c>
      <c r="N13" s="0" t="n">
        <v>3611655.98415767</v>
      </c>
      <c r="O13" s="0" t="n">
        <v>3413462.84270597</v>
      </c>
      <c r="P13" s="0" t="n">
        <v>32619.4973818704</v>
      </c>
      <c r="Q13" s="0" t="n">
        <v>31640.9124604143</v>
      </c>
    </row>
    <row r="14" customFormat="false" ht="12.8" hidden="false" customHeight="false" outlineLevel="0" collapsed="false">
      <c r="A14" s="0" t="n">
        <v>61</v>
      </c>
      <c r="B14" s="0" t="n">
        <v>20100422.5168749</v>
      </c>
      <c r="C14" s="0" t="n">
        <v>19301582.1617763</v>
      </c>
      <c r="D14" s="0" t="n">
        <v>20174391.2627902</v>
      </c>
      <c r="E14" s="0" t="n">
        <v>19371112.7687216</v>
      </c>
      <c r="F14" s="0" t="n">
        <v>15860389.7673762</v>
      </c>
      <c r="G14" s="0" t="n">
        <v>3441192.39440007</v>
      </c>
      <c r="H14" s="0" t="n">
        <v>15929921.3075419</v>
      </c>
      <c r="I14" s="0" t="n">
        <v>3441191.46117969</v>
      </c>
      <c r="J14" s="0" t="n">
        <v>199621.10106806</v>
      </c>
      <c r="K14" s="0" t="n">
        <v>193632.468036018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19939314.3266968</v>
      </c>
      <c r="C15" s="0" t="n">
        <v>19146318.3214615</v>
      </c>
      <c r="D15" s="0" t="n">
        <v>20014710.2499968</v>
      </c>
      <c r="E15" s="0" t="n">
        <v>19217190.4754935</v>
      </c>
      <c r="F15" s="0" t="n">
        <v>15686021.7191178</v>
      </c>
      <c r="G15" s="0" t="n">
        <v>3460296.60234364</v>
      </c>
      <c r="H15" s="0" t="n">
        <v>15756894.7782771</v>
      </c>
      <c r="I15" s="0" t="n">
        <v>3460295.69721639</v>
      </c>
      <c r="J15" s="0" t="n">
        <v>217761.898580891</v>
      </c>
      <c r="K15" s="0" t="n">
        <v>211229.041623464</v>
      </c>
      <c r="L15" s="0" t="n">
        <v>3325892.97828787</v>
      </c>
      <c r="M15" s="0" t="n">
        <v>3143444.18791117</v>
      </c>
      <c r="N15" s="0" t="n">
        <v>3338458.96304533</v>
      </c>
      <c r="O15" s="0" t="n">
        <v>3155256.21192975</v>
      </c>
      <c r="P15" s="0" t="n">
        <v>36293.6497634819</v>
      </c>
      <c r="Q15" s="0" t="n">
        <v>35204.8402705774</v>
      </c>
    </row>
    <row r="16" customFormat="false" ht="12.8" hidden="false" customHeight="false" outlineLevel="0" collapsed="false">
      <c r="A16" s="0" t="n">
        <v>63</v>
      </c>
      <c r="B16" s="0" t="n">
        <v>18978789.1256259</v>
      </c>
      <c r="C16" s="0" t="n">
        <v>18225099.8398871</v>
      </c>
      <c r="D16" s="0" t="n">
        <v>19050994.9160723</v>
      </c>
      <c r="E16" s="0" t="n">
        <v>18292973.2702278</v>
      </c>
      <c r="F16" s="0" t="n">
        <v>14886773.5756235</v>
      </c>
      <c r="G16" s="0" t="n">
        <v>3338326.2642636</v>
      </c>
      <c r="H16" s="0" t="n">
        <v>14954647.8147453</v>
      </c>
      <c r="I16" s="0" t="n">
        <v>3338325.4554825</v>
      </c>
      <c r="J16" s="0" t="n">
        <v>235047.123224172</v>
      </c>
      <c r="K16" s="0" t="n">
        <v>227995.709527446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17424739.6683314</v>
      </c>
      <c r="C17" s="0" t="n">
        <v>16734619.5702959</v>
      </c>
      <c r="D17" s="0" t="n">
        <v>17490439.3900688</v>
      </c>
      <c r="E17" s="0" t="n">
        <v>16796377.2975099</v>
      </c>
      <c r="F17" s="0" t="n">
        <v>13624338.8889128</v>
      </c>
      <c r="G17" s="0" t="n">
        <v>3110280.68138309</v>
      </c>
      <c r="H17" s="0" t="n">
        <v>13686097.3083655</v>
      </c>
      <c r="I17" s="0" t="n">
        <v>3110279.98914434</v>
      </c>
      <c r="J17" s="0" t="n">
        <v>240391.322037069</v>
      </c>
      <c r="K17" s="0" t="n">
        <v>233179.582375956</v>
      </c>
      <c r="L17" s="0" t="n">
        <v>2907687.74315969</v>
      </c>
      <c r="M17" s="0" t="n">
        <v>2749598.6767832</v>
      </c>
      <c r="N17" s="0" t="n">
        <v>2918637.69479337</v>
      </c>
      <c r="O17" s="0" t="n">
        <v>2759891.6293436</v>
      </c>
      <c r="P17" s="0" t="n">
        <v>40065.2203395114</v>
      </c>
      <c r="Q17" s="0" t="n">
        <v>38863.2637293261</v>
      </c>
    </row>
    <row r="18" customFormat="false" ht="12.8" hidden="false" customHeight="false" outlineLevel="0" collapsed="false">
      <c r="A18" s="0" t="n">
        <v>65</v>
      </c>
      <c r="B18" s="0" t="n">
        <v>17281706.7779877</v>
      </c>
      <c r="C18" s="0" t="n">
        <v>16596418.5258333</v>
      </c>
      <c r="D18" s="0" t="n">
        <v>17349305.2240575</v>
      </c>
      <c r="E18" s="0" t="n">
        <v>16659961.0542036</v>
      </c>
      <c r="F18" s="0" t="n">
        <v>13494386.6208</v>
      </c>
      <c r="G18" s="0" t="n">
        <v>3102031.90503331</v>
      </c>
      <c r="H18" s="0" t="n">
        <v>13557929.8159605</v>
      </c>
      <c r="I18" s="0" t="n">
        <v>3102031.23824305</v>
      </c>
      <c r="J18" s="0" t="n">
        <v>195752.530770185</v>
      </c>
      <c r="K18" s="0" t="n">
        <v>189879.95484708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17450045.1477962</v>
      </c>
      <c r="C19" s="0" t="n">
        <v>16757147.7460327</v>
      </c>
      <c r="D19" s="0" t="n">
        <v>17520986.5839201</v>
      </c>
      <c r="E19" s="0" t="n">
        <v>16823832.6850284</v>
      </c>
      <c r="F19" s="0" t="n">
        <v>13622301.563769</v>
      </c>
      <c r="G19" s="0" t="n">
        <v>3134846.18226367</v>
      </c>
      <c r="H19" s="0" t="n">
        <v>13688987.1586763</v>
      </c>
      <c r="I19" s="0" t="n">
        <v>3134845.52635216</v>
      </c>
      <c r="J19" s="0" t="n">
        <v>200857.994505559</v>
      </c>
      <c r="K19" s="0" t="n">
        <v>194832.254670393</v>
      </c>
      <c r="L19" s="0" t="n">
        <v>2911721.2630262</v>
      </c>
      <c r="M19" s="0" t="n">
        <v>2754398.21544581</v>
      </c>
      <c r="N19" s="0" t="n">
        <v>2923544.83377013</v>
      </c>
      <c r="O19" s="0" t="n">
        <v>2765512.37001501</v>
      </c>
      <c r="P19" s="0" t="n">
        <v>33476.3324175932</v>
      </c>
      <c r="Q19" s="0" t="n">
        <v>32472.0424450654</v>
      </c>
    </row>
    <row r="20" customFormat="false" ht="12.8" hidden="false" customHeight="false" outlineLevel="0" collapsed="false">
      <c r="A20" s="0" t="n">
        <v>67</v>
      </c>
      <c r="B20" s="0" t="n">
        <v>17829267.9400377</v>
      </c>
      <c r="C20" s="0" t="n">
        <v>17119809.1843651</v>
      </c>
      <c r="D20" s="0" t="n">
        <v>17904199.2173535</v>
      </c>
      <c r="E20" s="0" t="n">
        <v>17190244.5738522</v>
      </c>
      <c r="F20" s="0" t="n">
        <v>13903580.2683793</v>
      </c>
      <c r="G20" s="0" t="n">
        <v>3216228.91598585</v>
      </c>
      <c r="H20" s="0" t="n">
        <v>13974016.3305335</v>
      </c>
      <c r="I20" s="0" t="n">
        <v>3216228.24331875</v>
      </c>
      <c r="J20" s="0" t="n">
        <v>191856.994735014</v>
      </c>
      <c r="K20" s="0" t="n">
        <v>186101.284892964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17612796.9172853</v>
      </c>
      <c r="C21" s="0" t="n">
        <v>16911120.385285</v>
      </c>
      <c r="D21" s="0" t="n">
        <v>17688054.0091524</v>
      </c>
      <c r="E21" s="0" t="n">
        <v>16981862.040653</v>
      </c>
      <c r="F21" s="0" t="n">
        <v>13729703.0322332</v>
      </c>
      <c r="G21" s="0" t="n">
        <v>3181417.3530518</v>
      </c>
      <c r="H21" s="0" t="n">
        <v>13800445.3480856</v>
      </c>
      <c r="I21" s="0" t="n">
        <v>3181416.69256741</v>
      </c>
      <c r="J21" s="0" t="n">
        <v>206664.82215155</v>
      </c>
      <c r="K21" s="0" t="n">
        <v>200464.877487003</v>
      </c>
      <c r="L21" s="0" t="n">
        <v>2938871.01267704</v>
      </c>
      <c r="M21" s="0" t="n">
        <v>2779398.55482599</v>
      </c>
      <c r="N21" s="0" t="n">
        <v>2951413.8593735</v>
      </c>
      <c r="O21" s="0" t="n">
        <v>2791188.82878611</v>
      </c>
      <c r="P21" s="0" t="n">
        <v>34444.1370252583</v>
      </c>
      <c r="Q21" s="0" t="n">
        <v>33410.8129145006</v>
      </c>
    </row>
    <row r="22" customFormat="false" ht="12.8" hidden="false" customHeight="false" outlineLevel="0" collapsed="false">
      <c r="A22" s="0" t="n">
        <v>69</v>
      </c>
      <c r="B22" s="0" t="n">
        <v>18046089.9733991</v>
      </c>
      <c r="C22" s="0" t="n">
        <v>17326942.7819249</v>
      </c>
      <c r="D22" s="0" t="n">
        <v>18123418.5870572</v>
      </c>
      <c r="E22" s="0" t="n">
        <v>17399631.6677192</v>
      </c>
      <c r="F22" s="0" t="n">
        <v>14046773.343215</v>
      </c>
      <c r="G22" s="0" t="n">
        <v>3280169.4387099</v>
      </c>
      <c r="H22" s="0" t="n">
        <v>14119462.8929324</v>
      </c>
      <c r="I22" s="0" t="n">
        <v>3280168.77478671</v>
      </c>
      <c r="J22" s="0" t="n">
        <v>240344.303765718</v>
      </c>
      <c r="K22" s="0" t="n">
        <v>233133.974652747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18711674.8598025</v>
      </c>
      <c r="C23" s="0" t="n">
        <v>17974856.3878032</v>
      </c>
      <c r="D23" s="0" t="n">
        <v>18737832.5746628</v>
      </c>
      <c r="E23" s="0" t="n">
        <v>17998142.979726</v>
      </c>
      <c r="F23" s="0" t="n">
        <v>14469286.0714813</v>
      </c>
      <c r="G23" s="0" t="n">
        <v>3505570.31632187</v>
      </c>
      <c r="H23" s="0" t="n">
        <v>14540889.4543849</v>
      </c>
      <c r="I23" s="0" t="n">
        <v>3457253.52534113</v>
      </c>
      <c r="J23" s="0" t="n">
        <v>273521.252438997</v>
      </c>
      <c r="K23" s="0" t="n">
        <v>265315.614865827</v>
      </c>
      <c r="L23" s="0" t="n">
        <v>3121745.72419515</v>
      </c>
      <c r="M23" s="0" t="n">
        <v>2947017.80652622</v>
      </c>
      <c r="N23" s="0" t="n">
        <v>3125978.40005305</v>
      </c>
      <c r="O23" s="0" t="n">
        <v>2950873.38680236</v>
      </c>
      <c r="P23" s="0" t="n">
        <v>45586.8754064995</v>
      </c>
      <c r="Q23" s="0" t="n">
        <v>44219.2691443046</v>
      </c>
    </row>
    <row r="24" customFormat="false" ht="12.8" hidden="false" customHeight="false" outlineLevel="0" collapsed="false">
      <c r="A24" s="0" t="n">
        <v>71</v>
      </c>
      <c r="B24" s="0" t="n">
        <v>18917991.9389211</v>
      </c>
      <c r="C24" s="0" t="n">
        <v>18170731.4563348</v>
      </c>
      <c r="D24" s="0" t="n">
        <v>18947165.1907036</v>
      </c>
      <c r="E24" s="0" t="n">
        <v>18196858.4441409</v>
      </c>
      <c r="F24" s="0" t="n">
        <v>14569241.178758</v>
      </c>
      <c r="G24" s="0" t="n">
        <v>3601490.27757682</v>
      </c>
      <c r="H24" s="0" t="n">
        <v>14643530067</v>
      </c>
      <c r="I24" s="0" t="n">
        <v>3553328.37714093</v>
      </c>
      <c r="J24" s="0" t="n">
        <v>296877.606594803</v>
      </c>
      <c r="K24" s="0" t="n">
        <v>287971.278396959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19572540.2552266</v>
      </c>
      <c r="C25" s="0" t="n">
        <v>18797114.2725187</v>
      </c>
      <c r="D25" s="0" t="n">
        <v>19603802.2474718</v>
      </c>
      <c r="E25" s="0" t="n">
        <v>18825167.3521396</v>
      </c>
      <c r="F25" s="0" t="n">
        <v>14997341.3491801</v>
      </c>
      <c r="G25" s="0" t="n">
        <v>3799772.92333856</v>
      </c>
      <c r="H25" s="0" t="n">
        <v>15074968.5144208</v>
      </c>
      <c r="I25" s="0" t="n">
        <v>3750198.8377188</v>
      </c>
      <c r="J25" s="0" t="n">
        <v>325483.162890822</v>
      </c>
      <c r="K25" s="0" t="n">
        <v>315718.668004097</v>
      </c>
      <c r="L25" s="0" t="n">
        <v>3264905.56448543</v>
      </c>
      <c r="M25" s="0" t="n">
        <v>3081338.63632063</v>
      </c>
      <c r="N25" s="0" t="n">
        <v>3269986.96245269</v>
      </c>
      <c r="O25" s="0" t="n">
        <v>3085989.96860825</v>
      </c>
      <c r="P25" s="0" t="n">
        <v>54247.193815137</v>
      </c>
      <c r="Q25" s="0" t="n">
        <v>52619.7780006829</v>
      </c>
    </row>
    <row r="26" customFormat="false" ht="12.8" hidden="false" customHeight="false" outlineLevel="0" collapsed="false">
      <c r="A26" s="0" t="n">
        <v>73</v>
      </c>
      <c r="B26" s="0" t="n">
        <v>18697808.6786059</v>
      </c>
      <c r="C26" s="0" t="n">
        <v>17954388.5600026</v>
      </c>
      <c r="D26" s="0" t="n">
        <v>18727851.0555587</v>
      </c>
      <c r="E26" s="0" t="n">
        <v>17981366.4173223</v>
      </c>
      <c r="F26" s="0" t="n">
        <v>14246361.5802226</v>
      </c>
      <c r="G26" s="0" t="n">
        <v>3708026.97978001</v>
      </c>
      <c r="H26" s="0" t="n">
        <v>14320265.3903322</v>
      </c>
      <c r="I26" s="0" t="n">
        <v>3661101.02699016</v>
      </c>
      <c r="J26" s="0" t="n">
        <v>338897.665435814</v>
      </c>
      <c r="K26" s="0" t="n">
        <v>328730.73547274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20640933.5815864</v>
      </c>
      <c r="C27" s="0" t="n">
        <v>19818649.3485806</v>
      </c>
      <c r="D27" s="0" t="n">
        <v>20675790.7187463</v>
      </c>
      <c r="E27" s="0" t="n">
        <v>19850052.8367542</v>
      </c>
      <c r="F27" s="0" t="n">
        <v>15660223.1110417</v>
      </c>
      <c r="G27" s="0" t="n">
        <v>4158426.23753894</v>
      </c>
      <c r="H27" s="0" t="n">
        <v>15742422.0464137</v>
      </c>
      <c r="I27" s="0" t="n">
        <v>4107630.79034043</v>
      </c>
      <c r="J27" s="0" t="n">
        <v>393234.446071552</v>
      </c>
      <c r="K27" s="0" t="n">
        <v>381437.412689405</v>
      </c>
      <c r="L27" s="0" t="n">
        <v>3443218.4581769</v>
      </c>
      <c r="M27" s="0" t="n">
        <v>3249022.89796329</v>
      </c>
      <c r="N27" s="0" t="n">
        <v>3448898.59850489</v>
      </c>
      <c r="O27" s="0" t="n">
        <v>3254236.60800403</v>
      </c>
      <c r="P27" s="0" t="n">
        <v>65539.0743452587</v>
      </c>
      <c r="Q27" s="0" t="n">
        <v>63572.9021149009</v>
      </c>
    </row>
    <row r="28" customFormat="false" ht="12.8" hidden="false" customHeight="false" outlineLevel="0" collapsed="false">
      <c r="A28" s="0" t="n">
        <v>75</v>
      </c>
      <c r="B28" s="0" t="n">
        <v>19779411.1364012</v>
      </c>
      <c r="C28" s="0" t="n">
        <v>18989199.3123964</v>
      </c>
      <c r="D28" s="0" t="n">
        <v>19817198.7644833</v>
      </c>
      <c r="E28" s="0" t="n">
        <v>19023537.1190723</v>
      </c>
      <c r="F28" s="0" t="n">
        <v>14951539.9838079</v>
      </c>
      <c r="G28" s="0" t="n">
        <v>4037659.32858848</v>
      </c>
      <c r="H28" s="0" t="n">
        <v>15030555.9837031</v>
      </c>
      <c r="I28" s="0" t="n">
        <v>3992981.13536924</v>
      </c>
      <c r="J28" s="0" t="n">
        <v>399434.148252223</v>
      </c>
      <c r="K28" s="0" t="n">
        <v>387451.123804657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22850482.2878535</v>
      </c>
      <c r="C29" s="0" t="n">
        <v>21935412.4592735</v>
      </c>
      <c r="D29" s="0" t="n">
        <v>22896779.2558807</v>
      </c>
      <c r="E29" s="0" t="n">
        <v>21977592.2050109</v>
      </c>
      <c r="F29" s="0" t="n">
        <v>17205020.909561</v>
      </c>
      <c r="G29" s="0" t="n">
        <v>4730391.54971251</v>
      </c>
      <c r="H29" s="0" t="n">
        <v>17297909.3464216</v>
      </c>
      <c r="I29" s="0" t="n">
        <v>4679682.85858929</v>
      </c>
      <c r="J29" s="0" t="n">
        <v>499945.042506496</v>
      </c>
      <c r="K29" s="0" t="n">
        <v>484946.691231301</v>
      </c>
      <c r="L29" s="0" t="n">
        <v>3811538.3869245</v>
      </c>
      <c r="M29" s="0" t="n">
        <v>3596113.71234498</v>
      </c>
      <c r="N29" s="0" t="n">
        <v>3819140.02622891</v>
      </c>
      <c r="O29" s="0" t="n">
        <v>3603148.31326399</v>
      </c>
      <c r="P29" s="0" t="n">
        <v>83324.1737510826</v>
      </c>
      <c r="Q29" s="0" t="n">
        <v>80824.4485385501</v>
      </c>
    </row>
    <row r="30" customFormat="false" ht="12.8" hidden="false" customHeight="false" outlineLevel="0" collapsed="false">
      <c r="A30" s="0" t="n">
        <v>77</v>
      </c>
      <c r="B30" s="0" t="n">
        <v>21974182.1405815</v>
      </c>
      <c r="C30" s="0" t="n">
        <v>21091879.2277061</v>
      </c>
      <c r="D30" s="0" t="n">
        <v>22020910.965191</v>
      </c>
      <c r="E30" s="0" t="n">
        <v>21134529.5828534</v>
      </c>
      <c r="F30" s="0" t="n">
        <v>16506940.6309119</v>
      </c>
      <c r="G30" s="0" t="n">
        <v>4584938.59679414</v>
      </c>
      <c r="H30" s="0" t="n">
        <v>16597892.6102677</v>
      </c>
      <c r="I30" s="0" t="n">
        <v>4536636.97258575</v>
      </c>
      <c r="J30" s="0" t="n">
        <v>474611.599441345</v>
      </c>
      <c r="K30" s="0" t="n">
        <v>460373.251458105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23906278.8174634</v>
      </c>
      <c r="C31" s="0" t="n">
        <v>22946548.6489708</v>
      </c>
      <c r="D31" s="0" t="n">
        <v>23963920.2952501</v>
      </c>
      <c r="E31" s="0" t="n">
        <v>22999545.4436944</v>
      </c>
      <c r="F31" s="0" t="n">
        <v>17910623.0009448</v>
      </c>
      <c r="G31" s="0" t="n">
        <v>5035925.64802597</v>
      </c>
      <c r="H31" s="0" t="n">
        <v>18009844.8445446</v>
      </c>
      <c r="I31" s="0" t="n">
        <v>4989700.59914981</v>
      </c>
      <c r="J31" s="0" t="n">
        <v>558574.186097612</v>
      </c>
      <c r="K31" s="0" t="n">
        <v>541816.960514684</v>
      </c>
      <c r="L31" s="0" t="n">
        <v>3987530.595127</v>
      </c>
      <c r="M31" s="0" t="n">
        <v>3761543.35167664</v>
      </c>
      <c r="N31" s="0" t="n">
        <v>3997018.92699673</v>
      </c>
      <c r="O31" s="0" t="n">
        <v>3770347.51245371</v>
      </c>
      <c r="P31" s="0" t="n">
        <v>93095.6976829353</v>
      </c>
      <c r="Q31" s="0" t="n">
        <v>90302.8267524472</v>
      </c>
    </row>
    <row r="32" customFormat="false" ht="12.8" hidden="false" customHeight="false" outlineLevel="0" collapsed="false">
      <c r="A32" s="0" t="n">
        <v>79</v>
      </c>
      <c r="B32" s="0" t="n">
        <v>23044654.715857</v>
      </c>
      <c r="C32" s="0" t="n">
        <v>22117964.9929731</v>
      </c>
      <c r="D32" s="0" t="n">
        <v>23102169.9571632</v>
      </c>
      <c r="E32" s="0" t="n">
        <v>22170891.4233226</v>
      </c>
      <c r="F32" s="0" t="n">
        <v>17213839.9803097</v>
      </c>
      <c r="G32" s="0" t="n">
        <v>4904125.01266336</v>
      </c>
      <c r="H32" s="0" t="n">
        <v>17311117.4294599</v>
      </c>
      <c r="I32" s="0" t="n">
        <v>4859773.99386273</v>
      </c>
      <c r="J32" s="0" t="n">
        <v>558877.921437739</v>
      </c>
      <c r="K32" s="0" t="n">
        <v>542111.583794607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24518498.7221077</v>
      </c>
      <c r="C33" s="0" t="n">
        <v>23531958.7004083</v>
      </c>
      <c r="D33" s="0" t="n">
        <v>24580729.2206983</v>
      </c>
      <c r="E33" s="0" t="n">
        <v>23589244.8736126</v>
      </c>
      <c r="F33" s="0" t="n">
        <v>18262439.6210507</v>
      </c>
      <c r="G33" s="0" t="n">
        <v>5269519.07935768</v>
      </c>
      <c r="H33" s="0" t="n">
        <v>18366906.455677</v>
      </c>
      <c r="I33" s="0" t="n">
        <v>5222338.41793564</v>
      </c>
      <c r="J33" s="0" t="n">
        <v>613468.347905105</v>
      </c>
      <c r="K33" s="0" t="n">
        <v>595064.297467951</v>
      </c>
      <c r="L33" s="0" t="n">
        <v>4089280.57487089</v>
      </c>
      <c r="M33" s="0" t="n">
        <v>3856929.47517819</v>
      </c>
      <c r="N33" s="0" t="n">
        <v>4099531.41455106</v>
      </c>
      <c r="O33" s="0" t="n">
        <v>3866448.13746716</v>
      </c>
      <c r="P33" s="0" t="n">
        <v>102244.724650851</v>
      </c>
      <c r="Q33" s="0" t="n">
        <v>99177.3829113252</v>
      </c>
    </row>
    <row r="34" customFormat="false" ht="12.8" hidden="false" customHeight="false" outlineLevel="0" collapsed="false">
      <c r="A34" s="0" t="n">
        <v>81</v>
      </c>
      <c r="B34" s="0" t="n">
        <v>23740424.6604803</v>
      </c>
      <c r="C34" s="0" t="n">
        <v>22783287.5268098</v>
      </c>
      <c r="D34" s="0" t="n">
        <v>23801832.772617</v>
      </c>
      <c r="E34" s="0" t="n">
        <v>22839853.9666794</v>
      </c>
      <c r="F34" s="0" t="n">
        <v>17620256.8126665</v>
      </c>
      <c r="G34" s="0" t="n">
        <v>5163030.71414335</v>
      </c>
      <c r="H34" s="0" t="n">
        <v>17722005.287877</v>
      </c>
      <c r="I34" s="0" t="n">
        <v>5117848.67880239</v>
      </c>
      <c r="J34" s="0" t="n">
        <v>599637.204629678</v>
      </c>
      <c r="K34" s="0" t="n">
        <v>581648.088490787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25478020.0587651</v>
      </c>
      <c r="C35" s="0" t="n">
        <v>24449677.3433211</v>
      </c>
      <c r="D35" s="0" t="n">
        <v>25542712.1588445</v>
      </c>
      <c r="E35" s="0" t="n">
        <v>24509252.5653619</v>
      </c>
      <c r="F35" s="0" t="n">
        <v>18834584.3937782</v>
      </c>
      <c r="G35" s="0" t="n">
        <v>5615092.94954291</v>
      </c>
      <c r="H35" s="0" t="n">
        <v>18942436.4751661</v>
      </c>
      <c r="I35" s="0" t="n">
        <v>5566816.09019584</v>
      </c>
      <c r="J35" s="0" t="n">
        <v>662740.609562772</v>
      </c>
      <c r="K35" s="0" t="n">
        <v>642858.391275889</v>
      </c>
      <c r="L35" s="0" t="n">
        <v>4247170.12378276</v>
      </c>
      <c r="M35" s="0" t="n">
        <v>4004830.10759819</v>
      </c>
      <c r="N35" s="0" t="n">
        <v>4257830.23231666</v>
      </c>
      <c r="O35" s="0" t="n">
        <v>4014732.52018892</v>
      </c>
      <c r="P35" s="0" t="n">
        <v>110456.768260462</v>
      </c>
      <c r="Q35" s="0" t="n">
        <v>107143.065212648</v>
      </c>
    </row>
    <row r="36" customFormat="false" ht="12.8" hidden="false" customHeight="false" outlineLevel="0" collapsed="false">
      <c r="A36" s="0" t="n">
        <v>83</v>
      </c>
      <c r="B36" s="0" t="n">
        <v>24751723.3651286</v>
      </c>
      <c r="C36" s="0" t="n">
        <v>23752026.3288319</v>
      </c>
      <c r="D36" s="0" t="n">
        <v>24816500.4953587</v>
      </c>
      <c r="E36" s="0" t="n">
        <v>23811835.1615666</v>
      </c>
      <c r="F36" s="0" t="n">
        <v>18243557.3350747</v>
      </c>
      <c r="G36" s="0" t="n">
        <v>5508468.99375726</v>
      </c>
      <c r="H36" s="0" t="n">
        <v>18346416.9990843</v>
      </c>
      <c r="I36" s="0" t="n">
        <v>5465418.16248233</v>
      </c>
      <c r="J36" s="0" t="n">
        <v>671667.065856982</v>
      </c>
      <c r="K36" s="0" t="n">
        <v>651517.053881273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26268127.9464321</v>
      </c>
      <c r="C37" s="0" t="n">
        <v>25205476.0956919</v>
      </c>
      <c r="D37" s="0" t="n">
        <v>26337464.0199653</v>
      </c>
      <c r="E37" s="0" t="n">
        <v>25269506.4338948</v>
      </c>
      <c r="F37" s="0" t="n">
        <v>19300154.6630791</v>
      </c>
      <c r="G37" s="0" t="n">
        <v>5905321.43261283</v>
      </c>
      <c r="H37" s="0" t="n">
        <v>19409779.1259505</v>
      </c>
      <c r="I37" s="0" t="n">
        <v>5859727.30794432</v>
      </c>
      <c r="J37" s="0" t="n">
        <v>717312.301520368</v>
      </c>
      <c r="K37" s="0" t="n">
        <v>695792.932474757</v>
      </c>
      <c r="L37" s="0" t="n">
        <v>4381016.22229762</v>
      </c>
      <c r="M37" s="0" t="n">
        <v>4131002.13414484</v>
      </c>
      <c r="N37" s="0" t="n">
        <v>4392468.81160386</v>
      </c>
      <c r="O37" s="0" t="n">
        <v>4141667.41356926</v>
      </c>
      <c r="P37" s="0" t="n">
        <v>119552.050253395</v>
      </c>
      <c r="Q37" s="0" t="n">
        <v>115965.488745793</v>
      </c>
    </row>
    <row r="38" customFormat="false" ht="12.8" hidden="false" customHeight="false" outlineLevel="0" collapsed="false">
      <c r="A38" s="0" t="n">
        <v>85</v>
      </c>
      <c r="B38" s="0" t="n">
        <v>25746769.8030708</v>
      </c>
      <c r="C38" s="0" t="n">
        <v>24703724.8104344</v>
      </c>
      <c r="D38" s="0" t="n">
        <v>25816496.6074698</v>
      </c>
      <c r="E38" s="0" t="n">
        <v>24768150.8744706</v>
      </c>
      <c r="F38" s="0" t="n">
        <v>18867824.7322051</v>
      </c>
      <c r="G38" s="0" t="n">
        <v>5835900.07822936</v>
      </c>
      <c r="H38" s="0" t="n">
        <v>18976713.0459161</v>
      </c>
      <c r="I38" s="0" t="n">
        <v>5791437.82855448</v>
      </c>
      <c r="J38" s="0" t="n">
        <v>718643.083647984</v>
      </c>
      <c r="K38" s="0" t="n">
        <v>697083.791138544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27329448.2397828</v>
      </c>
      <c r="C39" s="0" t="n">
        <v>26220731.3528362</v>
      </c>
      <c r="D39" s="0" t="n">
        <v>27408619.9409927</v>
      </c>
      <c r="E39" s="0" t="n">
        <v>26294053.9285279</v>
      </c>
      <c r="F39" s="0" t="n">
        <v>20012427.5364049</v>
      </c>
      <c r="G39" s="0" t="n">
        <v>6208303.81643134</v>
      </c>
      <c r="H39" s="0" t="n">
        <v>20130102.5597958</v>
      </c>
      <c r="I39" s="0" t="n">
        <v>6163951.36873208</v>
      </c>
      <c r="J39" s="0" t="n">
        <v>788788.46069173</v>
      </c>
      <c r="K39" s="0" t="n">
        <v>765124.806870978</v>
      </c>
      <c r="L39" s="0" t="n">
        <v>4557999.02279225</v>
      </c>
      <c r="M39" s="0" t="n">
        <v>4297272.0683233</v>
      </c>
      <c r="N39" s="0" t="n">
        <v>4571102.31660476</v>
      </c>
      <c r="O39" s="0" t="n">
        <v>4309500.10544157</v>
      </c>
      <c r="P39" s="0" t="n">
        <v>131464.743448622</v>
      </c>
      <c r="Q39" s="0" t="n">
        <v>127520.801145163</v>
      </c>
    </row>
    <row r="40" customFormat="false" ht="12.8" hidden="false" customHeight="false" outlineLevel="0" collapsed="false">
      <c r="A40" s="0" t="n">
        <v>87</v>
      </c>
      <c r="B40" s="0" t="n">
        <v>26830638.6069965</v>
      </c>
      <c r="C40" s="0" t="n">
        <v>25740158.3502591</v>
      </c>
      <c r="D40" s="0" t="n">
        <v>26919927.5922125</v>
      </c>
      <c r="E40" s="0" t="n">
        <v>25823234.1410378</v>
      </c>
      <c r="F40" s="0" t="n">
        <v>19630476.2415488</v>
      </c>
      <c r="G40" s="0" t="n">
        <v>6109682.10871022</v>
      </c>
      <c r="H40" s="0" t="n">
        <v>19747454.1699944</v>
      </c>
      <c r="I40" s="0" t="n">
        <v>6075779.97104334</v>
      </c>
      <c r="J40" s="0" t="n">
        <v>791362.416752564</v>
      </c>
      <c r="K40" s="0" t="n">
        <v>767621.544249987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28180411.5999459</v>
      </c>
      <c r="C41" s="0" t="n">
        <v>27033717.0967097</v>
      </c>
      <c r="D41" s="0" t="n">
        <v>28274470.682781</v>
      </c>
      <c r="E41" s="0" t="n">
        <v>27121238.2871654</v>
      </c>
      <c r="F41" s="0" t="n">
        <v>20589948.6921342</v>
      </c>
      <c r="G41" s="0" t="n">
        <v>6443768.40457554</v>
      </c>
      <c r="H41" s="0" t="n">
        <v>20712896.7695786</v>
      </c>
      <c r="I41" s="0" t="n">
        <v>6408341.51758675</v>
      </c>
      <c r="J41" s="0" t="n">
        <v>892378.578354729</v>
      </c>
      <c r="K41" s="0" t="n">
        <v>865607.221004087</v>
      </c>
      <c r="L41" s="0" t="n">
        <v>4699919.69752184</v>
      </c>
      <c r="M41" s="0" t="n">
        <v>4431142.17656999</v>
      </c>
      <c r="N41" s="0" t="n">
        <v>4715501.07947545</v>
      </c>
      <c r="O41" s="0" t="n">
        <v>4445696.88403997</v>
      </c>
      <c r="P41" s="0" t="n">
        <v>148729.763059122</v>
      </c>
      <c r="Q41" s="0" t="n">
        <v>144267.870167348</v>
      </c>
    </row>
    <row r="42" customFormat="false" ht="12.8" hidden="false" customHeight="false" outlineLevel="0" collapsed="false">
      <c r="A42" s="0" t="n">
        <v>89</v>
      </c>
      <c r="B42" s="0" t="n">
        <v>27776772.4287465</v>
      </c>
      <c r="C42" s="0" t="n">
        <v>26645497.6797675</v>
      </c>
      <c r="D42" s="0" t="n">
        <v>27870114.5158111</v>
      </c>
      <c r="E42" s="0" t="n">
        <v>26732363.0978522</v>
      </c>
      <c r="F42" s="0" t="n">
        <v>20250840.7982157</v>
      </c>
      <c r="G42" s="0" t="n">
        <v>6394656.88155179</v>
      </c>
      <c r="H42" s="0" t="n">
        <v>20372412.0207199</v>
      </c>
      <c r="I42" s="0" t="n">
        <v>6359951.07713232</v>
      </c>
      <c r="J42" s="0" t="n">
        <v>962093.751432507</v>
      </c>
      <c r="K42" s="0" t="n">
        <v>933230.938889532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29136663.7470751</v>
      </c>
      <c r="C43" s="0" t="n">
        <v>27947857.182651</v>
      </c>
      <c r="D43" s="0" t="n">
        <v>29234977.7175204</v>
      </c>
      <c r="E43" s="0" t="n">
        <v>28039359.311633</v>
      </c>
      <c r="F43" s="0" t="n">
        <v>21182485.0136405</v>
      </c>
      <c r="G43" s="0" t="n">
        <v>6765372.16901057</v>
      </c>
      <c r="H43" s="0" t="n">
        <v>21310153.0315008</v>
      </c>
      <c r="I43" s="0" t="n">
        <v>6729206.28013222</v>
      </c>
      <c r="J43" s="0" t="n">
        <v>1098598.48943097</v>
      </c>
      <c r="K43" s="0" t="n">
        <v>1065640.53474804</v>
      </c>
      <c r="L43" s="0" t="n">
        <v>4857905.81171376</v>
      </c>
      <c r="M43" s="0" t="n">
        <v>4580249.74888229</v>
      </c>
      <c r="N43" s="0" t="n">
        <v>4874194.35724588</v>
      </c>
      <c r="O43" s="0" t="n">
        <v>4595467.30840024</v>
      </c>
      <c r="P43" s="0" t="n">
        <v>183099.748238495</v>
      </c>
      <c r="Q43" s="0" t="n">
        <v>177606.75579134</v>
      </c>
    </row>
    <row r="44" customFormat="false" ht="12.8" hidden="false" customHeight="false" outlineLevel="0" collapsed="false">
      <c r="A44" s="0" t="n">
        <v>91</v>
      </c>
      <c r="B44" s="0" t="n">
        <v>28677228.0890178</v>
      </c>
      <c r="C44" s="0" t="n">
        <v>27505444.0496567</v>
      </c>
      <c r="D44" s="0" t="n">
        <v>28774724.3583646</v>
      </c>
      <c r="E44" s="0" t="n">
        <v>27596195.3144295</v>
      </c>
      <c r="F44" s="0" t="n">
        <v>20787620.0605375</v>
      </c>
      <c r="G44" s="0" t="n">
        <v>6717823.98911917</v>
      </c>
      <c r="H44" s="0" t="n">
        <v>20913837.2329342</v>
      </c>
      <c r="I44" s="0" t="n">
        <v>6682358.08149536</v>
      </c>
      <c r="J44" s="0" t="n">
        <v>1161794.63892826</v>
      </c>
      <c r="K44" s="0" t="n">
        <v>1126940.79976041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29648344.6704365</v>
      </c>
      <c r="C45" s="0" t="n">
        <v>28435998.703184</v>
      </c>
      <c r="D45" s="0" t="n">
        <v>29750087.7563543</v>
      </c>
      <c r="E45" s="0" t="n">
        <v>28530723.6241668</v>
      </c>
      <c r="F45" s="0" t="n">
        <v>21508407.7295606</v>
      </c>
      <c r="G45" s="0" t="n">
        <v>6927590.97362341</v>
      </c>
      <c r="H45" s="0" t="n">
        <v>21639329.3492253</v>
      </c>
      <c r="I45" s="0" t="n">
        <v>6891394.27494148</v>
      </c>
      <c r="J45" s="0" t="n">
        <v>1314347.73223085</v>
      </c>
      <c r="K45" s="0" t="n">
        <v>1274917.30026393</v>
      </c>
      <c r="L45" s="0" t="n">
        <v>4943479.03048187</v>
      </c>
      <c r="M45" s="0" t="n">
        <v>4661800.18442473</v>
      </c>
      <c r="N45" s="0" t="n">
        <v>4960339.72592078</v>
      </c>
      <c r="O45" s="0" t="n">
        <v>4677556.51790524</v>
      </c>
      <c r="P45" s="0" t="n">
        <v>219057.955371809</v>
      </c>
      <c r="Q45" s="0" t="n">
        <v>212486.216710655</v>
      </c>
    </row>
    <row r="46" customFormat="false" ht="12.8" hidden="false" customHeight="false" outlineLevel="0" collapsed="false">
      <c r="A46" s="0" t="n">
        <v>93</v>
      </c>
      <c r="B46" s="0" t="n">
        <v>29532319.7171395</v>
      </c>
      <c r="C46" s="0" t="n">
        <v>28323239.2536398</v>
      </c>
      <c r="D46" s="0" t="n">
        <v>29633644.5522795</v>
      </c>
      <c r="E46" s="0" t="n">
        <v>28417593.2707913</v>
      </c>
      <c r="F46" s="0" t="n">
        <v>21404952.6414434</v>
      </c>
      <c r="G46" s="0" t="n">
        <v>6918286.61219641</v>
      </c>
      <c r="H46" s="0" t="n">
        <v>21534709.0326577</v>
      </c>
      <c r="I46" s="0" t="n">
        <v>6882884.23813363</v>
      </c>
      <c r="J46" s="0" t="n">
        <v>1441099.35322671</v>
      </c>
      <c r="K46" s="0" t="n">
        <v>1397866.3726299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30878291.3566783</v>
      </c>
      <c r="C47" s="0" t="n">
        <v>29613377.7676342</v>
      </c>
      <c r="D47" s="0" t="n">
        <v>30999492.4231587</v>
      </c>
      <c r="E47" s="0" t="n">
        <v>29726726.8414481</v>
      </c>
      <c r="F47" s="0" t="n">
        <v>22397941.780923</v>
      </c>
      <c r="G47" s="0" t="n">
        <v>7215435.98671121</v>
      </c>
      <c r="H47" s="0" t="n">
        <v>22534247.0264113</v>
      </c>
      <c r="I47" s="0" t="n">
        <v>7192479.81503673</v>
      </c>
      <c r="J47" s="0" t="n">
        <v>1642172.41409362</v>
      </c>
      <c r="K47" s="0" t="n">
        <v>1592907.24167082</v>
      </c>
      <c r="L47" s="0" t="n">
        <v>5148653.39087292</v>
      </c>
      <c r="M47" s="0" t="n">
        <v>4856367.8701862</v>
      </c>
      <c r="N47" s="0" t="n">
        <v>5168773.84706365</v>
      </c>
      <c r="O47" s="0" t="n">
        <v>4875205.22061864</v>
      </c>
      <c r="P47" s="0" t="n">
        <v>273695.402348937</v>
      </c>
      <c r="Q47" s="0" t="n">
        <v>265484.540278469</v>
      </c>
    </row>
    <row r="48" customFormat="false" ht="12.8" hidden="false" customHeight="false" outlineLevel="0" collapsed="false">
      <c r="A48" s="0" t="n">
        <v>95</v>
      </c>
      <c r="B48" s="0" t="n">
        <v>30714896.3959186</v>
      </c>
      <c r="C48" s="0" t="n">
        <v>29455593.1345328</v>
      </c>
      <c r="D48" s="0" t="n">
        <v>30835053.3519521</v>
      </c>
      <c r="E48" s="0" t="n">
        <v>29567968.7853234</v>
      </c>
      <c r="F48" s="0" t="n">
        <v>22209735.9936773</v>
      </c>
      <c r="G48" s="0" t="n">
        <v>7245857.1408555</v>
      </c>
      <c r="H48" s="0" t="n">
        <v>22344816.7405664</v>
      </c>
      <c r="I48" s="0" t="n">
        <v>7223152.04475708</v>
      </c>
      <c r="J48" s="0" t="n">
        <v>1693909.01461436</v>
      </c>
      <c r="K48" s="0" t="n">
        <v>1643091.74417593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31449768.982056</v>
      </c>
      <c r="C49" s="0" t="n">
        <v>30158891.2157033</v>
      </c>
      <c r="D49" s="0" t="n">
        <v>31574613.2302349</v>
      </c>
      <c r="E49" s="0" t="n">
        <v>30275660.6742624</v>
      </c>
      <c r="F49" s="0" t="n">
        <v>22713453.1270439</v>
      </c>
      <c r="G49" s="0" t="n">
        <v>7445438.0886594</v>
      </c>
      <c r="H49" s="0" t="n">
        <v>22853413.9111802</v>
      </c>
      <c r="I49" s="0" t="n">
        <v>7422246.76308215</v>
      </c>
      <c r="J49" s="0" t="n">
        <v>1782819.76639511</v>
      </c>
      <c r="K49" s="0" t="n">
        <v>1729335.17340325</v>
      </c>
      <c r="L49" s="0" t="n">
        <v>5244074.25306551</v>
      </c>
      <c r="M49" s="0" t="n">
        <v>4946859.99207833</v>
      </c>
      <c r="N49" s="0" t="n">
        <v>5264801.48042247</v>
      </c>
      <c r="O49" s="0" t="n">
        <v>4966267.86511724</v>
      </c>
      <c r="P49" s="0" t="n">
        <v>297136.627732517</v>
      </c>
      <c r="Q49" s="0" t="n">
        <v>288222.528900542</v>
      </c>
    </row>
    <row r="50" customFormat="false" ht="12.8" hidden="false" customHeight="false" outlineLevel="0" collapsed="false">
      <c r="A50" s="0" t="n">
        <v>97</v>
      </c>
      <c r="B50" s="0" t="n">
        <v>31323310.3795075</v>
      </c>
      <c r="C50" s="0" t="n">
        <v>30037915.3443243</v>
      </c>
      <c r="D50" s="0" t="n">
        <v>31447709.9328038</v>
      </c>
      <c r="E50" s="0" t="n">
        <v>30154284.7777556</v>
      </c>
      <c r="F50" s="0" t="n">
        <v>22581470.4218842</v>
      </c>
      <c r="G50" s="0" t="n">
        <v>7456444.92244016</v>
      </c>
      <c r="H50" s="0" t="n">
        <v>22720417.5202587</v>
      </c>
      <c r="I50" s="0" t="n">
        <v>7433867.25749697</v>
      </c>
      <c r="J50" s="0" t="n">
        <v>1893138.36987472</v>
      </c>
      <c r="K50" s="0" t="n">
        <v>1836344.21877848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31960906.0928725</v>
      </c>
      <c r="C51" s="0" t="n">
        <v>30648545.0490474</v>
      </c>
      <c r="D51" s="0" t="n">
        <v>32088325.3943639</v>
      </c>
      <c r="E51" s="0" t="n">
        <v>30767772.1246017</v>
      </c>
      <c r="F51" s="0" t="n">
        <v>22986280.7668815</v>
      </c>
      <c r="G51" s="0" t="n">
        <v>7662264.28216592</v>
      </c>
      <c r="H51" s="0" t="n">
        <v>23127532.2876479</v>
      </c>
      <c r="I51" s="0" t="n">
        <v>7640239.83695382</v>
      </c>
      <c r="J51" s="0" t="n">
        <v>2002891.66288652</v>
      </c>
      <c r="K51" s="0" t="n">
        <v>1942804.91299992</v>
      </c>
      <c r="L51" s="0" t="n">
        <v>5328955.45940214</v>
      </c>
      <c r="M51" s="0" t="n">
        <v>5027587.49393056</v>
      </c>
      <c r="N51" s="0" t="n">
        <v>5350118.6591738</v>
      </c>
      <c r="O51" s="0" t="n">
        <v>5047411.8449141</v>
      </c>
      <c r="P51" s="0" t="n">
        <v>333815.277147753</v>
      </c>
      <c r="Q51" s="0" t="n">
        <v>323800.818833321</v>
      </c>
    </row>
    <row r="52" customFormat="false" ht="12.8" hidden="false" customHeight="false" outlineLevel="0" collapsed="false">
      <c r="A52" s="0" t="n">
        <v>99</v>
      </c>
      <c r="B52" s="0" t="n">
        <v>31825918.7665579</v>
      </c>
      <c r="C52" s="0" t="n">
        <v>30518025.4585572</v>
      </c>
      <c r="D52" s="0" t="n">
        <v>31954660.0350763</v>
      </c>
      <c r="E52" s="0" t="n">
        <v>30638528.5452323</v>
      </c>
      <c r="F52" s="0" t="n">
        <v>22878576.8968859</v>
      </c>
      <c r="G52" s="0" t="n">
        <v>7639448.56167125</v>
      </c>
      <c r="H52" s="0" t="n">
        <v>23020227.7657127</v>
      </c>
      <c r="I52" s="0" t="n">
        <v>7618300.77951956</v>
      </c>
      <c r="J52" s="0" t="n">
        <v>2086244.52447832</v>
      </c>
      <c r="K52" s="0" t="n">
        <v>2023657.18874397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32471594.2225926</v>
      </c>
      <c r="C53" s="0" t="n">
        <v>31135282.4699396</v>
      </c>
      <c r="D53" s="0" t="n">
        <v>32601794.289358</v>
      </c>
      <c r="E53" s="0" t="n">
        <v>31257149.070747</v>
      </c>
      <c r="F53" s="0" t="n">
        <v>23255336.610116</v>
      </c>
      <c r="G53" s="0" t="n">
        <v>7879945.85982356</v>
      </c>
      <c r="H53" s="0" t="n">
        <v>23400050.9496261</v>
      </c>
      <c r="I53" s="0" t="n">
        <v>7857098.12112089</v>
      </c>
      <c r="J53" s="0" t="n">
        <v>2212740.68292267</v>
      </c>
      <c r="K53" s="0" t="n">
        <v>2146358.46243499</v>
      </c>
      <c r="L53" s="0" t="n">
        <v>5412648.42097424</v>
      </c>
      <c r="M53" s="0" t="n">
        <v>5106863.71997706</v>
      </c>
      <c r="N53" s="0" t="n">
        <v>5434457.87544887</v>
      </c>
      <c r="O53" s="0" t="n">
        <v>5127299.48923735</v>
      </c>
      <c r="P53" s="0" t="n">
        <v>368790.113820445</v>
      </c>
      <c r="Q53" s="0" t="n">
        <v>357726.410405831</v>
      </c>
    </row>
    <row r="54" customFormat="false" ht="12.8" hidden="false" customHeight="false" outlineLevel="0" collapsed="false">
      <c r="A54" s="0" t="n">
        <v>101</v>
      </c>
      <c r="B54" s="0" t="n">
        <v>32361265.6357431</v>
      </c>
      <c r="C54" s="0" t="n">
        <v>31027823.096105</v>
      </c>
      <c r="D54" s="0" t="n">
        <v>32499216.9436734</v>
      </c>
      <c r="E54" s="0" t="n">
        <v>31157181.0864793</v>
      </c>
      <c r="F54" s="0" t="n">
        <v>23158274.8505636</v>
      </c>
      <c r="G54" s="0" t="n">
        <v>7869548.24554137</v>
      </c>
      <c r="H54" s="0" t="n">
        <v>23303800.464364</v>
      </c>
      <c r="I54" s="0" t="n">
        <v>7853380.62211523</v>
      </c>
      <c r="J54" s="0" t="n">
        <v>2287968.9191048</v>
      </c>
      <c r="K54" s="0" t="n">
        <v>2219329.85153166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32882352.8787306</v>
      </c>
      <c r="C55" s="0" t="n">
        <v>31528232.13492</v>
      </c>
      <c r="D55" s="0" t="n">
        <v>33021556.2862824</v>
      </c>
      <c r="E55" s="0" t="n">
        <v>31658787.8098175</v>
      </c>
      <c r="F55" s="0" t="n">
        <v>23587210.6208243</v>
      </c>
      <c r="G55" s="0" t="n">
        <v>7941021.51409564</v>
      </c>
      <c r="H55" s="0" t="n">
        <v>23733358.239349</v>
      </c>
      <c r="I55" s="0" t="n">
        <v>7925429.57046852</v>
      </c>
      <c r="J55" s="0" t="n">
        <v>2478637.06222246</v>
      </c>
      <c r="K55" s="0" t="n">
        <v>2404277.95035579</v>
      </c>
      <c r="L55" s="0" t="n">
        <v>5481696.35119641</v>
      </c>
      <c r="M55" s="0" t="n">
        <v>5173036.67402417</v>
      </c>
      <c r="N55" s="0" t="n">
        <v>5505048.04148444</v>
      </c>
      <c r="O55" s="0" t="n">
        <v>5194962.17052703</v>
      </c>
      <c r="P55" s="0" t="n">
        <v>413106.177037077</v>
      </c>
      <c r="Q55" s="0" t="n">
        <v>400712.991725965</v>
      </c>
    </row>
    <row r="56" customFormat="false" ht="12.8" hidden="false" customHeight="false" outlineLevel="0" collapsed="false">
      <c r="A56" s="0" t="n">
        <v>103</v>
      </c>
      <c r="B56" s="0" t="n">
        <v>32738867.3231889</v>
      </c>
      <c r="C56" s="0" t="n">
        <v>31390785.2726568</v>
      </c>
      <c r="D56" s="0" t="n">
        <v>32877406.1873398</v>
      </c>
      <c r="E56" s="0" t="n">
        <v>31520726.4364634</v>
      </c>
      <c r="F56" s="0" t="n">
        <v>23414658.5852229</v>
      </c>
      <c r="G56" s="0" t="n">
        <v>7976126.68743393</v>
      </c>
      <c r="H56" s="0" t="n">
        <v>23559852.4290814</v>
      </c>
      <c r="I56" s="0" t="n">
        <v>7960874.00738199</v>
      </c>
      <c r="J56" s="0" t="n">
        <v>2556572.63876936</v>
      </c>
      <c r="K56" s="0" t="n">
        <v>2479875.45960628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33491068.4893951</v>
      </c>
      <c r="C57" s="0" t="n">
        <v>32111055.0319321</v>
      </c>
      <c r="D57" s="0" t="n">
        <v>33633694.5750811</v>
      </c>
      <c r="E57" s="0" t="n">
        <v>32244858.3004894</v>
      </c>
      <c r="F57" s="0" t="n">
        <v>23969778.1646287</v>
      </c>
      <c r="G57" s="0" t="n">
        <v>8141276.8673034</v>
      </c>
      <c r="H57" s="0" t="n">
        <v>24118281.829266</v>
      </c>
      <c r="I57" s="0" t="n">
        <v>8126576.47122332</v>
      </c>
      <c r="J57" s="0" t="n">
        <v>2685662.85751859</v>
      </c>
      <c r="K57" s="0" t="n">
        <v>2605092.97179304</v>
      </c>
      <c r="L57" s="0" t="n">
        <v>5582507.50096717</v>
      </c>
      <c r="M57" s="0" t="n">
        <v>5268480.01793386</v>
      </c>
      <c r="N57" s="0" t="n">
        <v>5606436.78863631</v>
      </c>
      <c r="O57" s="0" t="n">
        <v>5290953.7049749</v>
      </c>
      <c r="P57" s="0" t="n">
        <v>447610.476253099</v>
      </c>
      <c r="Q57" s="0" t="n">
        <v>434182.161965506</v>
      </c>
    </row>
    <row r="58" customFormat="false" ht="12.8" hidden="false" customHeight="false" outlineLevel="0" collapsed="false">
      <c r="A58" s="0" t="n">
        <v>105</v>
      </c>
      <c r="B58" s="0" t="n">
        <v>33434016.037043</v>
      </c>
      <c r="C58" s="0" t="n">
        <v>32055808.6753234</v>
      </c>
      <c r="D58" s="0" t="n">
        <v>33575713.6627813</v>
      </c>
      <c r="E58" s="0" t="n">
        <v>32188741.1660287</v>
      </c>
      <c r="F58" s="0" t="n">
        <v>23891056.5619258</v>
      </c>
      <c r="G58" s="0" t="n">
        <v>8164752.11339769</v>
      </c>
      <c r="H58" s="0" t="n">
        <v>24038579.9997236</v>
      </c>
      <c r="I58" s="0" t="n">
        <v>8150161.16630511</v>
      </c>
      <c r="J58" s="0" t="n">
        <v>2813139.8026056</v>
      </c>
      <c r="K58" s="0" t="n">
        <v>2728745.60852743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33943845.6382428</v>
      </c>
      <c r="C59" s="0" t="n">
        <v>32545700.849239</v>
      </c>
      <c r="D59" s="0" t="n">
        <v>34091060.9986979</v>
      </c>
      <c r="E59" s="0" t="n">
        <v>32683907.3020735</v>
      </c>
      <c r="F59" s="0" t="n">
        <v>24222294.7276772</v>
      </c>
      <c r="G59" s="0" t="n">
        <v>8323406.12156176</v>
      </c>
      <c r="H59" s="0" t="n">
        <v>24371179.6452482</v>
      </c>
      <c r="I59" s="0" t="n">
        <v>8312727.65682529</v>
      </c>
      <c r="J59" s="0" t="n">
        <v>2911983.71791126</v>
      </c>
      <c r="K59" s="0" t="n">
        <v>2824624.20637393</v>
      </c>
      <c r="L59" s="0" t="n">
        <v>5658334.21207661</v>
      </c>
      <c r="M59" s="0" t="n">
        <v>5341207.66716566</v>
      </c>
      <c r="N59" s="0" t="n">
        <v>5683028.94339792</v>
      </c>
      <c r="O59" s="0" t="n">
        <v>5364400.05951296</v>
      </c>
      <c r="P59" s="0" t="n">
        <v>485330.619651877</v>
      </c>
      <c r="Q59" s="0" t="n">
        <v>470770.701062321</v>
      </c>
    </row>
    <row r="60" customFormat="false" ht="12.8" hidden="false" customHeight="false" outlineLevel="0" collapsed="false">
      <c r="A60" s="0" t="n">
        <v>107</v>
      </c>
      <c r="B60" s="0" t="n">
        <v>33682216.8086628</v>
      </c>
      <c r="C60" s="0" t="n">
        <v>32294395.3660816</v>
      </c>
      <c r="D60" s="0" t="n">
        <v>33828715.6148196</v>
      </c>
      <c r="E60" s="0" t="n">
        <v>32431929.5614482</v>
      </c>
      <c r="F60" s="0" t="n">
        <v>24007334.3074221</v>
      </c>
      <c r="G60" s="0" t="n">
        <v>8287061.05865953</v>
      </c>
      <c r="H60" s="0" t="n">
        <v>24155467.868676</v>
      </c>
      <c r="I60" s="0" t="n">
        <v>8276461.69277219</v>
      </c>
      <c r="J60" s="0" t="n">
        <v>2949803.58253125</v>
      </c>
      <c r="K60" s="0" t="n">
        <v>2861309.47505531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34212890.1564787</v>
      </c>
      <c r="C61" s="0" t="n">
        <v>32803966.3080559</v>
      </c>
      <c r="D61" s="0" t="n">
        <v>34361170.6536532</v>
      </c>
      <c r="E61" s="0" t="n">
        <v>32943193.222721</v>
      </c>
      <c r="F61" s="0" t="n">
        <v>24344774.0583833</v>
      </c>
      <c r="G61" s="0" t="n">
        <v>8459192.24967257</v>
      </c>
      <c r="H61" s="0" t="n">
        <v>24494100.0856383</v>
      </c>
      <c r="I61" s="0" t="n">
        <v>8449093.13708269</v>
      </c>
      <c r="J61" s="0" t="n">
        <v>3116292.23368568</v>
      </c>
      <c r="K61" s="0" t="n">
        <v>3022803.46667511</v>
      </c>
      <c r="L61" s="0" t="n">
        <v>5703126.0097668</v>
      </c>
      <c r="M61" s="0" t="n">
        <v>5384378.50854459</v>
      </c>
      <c r="N61" s="0" t="n">
        <v>5728003.2941441</v>
      </c>
      <c r="O61" s="0" t="n">
        <v>5407745.89056446</v>
      </c>
      <c r="P61" s="0" t="n">
        <v>519382.038947613</v>
      </c>
      <c r="Q61" s="0" t="n">
        <v>503800.577779185</v>
      </c>
    </row>
    <row r="62" customFormat="false" ht="12.8" hidden="false" customHeight="false" outlineLevel="0" collapsed="false">
      <c r="A62" s="0" t="n">
        <v>109</v>
      </c>
      <c r="B62" s="0" t="n">
        <v>33987973.2843435</v>
      </c>
      <c r="C62" s="0" t="n">
        <v>32587935.2974496</v>
      </c>
      <c r="D62" s="0" t="n">
        <v>34136327.9612365</v>
      </c>
      <c r="E62" s="0" t="n">
        <v>32727233.065691</v>
      </c>
      <c r="F62" s="0" t="n">
        <v>24151748.1662764</v>
      </c>
      <c r="G62" s="0" t="n">
        <v>8436187.13117319</v>
      </c>
      <c r="H62" s="0" t="n">
        <v>24301069.8541253</v>
      </c>
      <c r="I62" s="0" t="n">
        <v>8426163.21156572</v>
      </c>
      <c r="J62" s="0" t="n">
        <v>3196740.62753192</v>
      </c>
      <c r="K62" s="0" t="n">
        <v>3100838.40870597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34787195.1347888</v>
      </c>
      <c r="C63" s="0" t="n">
        <v>33352822.893556</v>
      </c>
      <c r="D63" s="0" t="n">
        <v>34940757.9880686</v>
      </c>
      <c r="E63" s="0" t="n">
        <v>33497033.0157868</v>
      </c>
      <c r="F63" s="0" t="n">
        <v>24756842.489397</v>
      </c>
      <c r="G63" s="0" t="n">
        <v>8595980.40415894</v>
      </c>
      <c r="H63" s="0" t="n">
        <v>24910616.6544497</v>
      </c>
      <c r="I63" s="0" t="n">
        <v>8586416.36133708</v>
      </c>
      <c r="J63" s="0" t="n">
        <v>3249341.4836497</v>
      </c>
      <c r="K63" s="0" t="n">
        <v>3151861.23914021</v>
      </c>
      <c r="L63" s="0" t="n">
        <v>5798656.05606919</v>
      </c>
      <c r="M63" s="0" t="n">
        <v>5474764.3394289</v>
      </c>
      <c r="N63" s="0" t="n">
        <v>5824418.47380373</v>
      </c>
      <c r="O63" s="0" t="n">
        <v>5498966.89455693</v>
      </c>
      <c r="P63" s="0" t="n">
        <v>541556.913941617</v>
      </c>
      <c r="Q63" s="0" t="n">
        <v>525310.206523369</v>
      </c>
    </row>
    <row r="64" customFormat="false" ht="12.8" hidden="false" customHeight="false" outlineLevel="0" collapsed="false">
      <c r="A64" s="0" t="n">
        <v>111</v>
      </c>
      <c r="B64" s="0" t="n">
        <v>34687769.4032321</v>
      </c>
      <c r="C64" s="0" t="n">
        <v>33255401.8247742</v>
      </c>
      <c r="D64" s="0" t="n">
        <v>34840597.236962</v>
      </c>
      <c r="E64" s="0" t="n">
        <v>33398921.84343</v>
      </c>
      <c r="F64" s="0" t="n">
        <v>24661512.9633567</v>
      </c>
      <c r="G64" s="0" t="n">
        <v>8593888.86141755</v>
      </c>
      <c r="H64" s="0" t="n">
        <v>24814526.1800726</v>
      </c>
      <c r="I64" s="0" t="n">
        <v>8584395.66335733</v>
      </c>
      <c r="J64" s="0" t="n">
        <v>3231240.9277021</v>
      </c>
      <c r="K64" s="0" t="n">
        <v>3134303.69987104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35318418.445704</v>
      </c>
      <c r="C65" s="0" t="n">
        <v>33858811.3235795</v>
      </c>
      <c r="D65" s="0" t="n">
        <v>35474244.7033381</v>
      </c>
      <c r="E65" s="0" t="n">
        <v>34005147.5819082</v>
      </c>
      <c r="F65" s="0" t="n">
        <v>25058102.0494192</v>
      </c>
      <c r="G65" s="0" t="n">
        <v>8800709.27416026</v>
      </c>
      <c r="H65" s="0" t="n">
        <v>25214088.1026032</v>
      </c>
      <c r="I65" s="0" t="n">
        <v>8791059.47930496</v>
      </c>
      <c r="J65" s="0" t="n">
        <v>3330253.73333266</v>
      </c>
      <c r="K65" s="0" t="n">
        <v>3230346.12133268</v>
      </c>
      <c r="L65" s="0" t="n">
        <v>5886486.10377062</v>
      </c>
      <c r="M65" s="0" t="n">
        <v>5558001.42976803</v>
      </c>
      <c r="N65" s="0" t="n">
        <v>5912627.22866101</v>
      </c>
      <c r="O65" s="0" t="n">
        <v>5582559.84304346</v>
      </c>
      <c r="P65" s="0" t="n">
        <v>555042.288888776</v>
      </c>
      <c r="Q65" s="0" t="n">
        <v>538391.020222113</v>
      </c>
    </row>
    <row r="66" customFormat="false" ht="12.8" hidden="false" customHeight="false" outlineLevel="0" collapsed="false">
      <c r="A66" s="0" t="n">
        <v>113</v>
      </c>
      <c r="B66" s="0" t="n">
        <v>35235316.2705605</v>
      </c>
      <c r="C66" s="0" t="n">
        <v>33779193.7267377</v>
      </c>
      <c r="D66" s="0" t="n">
        <v>35392191.5321638</v>
      </c>
      <c r="E66" s="0" t="n">
        <v>33926533.0197789</v>
      </c>
      <c r="F66" s="0" t="n">
        <v>25009197.064089</v>
      </c>
      <c r="G66" s="0" t="n">
        <v>8769996.66264867</v>
      </c>
      <c r="H66" s="0" t="n">
        <v>25164091.0176295</v>
      </c>
      <c r="I66" s="0" t="n">
        <v>8762442.00214942</v>
      </c>
      <c r="J66" s="0" t="n">
        <v>3439074.31285213</v>
      </c>
      <c r="K66" s="0" t="n">
        <v>3335902.08346657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35794617.3271536</v>
      </c>
      <c r="C67" s="0" t="n">
        <v>34315377.8136587</v>
      </c>
      <c r="D67" s="0" t="n">
        <v>35956052.9283068</v>
      </c>
      <c r="E67" s="0" t="n">
        <v>34467074.9028723</v>
      </c>
      <c r="F67" s="0" t="n">
        <v>25386264.0235928</v>
      </c>
      <c r="G67" s="0" t="n">
        <v>8929113.79006586</v>
      </c>
      <c r="H67" s="0" t="n">
        <v>25543274.9670897</v>
      </c>
      <c r="I67" s="0" t="n">
        <v>8923799.93578265</v>
      </c>
      <c r="J67" s="0" t="n">
        <v>3610474.76373112</v>
      </c>
      <c r="K67" s="0" t="n">
        <v>3502160.52081918</v>
      </c>
      <c r="L67" s="0" t="n">
        <v>5966363.47191694</v>
      </c>
      <c r="M67" s="0" t="n">
        <v>5634328.56489808</v>
      </c>
      <c r="N67" s="0" t="n">
        <v>5993267.93159524</v>
      </c>
      <c r="O67" s="0" t="n">
        <v>5659619.50730468</v>
      </c>
      <c r="P67" s="0" t="n">
        <v>601745.793955186</v>
      </c>
      <c r="Q67" s="0" t="n">
        <v>583693.42013653</v>
      </c>
    </row>
    <row r="68" customFormat="false" ht="12.8" hidden="false" customHeight="false" outlineLevel="0" collapsed="false">
      <c r="A68" s="0" t="n">
        <v>115</v>
      </c>
      <c r="B68" s="0" t="n">
        <v>35630315.5533819</v>
      </c>
      <c r="C68" s="0" t="n">
        <v>34156447.3138897</v>
      </c>
      <c r="D68" s="0" t="n">
        <v>35790206.5940402</v>
      </c>
      <c r="E68" s="0" t="n">
        <v>34306693.6030336</v>
      </c>
      <c r="F68" s="0" t="n">
        <v>25255799.015434</v>
      </c>
      <c r="G68" s="0" t="n">
        <v>8900648.2984558</v>
      </c>
      <c r="H68" s="0" t="n">
        <v>25411319.8044776</v>
      </c>
      <c r="I68" s="0" t="n">
        <v>8895373.79855599</v>
      </c>
      <c r="J68" s="0" t="n">
        <v>3659505.56204009</v>
      </c>
      <c r="K68" s="0" t="n">
        <v>3549720.39517889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36391673.0951363</v>
      </c>
      <c r="C69" s="0" t="n">
        <v>34887106.1578085</v>
      </c>
      <c r="D69" s="0" t="n">
        <v>36558013.5512112</v>
      </c>
      <c r="E69" s="0" t="n">
        <v>35043451.5711073</v>
      </c>
      <c r="F69" s="0" t="n">
        <v>25828127.0303081</v>
      </c>
      <c r="G69" s="0" t="n">
        <v>9058979.12750043</v>
      </c>
      <c r="H69" s="0" t="n">
        <v>25985203.4472431</v>
      </c>
      <c r="I69" s="0" t="n">
        <v>9058248.12386419</v>
      </c>
      <c r="J69" s="0" t="n">
        <v>3870079.46263009</v>
      </c>
      <c r="K69" s="0" t="n">
        <v>3753977.07875119</v>
      </c>
      <c r="L69" s="0" t="n">
        <v>6065348.96698877</v>
      </c>
      <c r="M69" s="0" t="n">
        <v>5728208.1243635</v>
      </c>
      <c r="N69" s="0" t="n">
        <v>6093069.78494953</v>
      </c>
      <c r="O69" s="0" t="n">
        <v>5754265.25227762</v>
      </c>
      <c r="P69" s="0" t="n">
        <v>645013.243771682</v>
      </c>
      <c r="Q69" s="0" t="n">
        <v>625662.846458532</v>
      </c>
    </row>
    <row r="70" customFormat="false" ht="12.8" hidden="false" customHeight="false" outlineLevel="0" collapsed="false">
      <c r="A70" s="0" t="n">
        <v>117</v>
      </c>
      <c r="B70" s="0" t="n">
        <v>36259078.3725355</v>
      </c>
      <c r="C70" s="0" t="n">
        <v>34759221.2797852</v>
      </c>
      <c r="D70" s="0" t="n">
        <v>36424933.1109544</v>
      </c>
      <c r="E70" s="0" t="n">
        <v>34915110.2273027</v>
      </c>
      <c r="F70" s="0" t="n">
        <v>25736850.0250358</v>
      </c>
      <c r="G70" s="0" t="n">
        <v>9022371.25474936</v>
      </c>
      <c r="H70" s="0" t="n">
        <v>25893464.4999723</v>
      </c>
      <c r="I70" s="0" t="n">
        <v>9021645.72733032</v>
      </c>
      <c r="J70" s="0" t="n">
        <v>3856513.3827543</v>
      </c>
      <c r="K70" s="0" t="n">
        <v>3740817.98127167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36874884.8079635</v>
      </c>
      <c r="C71" s="0" t="n">
        <v>35349065.789722</v>
      </c>
      <c r="D71" s="0" t="n">
        <v>37043388.0311294</v>
      </c>
      <c r="E71" s="0" t="n">
        <v>35507444.1899843</v>
      </c>
      <c r="F71" s="0" t="n">
        <v>26181764.4393838</v>
      </c>
      <c r="G71" s="0" t="n">
        <v>9167301.35033818</v>
      </c>
      <c r="H71" s="0" t="n">
        <v>26340878.40696</v>
      </c>
      <c r="I71" s="0" t="n">
        <v>9166565.78302429</v>
      </c>
      <c r="J71" s="0" t="n">
        <v>3988765.30952963</v>
      </c>
      <c r="K71" s="0" t="n">
        <v>3869102.35024374</v>
      </c>
      <c r="L71" s="0" t="n">
        <v>6143553.78292087</v>
      </c>
      <c r="M71" s="0" t="n">
        <v>5801682.24454239</v>
      </c>
      <c r="N71" s="0" t="n">
        <v>6171635.05956312</v>
      </c>
      <c r="O71" s="0" t="n">
        <v>5828078.20084298</v>
      </c>
      <c r="P71" s="0" t="n">
        <v>664794.218254939</v>
      </c>
      <c r="Q71" s="0" t="n">
        <v>644850.391707291</v>
      </c>
    </row>
    <row r="72" customFormat="false" ht="12.8" hidden="false" customHeight="false" outlineLevel="0" collapsed="false">
      <c r="A72" s="0" t="n">
        <v>119</v>
      </c>
      <c r="B72" s="0" t="n">
        <v>36879952.5715824</v>
      </c>
      <c r="C72" s="0" t="n">
        <v>35353489.9768616</v>
      </c>
      <c r="D72" s="0" t="n">
        <v>37046891.4842553</v>
      </c>
      <c r="E72" s="0" t="n">
        <v>35510404.0600613</v>
      </c>
      <c r="F72" s="0" t="n">
        <v>26189018.908684</v>
      </c>
      <c r="G72" s="0" t="n">
        <v>9164471.0681776</v>
      </c>
      <c r="H72" s="0" t="n">
        <v>26346478.6636712</v>
      </c>
      <c r="I72" s="0" t="n">
        <v>9163925.39639011</v>
      </c>
      <c r="J72" s="0" t="n">
        <v>4134205.80549604</v>
      </c>
      <c r="K72" s="0" t="n">
        <v>4010179.63133116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37594723.5209594</v>
      </c>
      <c r="C73" s="0" t="n">
        <v>36038037.5343236</v>
      </c>
      <c r="D73" s="0" t="n">
        <v>37764522.6188629</v>
      </c>
      <c r="E73" s="0" t="n">
        <v>36197657.1737658</v>
      </c>
      <c r="F73" s="0" t="n">
        <v>26698576.976038</v>
      </c>
      <c r="G73" s="0" t="n">
        <v>9339460.55828558</v>
      </c>
      <c r="H73" s="0" t="n">
        <v>26858197.2444143</v>
      </c>
      <c r="I73" s="0" t="n">
        <v>9339459.92935151</v>
      </c>
      <c r="J73" s="0" t="n">
        <v>4279342.6026253</v>
      </c>
      <c r="K73" s="0" t="n">
        <v>4150962.32454654</v>
      </c>
      <c r="L73" s="0" t="n">
        <v>6263138.55331597</v>
      </c>
      <c r="M73" s="0" t="n">
        <v>5915394.53242714</v>
      </c>
      <c r="N73" s="0" t="n">
        <v>6291439.907827</v>
      </c>
      <c r="O73" s="0" t="n">
        <v>5942001.29687849</v>
      </c>
      <c r="P73" s="0" t="n">
        <v>713223.767104217</v>
      </c>
      <c r="Q73" s="0" t="n">
        <v>691827.05409109</v>
      </c>
    </row>
    <row r="74" customFormat="false" ht="12.8" hidden="false" customHeight="false" outlineLevel="0" collapsed="false">
      <c r="A74" s="0" t="n">
        <v>121</v>
      </c>
      <c r="B74" s="0" t="n">
        <v>37369089.6130811</v>
      </c>
      <c r="C74" s="0" t="n">
        <v>35821925.0963771</v>
      </c>
      <c r="D74" s="0" t="n">
        <v>37537297.6493232</v>
      </c>
      <c r="E74" s="0" t="n">
        <v>35980049.1165483</v>
      </c>
      <c r="F74" s="0" t="n">
        <v>26538615.1005809</v>
      </c>
      <c r="G74" s="0" t="n">
        <v>9283309.99579621</v>
      </c>
      <c r="H74" s="0" t="n">
        <v>26696739.7450036</v>
      </c>
      <c r="I74" s="0" t="n">
        <v>9283309.3715447</v>
      </c>
      <c r="J74" s="0" t="n">
        <v>4288906.35233182</v>
      </c>
      <c r="K74" s="0" t="n">
        <v>4160239.16176187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37929137.6923057</v>
      </c>
      <c r="C75" s="0" t="n">
        <v>36359119.643589</v>
      </c>
      <c r="D75" s="0" t="n">
        <v>38098071.2569497</v>
      </c>
      <c r="E75" s="0" t="n">
        <v>36517925.842724</v>
      </c>
      <c r="F75" s="0" t="n">
        <v>26910580.9297529</v>
      </c>
      <c r="G75" s="0" t="n">
        <v>9448538.71383608</v>
      </c>
      <c r="H75" s="0" t="n">
        <v>27069387.7615953</v>
      </c>
      <c r="I75" s="0" t="n">
        <v>9448538.08112867</v>
      </c>
      <c r="J75" s="0" t="n">
        <v>4420986.23327582</v>
      </c>
      <c r="K75" s="0" t="n">
        <v>4288356.64627754</v>
      </c>
      <c r="L75" s="0" t="n">
        <v>6320043.81482334</v>
      </c>
      <c r="M75" s="0" t="n">
        <v>5969924.48416462</v>
      </c>
      <c r="N75" s="0" t="n">
        <v>6348200.94232953</v>
      </c>
      <c r="O75" s="0" t="n">
        <v>5996395.88690056</v>
      </c>
      <c r="P75" s="0" t="n">
        <v>736831.038879303</v>
      </c>
      <c r="Q75" s="0" t="n">
        <v>714726.107712924</v>
      </c>
    </row>
    <row r="76" customFormat="false" ht="12.8" hidden="false" customHeight="false" outlineLevel="0" collapsed="false">
      <c r="A76" s="0" t="n">
        <v>123</v>
      </c>
      <c r="B76" s="0" t="n">
        <v>37664300.1146453</v>
      </c>
      <c r="C76" s="0" t="n">
        <v>36106147.8560189</v>
      </c>
      <c r="D76" s="0" t="n">
        <v>37829713.8875222</v>
      </c>
      <c r="E76" s="0" t="n">
        <v>36261644.0582808</v>
      </c>
      <c r="F76" s="0" t="n">
        <v>26687872.7830702</v>
      </c>
      <c r="G76" s="0" t="n">
        <v>9418275.07294867</v>
      </c>
      <c r="H76" s="0" t="n">
        <v>26843369.6042233</v>
      </c>
      <c r="I76" s="0" t="n">
        <v>9418274.45405753</v>
      </c>
      <c r="J76" s="0" t="n">
        <v>4423481.6287771</v>
      </c>
      <c r="K76" s="0" t="n">
        <v>4290777.17991379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38277411.0421179</v>
      </c>
      <c r="C77" s="0" t="n">
        <v>36693338.5760597</v>
      </c>
      <c r="D77" s="0" t="n">
        <v>38441731.6267824</v>
      </c>
      <c r="E77" s="0" t="n">
        <v>36847807.1164713</v>
      </c>
      <c r="F77" s="0" t="n">
        <v>27060432.2955667</v>
      </c>
      <c r="G77" s="0" t="n">
        <v>9632906.28049302</v>
      </c>
      <c r="H77" s="0" t="n">
        <v>27214901.463743</v>
      </c>
      <c r="I77" s="0" t="n">
        <v>9632905.65272829</v>
      </c>
      <c r="J77" s="0" t="n">
        <v>4616964.67349299</v>
      </c>
      <c r="K77" s="0" t="n">
        <v>4478455.7332882</v>
      </c>
      <c r="L77" s="0" t="n">
        <v>6378306.48518323</v>
      </c>
      <c r="M77" s="0" t="n">
        <v>6025783.00946798</v>
      </c>
      <c r="N77" s="0" t="n">
        <v>6405694.5242633</v>
      </c>
      <c r="O77" s="0" t="n">
        <v>6051531.49435281</v>
      </c>
      <c r="P77" s="0" t="n">
        <v>769494.112248832</v>
      </c>
      <c r="Q77" s="0" t="n">
        <v>746409.288881367</v>
      </c>
    </row>
    <row r="78" customFormat="false" ht="12.8" hidden="false" customHeight="false" outlineLevel="0" collapsed="false">
      <c r="A78" s="0" t="n">
        <v>125</v>
      </c>
      <c r="B78" s="0" t="n">
        <v>38144379.5004615</v>
      </c>
      <c r="C78" s="0" t="n">
        <v>36567239.6551416</v>
      </c>
      <c r="D78" s="0" t="n">
        <v>38307455.884449</v>
      </c>
      <c r="E78" s="0" t="n">
        <v>36720538.5125699</v>
      </c>
      <c r="F78" s="0" t="n">
        <v>26990445.1679943</v>
      </c>
      <c r="G78" s="0" t="n">
        <v>9576794.4871473</v>
      </c>
      <c r="H78" s="0" t="n">
        <v>27143744.6485135</v>
      </c>
      <c r="I78" s="0" t="n">
        <v>9576793.86405645</v>
      </c>
      <c r="J78" s="0" t="n">
        <v>4639912.65286841</v>
      </c>
      <c r="K78" s="0" t="n">
        <v>4500715.27328236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38838615.8801653</v>
      </c>
      <c r="C79" s="0" t="n">
        <v>37233222.4786715</v>
      </c>
      <c r="D79" s="0" t="n">
        <v>39001817.8098235</v>
      </c>
      <c r="E79" s="0" t="n">
        <v>37386639.4510432</v>
      </c>
      <c r="F79" s="0" t="n">
        <v>27508977.7317547</v>
      </c>
      <c r="G79" s="0" t="n">
        <v>9724244.7469168</v>
      </c>
      <c r="H79" s="0" t="n">
        <v>27662395.336225</v>
      </c>
      <c r="I79" s="0" t="n">
        <v>9724244.11481815</v>
      </c>
      <c r="J79" s="0" t="n">
        <v>4816120.82238565</v>
      </c>
      <c r="K79" s="0" t="n">
        <v>4671637.19771408</v>
      </c>
      <c r="L79" s="0" t="n">
        <v>6471760.06921123</v>
      </c>
      <c r="M79" s="0" t="n">
        <v>6114553.91826105</v>
      </c>
      <c r="N79" s="0" t="n">
        <v>6498961.66005728</v>
      </c>
      <c r="O79" s="0" t="n">
        <v>6140127.16754409</v>
      </c>
      <c r="P79" s="0" t="n">
        <v>802686.803730941</v>
      </c>
      <c r="Q79" s="0" t="n">
        <v>778606.199619013</v>
      </c>
    </row>
    <row r="80" customFormat="false" ht="12.8" hidden="false" customHeight="false" outlineLevel="0" collapsed="false">
      <c r="A80" s="0" t="n">
        <v>127</v>
      </c>
      <c r="B80" s="0" t="n">
        <v>38623391.8219392</v>
      </c>
      <c r="C80" s="0" t="n">
        <v>37026537.8605112</v>
      </c>
      <c r="D80" s="0" t="n">
        <v>38782698.7934946</v>
      </c>
      <c r="E80" s="0" t="n">
        <v>37176294.0586452</v>
      </c>
      <c r="F80" s="0" t="n">
        <v>27311826.1452771</v>
      </c>
      <c r="G80" s="0" t="n">
        <v>9714711.71523407</v>
      </c>
      <c r="H80" s="0" t="n">
        <v>27461582.9736682</v>
      </c>
      <c r="I80" s="0" t="n">
        <v>9714711.08497704</v>
      </c>
      <c r="J80" s="0" t="n">
        <v>4834524.40678594</v>
      </c>
      <c r="K80" s="0" t="n">
        <v>4689488.67458236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39275889.6223713</v>
      </c>
      <c r="C81" s="0" t="n">
        <v>37652704.6885884</v>
      </c>
      <c r="D81" s="0" t="n">
        <v>39436869.4378216</v>
      </c>
      <c r="E81" s="0" t="n">
        <v>37804034.9651708</v>
      </c>
      <c r="F81" s="0" t="n">
        <v>27742256.189165</v>
      </c>
      <c r="G81" s="0" t="n">
        <v>9910448.49942334</v>
      </c>
      <c r="H81" s="0" t="n">
        <v>27893587.1047367</v>
      </c>
      <c r="I81" s="0" t="n">
        <v>9910447.86043408</v>
      </c>
      <c r="J81" s="0" t="n">
        <v>4951980.96312204</v>
      </c>
      <c r="K81" s="0" t="n">
        <v>4803421.53422838</v>
      </c>
      <c r="L81" s="0" t="n">
        <v>6543894.07635002</v>
      </c>
      <c r="M81" s="0" t="n">
        <v>6182932.57506758</v>
      </c>
      <c r="N81" s="0" t="n">
        <v>6570725.68567315</v>
      </c>
      <c r="O81" s="0" t="n">
        <v>6208158.08878804</v>
      </c>
      <c r="P81" s="0" t="n">
        <v>825330.16052034</v>
      </c>
      <c r="Q81" s="0" t="n">
        <v>800570.25570473</v>
      </c>
    </row>
    <row r="82" customFormat="false" ht="12.8" hidden="false" customHeight="false" outlineLevel="0" collapsed="false">
      <c r="A82" s="0" t="n">
        <v>129</v>
      </c>
      <c r="B82" s="0" t="n">
        <v>39208791.6851142</v>
      </c>
      <c r="C82" s="0" t="n">
        <v>37587902.5384363</v>
      </c>
      <c r="D82" s="0" t="n">
        <v>39368163.141385</v>
      </c>
      <c r="E82" s="0" t="n">
        <v>37737720.8885209</v>
      </c>
      <c r="F82" s="0" t="n">
        <v>27713339.7891648</v>
      </c>
      <c r="G82" s="0" t="n">
        <v>9874562.74927153</v>
      </c>
      <c r="H82" s="0" t="n">
        <v>27863158.7734812</v>
      </c>
      <c r="I82" s="0" t="n">
        <v>9874562.11503971</v>
      </c>
      <c r="J82" s="0" t="n">
        <v>5012973.58551206</v>
      </c>
      <c r="K82" s="0" t="n">
        <v>4862584.37794669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39843950.8651834</v>
      </c>
      <c r="C83" s="0" t="n">
        <v>38196917.7093974</v>
      </c>
      <c r="D83" s="0" t="n">
        <v>40004687.1485279</v>
      </c>
      <c r="E83" s="0" t="n">
        <v>38348019.1308064</v>
      </c>
      <c r="F83" s="0" t="n">
        <v>28140048.8130563</v>
      </c>
      <c r="G83" s="0" t="n">
        <v>10056868.8963411</v>
      </c>
      <c r="H83" s="0" t="n">
        <v>28291150.8771029</v>
      </c>
      <c r="I83" s="0" t="n">
        <v>10056868.2537035</v>
      </c>
      <c r="J83" s="0" t="n">
        <v>5199083.17443156</v>
      </c>
      <c r="K83" s="0" t="n">
        <v>5043110.67919862</v>
      </c>
      <c r="L83" s="0" t="n">
        <v>6638793.11162756</v>
      </c>
      <c r="M83" s="0" t="n">
        <v>6273320.38528356</v>
      </c>
      <c r="N83" s="0" t="n">
        <v>6665584.14379227</v>
      </c>
      <c r="O83" s="0" t="n">
        <v>6298507.84313855</v>
      </c>
      <c r="P83" s="0" t="n">
        <v>866513.86240526</v>
      </c>
      <c r="Q83" s="0" t="n">
        <v>840518.446533103</v>
      </c>
    </row>
    <row r="84" customFormat="false" ht="12.8" hidden="false" customHeight="false" outlineLevel="0" collapsed="false">
      <c r="A84" s="0" t="n">
        <v>131</v>
      </c>
      <c r="B84" s="0" t="n">
        <v>39591404.6215347</v>
      </c>
      <c r="C84" s="0" t="n">
        <v>37954246.4046485</v>
      </c>
      <c r="D84" s="0" t="n">
        <v>39746855.0123179</v>
      </c>
      <c r="E84" s="0" t="n">
        <v>38100379.5169788</v>
      </c>
      <c r="F84" s="0" t="n">
        <v>27881936.1455145</v>
      </c>
      <c r="G84" s="0" t="n">
        <v>10072310.259134</v>
      </c>
      <c r="H84" s="0" t="n">
        <v>28028069.8634422</v>
      </c>
      <c r="I84" s="0" t="n">
        <v>10072309.6535366</v>
      </c>
      <c r="J84" s="0" t="n">
        <v>5215621.45419733</v>
      </c>
      <c r="K84" s="0" t="n">
        <v>5059152.81057141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40093991.8293232</v>
      </c>
      <c r="C85" s="0" t="n">
        <v>38438103.3128131</v>
      </c>
      <c r="D85" s="0" t="n">
        <v>40248847.1840684</v>
      </c>
      <c r="E85" s="0" t="n">
        <v>38583677.5625535</v>
      </c>
      <c r="F85" s="0" t="n">
        <v>28215961.6458578</v>
      </c>
      <c r="G85" s="0" t="n">
        <v>10222141.6669552</v>
      </c>
      <c r="H85" s="0" t="n">
        <v>28361536.5091356</v>
      </c>
      <c r="I85" s="0" t="n">
        <v>10222141.0534179</v>
      </c>
      <c r="J85" s="0" t="n">
        <v>5373436.67466318</v>
      </c>
      <c r="K85" s="0" t="n">
        <v>5212233.57442328</v>
      </c>
      <c r="L85" s="0" t="n">
        <v>6679022.31114264</v>
      </c>
      <c r="M85" s="0" t="n">
        <v>6311761.53647925</v>
      </c>
      <c r="N85" s="0" t="n">
        <v>6704833.34833066</v>
      </c>
      <c r="O85" s="0" t="n">
        <v>6336027.26771167</v>
      </c>
      <c r="P85" s="0" t="n">
        <v>895572.77911053</v>
      </c>
      <c r="Q85" s="0" t="n">
        <v>868705.595737214</v>
      </c>
    </row>
    <row r="86" customFormat="false" ht="12.8" hidden="false" customHeight="false" outlineLevel="0" collapsed="false">
      <c r="A86" s="0" t="n">
        <v>133</v>
      </c>
      <c r="B86" s="0" t="n">
        <v>39869660.7971826</v>
      </c>
      <c r="C86" s="0" t="n">
        <v>38224002.108203</v>
      </c>
      <c r="D86" s="0" t="n">
        <v>40022331.9221119</v>
      </c>
      <c r="E86" s="0" t="n">
        <v>38367522.1674615</v>
      </c>
      <c r="F86" s="0" t="n">
        <v>28067659.1173385</v>
      </c>
      <c r="G86" s="0" t="n">
        <v>10156342.9908645</v>
      </c>
      <c r="H86" s="0" t="n">
        <v>28211179.7855664</v>
      </c>
      <c r="I86" s="0" t="n">
        <v>10156342.3818951</v>
      </c>
      <c r="J86" s="0" t="n">
        <v>5442453.78799245</v>
      </c>
      <c r="K86" s="0" t="n">
        <v>5279180.17435268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40453275.9349898</v>
      </c>
      <c r="C87" s="0" t="n">
        <v>38784374.9369166</v>
      </c>
      <c r="D87" s="0" t="n">
        <v>40607044.67164</v>
      </c>
      <c r="E87" s="0" t="n">
        <v>38928927.3054702</v>
      </c>
      <c r="F87" s="0" t="n">
        <v>28520517.6638019</v>
      </c>
      <c r="G87" s="0" t="n">
        <v>10263857.2731147</v>
      </c>
      <c r="H87" s="0" t="n">
        <v>28665070.6486807</v>
      </c>
      <c r="I87" s="0" t="n">
        <v>10263856.6567895</v>
      </c>
      <c r="J87" s="0" t="n">
        <v>5646838.67041129</v>
      </c>
      <c r="K87" s="0" t="n">
        <v>5477433.51029895</v>
      </c>
      <c r="L87" s="0" t="n">
        <v>6739390.15444562</v>
      </c>
      <c r="M87" s="0" t="n">
        <v>6370240.78078656</v>
      </c>
      <c r="N87" s="0" t="n">
        <v>6765020.00702605</v>
      </c>
      <c r="O87" s="0" t="n">
        <v>6394336.2137387</v>
      </c>
      <c r="P87" s="0" t="n">
        <v>941139.778401882</v>
      </c>
      <c r="Q87" s="0" t="n">
        <v>912905.585049825</v>
      </c>
    </row>
    <row r="88" customFormat="false" ht="12.8" hidden="false" customHeight="false" outlineLevel="0" collapsed="false">
      <c r="A88" s="0" t="n">
        <v>135</v>
      </c>
      <c r="B88" s="0" t="n">
        <v>40305835.2122002</v>
      </c>
      <c r="C88" s="0" t="n">
        <v>38644323.579321</v>
      </c>
      <c r="D88" s="0" t="n">
        <v>40457277.2574338</v>
      </c>
      <c r="E88" s="0" t="n">
        <v>38786689.0749782</v>
      </c>
      <c r="F88" s="0" t="n">
        <v>28408343.136385</v>
      </c>
      <c r="G88" s="0" t="n">
        <v>10235980.442936</v>
      </c>
      <c r="H88" s="0" t="n">
        <v>28550709.2438021</v>
      </c>
      <c r="I88" s="0" t="n">
        <v>10235979.8311762</v>
      </c>
      <c r="J88" s="0" t="n">
        <v>5680883.74310243</v>
      </c>
      <c r="K88" s="0" t="n">
        <v>5510457.23080936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40952393.5169689</v>
      </c>
      <c r="C89" s="0" t="n">
        <v>39264231.8037648</v>
      </c>
      <c r="D89" s="0" t="n">
        <v>41104454.0038213</v>
      </c>
      <c r="E89" s="0" t="n">
        <v>39407178.795388</v>
      </c>
      <c r="F89" s="0" t="n">
        <v>28860398.7374432</v>
      </c>
      <c r="G89" s="0" t="n">
        <v>10403833.0663216</v>
      </c>
      <c r="H89" s="0" t="n">
        <v>29003346.348291</v>
      </c>
      <c r="I89" s="0" t="n">
        <v>10403832.4470969</v>
      </c>
      <c r="J89" s="0" t="n">
        <v>5870049.1535487</v>
      </c>
      <c r="K89" s="0" t="n">
        <v>5693947.67894224</v>
      </c>
      <c r="L89" s="0" t="n">
        <v>6822840.24213908</v>
      </c>
      <c r="M89" s="0" t="n">
        <v>6450058.31154635</v>
      </c>
      <c r="N89" s="0" t="n">
        <v>6848185.45341979</v>
      </c>
      <c r="O89" s="0" t="n">
        <v>6473886.91134283</v>
      </c>
      <c r="P89" s="0" t="n">
        <v>978341.52559145</v>
      </c>
      <c r="Q89" s="0" t="n">
        <v>948991.279823706</v>
      </c>
    </row>
    <row r="90" customFormat="false" ht="12.8" hidden="false" customHeight="false" outlineLevel="0" collapsed="false">
      <c r="A90" s="0" t="n">
        <v>137</v>
      </c>
      <c r="B90" s="0" t="n">
        <v>40703258.0598807</v>
      </c>
      <c r="C90" s="0" t="n">
        <v>39025424.6218944</v>
      </c>
      <c r="D90" s="0" t="n">
        <v>40850581.9215053</v>
      </c>
      <c r="E90" s="0" t="n">
        <v>39163919.3871802</v>
      </c>
      <c r="F90" s="0" t="n">
        <v>28675772.0934272</v>
      </c>
      <c r="G90" s="0" t="n">
        <v>10349652.5284671</v>
      </c>
      <c r="H90" s="0" t="n">
        <v>28814267.4733275</v>
      </c>
      <c r="I90" s="0" t="n">
        <v>10349651.9138528</v>
      </c>
      <c r="J90" s="0" t="n">
        <v>5869537.77680182</v>
      </c>
      <c r="K90" s="0" t="n">
        <v>5693451.64349776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41504284.8591567</v>
      </c>
      <c r="C91" s="0" t="n">
        <v>39793376.9186417</v>
      </c>
      <c r="D91" s="0" t="n">
        <v>41653574.3274925</v>
      </c>
      <c r="E91" s="0" t="n">
        <v>39933719.4846127</v>
      </c>
      <c r="F91" s="0" t="n">
        <v>29271382.3019363</v>
      </c>
      <c r="G91" s="0" t="n">
        <v>10521994.6167054</v>
      </c>
      <c r="H91" s="0" t="n">
        <v>29411725.4828709</v>
      </c>
      <c r="I91" s="0" t="n">
        <v>10521994.0017418</v>
      </c>
      <c r="J91" s="0" t="n">
        <v>6082445.44985383</v>
      </c>
      <c r="K91" s="0" t="n">
        <v>5899972.08635822</v>
      </c>
      <c r="L91" s="0" t="n">
        <v>6914131.23272724</v>
      </c>
      <c r="M91" s="0" t="n">
        <v>6536656.50776793</v>
      </c>
      <c r="N91" s="0" t="n">
        <v>6939014.66641004</v>
      </c>
      <c r="O91" s="0" t="n">
        <v>6560050.9776078</v>
      </c>
      <c r="P91" s="0" t="n">
        <v>1013740.90830897</v>
      </c>
      <c r="Q91" s="0" t="n">
        <v>983328.681059703</v>
      </c>
    </row>
    <row r="92" customFormat="false" ht="12.8" hidden="false" customHeight="false" outlineLevel="0" collapsed="false">
      <c r="A92" s="0" t="n">
        <v>139</v>
      </c>
      <c r="B92" s="0" t="n">
        <v>41321705.3332178</v>
      </c>
      <c r="C92" s="0" t="n">
        <v>39617764.4547579</v>
      </c>
      <c r="D92" s="0" t="n">
        <v>41467270.073298</v>
      </c>
      <c r="E92" s="0" t="n">
        <v>39754605.6986447</v>
      </c>
      <c r="F92" s="0" t="n">
        <v>29105997.574342</v>
      </c>
      <c r="G92" s="0" t="n">
        <v>10511766.8804159</v>
      </c>
      <c r="H92" s="0" t="n">
        <v>29242839.428637</v>
      </c>
      <c r="I92" s="0" t="n">
        <v>10511766.2700076</v>
      </c>
      <c r="J92" s="0" t="n">
        <v>6143148.93144291</v>
      </c>
      <c r="K92" s="0" t="n">
        <v>5958854.46349962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42186474.0149541</v>
      </c>
      <c r="C93" s="0" t="n">
        <v>40447599.1993713</v>
      </c>
      <c r="D93" s="0" t="n">
        <v>42332990.6872045</v>
      </c>
      <c r="E93" s="0" t="n">
        <v>40585335.4063836</v>
      </c>
      <c r="F93" s="0" t="n">
        <v>29738975.0446423</v>
      </c>
      <c r="G93" s="0" t="n">
        <v>10708624.1547289</v>
      </c>
      <c r="H93" s="0" t="n">
        <v>29876711.8740589</v>
      </c>
      <c r="I93" s="0" t="n">
        <v>10708623.5323247</v>
      </c>
      <c r="J93" s="0" t="n">
        <v>6353857.33533249</v>
      </c>
      <c r="K93" s="0" t="n">
        <v>6163241.61527251</v>
      </c>
      <c r="L93" s="0" t="n">
        <v>7025094.04390924</v>
      </c>
      <c r="M93" s="0" t="n">
        <v>6641423.49684733</v>
      </c>
      <c r="N93" s="0" t="n">
        <v>7049515.35720931</v>
      </c>
      <c r="O93" s="0" t="n">
        <v>6664385.36744845</v>
      </c>
      <c r="P93" s="0" t="n">
        <v>1058976.22255541</v>
      </c>
      <c r="Q93" s="0" t="n">
        <v>1027206.93587875</v>
      </c>
    </row>
    <row r="94" customFormat="false" ht="12.8" hidden="false" customHeight="false" outlineLevel="0" collapsed="false">
      <c r="A94" s="0" t="n">
        <v>141</v>
      </c>
      <c r="B94" s="0" t="n">
        <v>41893097.9656444</v>
      </c>
      <c r="C94" s="0" t="n">
        <v>40166675.4982544</v>
      </c>
      <c r="D94" s="0" t="n">
        <v>42036288.2463655</v>
      </c>
      <c r="E94" s="0" t="n">
        <v>40301285.0537884</v>
      </c>
      <c r="F94" s="0" t="n">
        <v>29485620.2962023</v>
      </c>
      <c r="G94" s="0" t="n">
        <v>10681055.2020521</v>
      </c>
      <c r="H94" s="0" t="n">
        <v>29620230.4695066</v>
      </c>
      <c r="I94" s="0" t="n">
        <v>10681054.5842818</v>
      </c>
      <c r="J94" s="0" t="n">
        <v>6389552.11222568</v>
      </c>
      <c r="K94" s="0" t="n">
        <v>6197865.54885891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42470778.5997922</v>
      </c>
      <c r="C95" s="0" t="n">
        <v>40721823.3388239</v>
      </c>
      <c r="D95" s="0" t="n">
        <v>42614841.6780199</v>
      </c>
      <c r="E95" s="0" t="n">
        <v>40857252.6715719</v>
      </c>
      <c r="F95" s="0" t="n">
        <v>29929715.1086454</v>
      </c>
      <c r="G95" s="0" t="n">
        <v>10792108.2301785</v>
      </c>
      <c r="H95" s="0" t="n">
        <v>30065145.0676976</v>
      </c>
      <c r="I95" s="0" t="n">
        <v>10792107.6038743</v>
      </c>
      <c r="J95" s="0" t="n">
        <v>6524629.78047568</v>
      </c>
      <c r="K95" s="0" t="n">
        <v>6328890.88706141</v>
      </c>
      <c r="L95" s="0" t="n">
        <v>7072389.99840702</v>
      </c>
      <c r="M95" s="0" t="n">
        <v>6686760.51979404</v>
      </c>
      <c r="N95" s="0" t="n">
        <v>7096402.29144744</v>
      </c>
      <c r="O95" s="0" t="n">
        <v>6709338.0003981</v>
      </c>
      <c r="P95" s="0" t="n">
        <v>1087438.29674595</v>
      </c>
      <c r="Q95" s="0" t="n">
        <v>1054815.14784357</v>
      </c>
    </row>
    <row r="96" customFormat="false" ht="12.8" hidden="false" customHeight="false" outlineLevel="0" collapsed="false">
      <c r="A96" s="0" t="n">
        <v>143</v>
      </c>
      <c r="B96" s="0" t="n">
        <v>42257680.0369006</v>
      </c>
      <c r="C96" s="0" t="n">
        <v>40517697.6189238</v>
      </c>
      <c r="D96" s="0" t="n">
        <v>42399012.2588469</v>
      </c>
      <c r="E96" s="0" t="n">
        <v>40650559.8724027</v>
      </c>
      <c r="F96" s="0" t="n">
        <v>29798247.9160703</v>
      </c>
      <c r="G96" s="0" t="n">
        <v>10719449.7028535</v>
      </c>
      <c r="H96" s="0" t="n">
        <v>29931110.8046696</v>
      </c>
      <c r="I96" s="0" t="n">
        <v>10719449.0677331</v>
      </c>
      <c r="J96" s="0" t="n">
        <v>6636500.00222696</v>
      </c>
      <c r="K96" s="0" t="n">
        <v>6437405.00216015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42737583.517007</v>
      </c>
      <c r="C97" s="0" t="n">
        <v>40979193.5029777</v>
      </c>
      <c r="D97" s="0" t="n">
        <v>42880906.3353331</v>
      </c>
      <c r="E97" s="0" t="n">
        <v>41113927.043773</v>
      </c>
      <c r="F97" s="0" t="n">
        <v>30195404.5280644</v>
      </c>
      <c r="G97" s="0" t="n">
        <v>10783788.9749134</v>
      </c>
      <c r="H97" s="0" t="n">
        <v>30330138.7120567</v>
      </c>
      <c r="I97" s="0" t="n">
        <v>10783788.3317163</v>
      </c>
      <c r="J97" s="0" t="n">
        <v>6768988.13311928</v>
      </c>
      <c r="K97" s="0" t="n">
        <v>6565918.4891257</v>
      </c>
      <c r="L97" s="0" t="n">
        <v>7118913.36701177</v>
      </c>
      <c r="M97" s="0" t="n">
        <v>6732324.94093481</v>
      </c>
      <c r="N97" s="0" t="n">
        <v>7142802.2926847</v>
      </c>
      <c r="O97" s="0" t="n">
        <v>6754785.28346301</v>
      </c>
      <c r="P97" s="0" t="n">
        <v>1128164.68885321</v>
      </c>
      <c r="Q97" s="0" t="n">
        <v>1094319.74818762</v>
      </c>
    </row>
    <row r="98" customFormat="false" ht="12.8" hidden="false" customHeight="false" outlineLevel="0" collapsed="false">
      <c r="A98" s="0" t="n">
        <v>145</v>
      </c>
      <c r="B98" s="0" t="n">
        <v>42732690.1767403</v>
      </c>
      <c r="C98" s="0" t="n">
        <v>40975351.0942135</v>
      </c>
      <c r="D98" s="0" t="n">
        <v>42874517.2327646</v>
      </c>
      <c r="E98" s="0" t="n">
        <v>41108669.7237633</v>
      </c>
      <c r="F98" s="0" t="n">
        <v>30200024.8092644</v>
      </c>
      <c r="G98" s="0" t="n">
        <v>10775326.2849491</v>
      </c>
      <c r="H98" s="0" t="n">
        <v>30333344.0772224</v>
      </c>
      <c r="I98" s="0" t="n">
        <v>10775325.6465409</v>
      </c>
      <c r="J98" s="0" t="n">
        <v>6922534.44200424</v>
      </c>
      <c r="K98" s="0" t="n">
        <v>6714858.40874411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43545671.2711693</v>
      </c>
      <c r="C99" s="0" t="n">
        <v>41756978.4760593</v>
      </c>
      <c r="D99" s="0" t="n">
        <v>43688462.7664798</v>
      </c>
      <c r="E99" s="0" t="n">
        <v>41891203.1736998</v>
      </c>
      <c r="F99" s="0" t="n">
        <v>30792124.8923585</v>
      </c>
      <c r="G99" s="0" t="n">
        <v>10964853.5837008</v>
      </c>
      <c r="H99" s="0" t="n">
        <v>30926350.2383596</v>
      </c>
      <c r="I99" s="0" t="n">
        <v>10964852.9353402</v>
      </c>
      <c r="J99" s="0" t="n">
        <v>7130017.39049948</v>
      </c>
      <c r="K99" s="0" t="n">
        <v>6916116.8687845</v>
      </c>
      <c r="L99" s="0" t="n">
        <v>7254652.4628247</v>
      </c>
      <c r="M99" s="0" t="n">
        <v>6861882.14948664</v>
      </c>
      <c r="N99" s="0" t="n">
        <v>7278451.16808011</v>
      </c>
      <c r="O99" s="0" t="n">
        <v>6884258.86323492</v>
      </c>
      <c r="P99" s="0" t="n">
        <v>1188336.23174991</v>
      </c>
      <c r="Q99" s="0" t="n">
        <v>1152686.14479742</v>
      </c>
    </row>
    <row r="100" customFormat="false" ht="12.8" hidden="false" customHeight="false" outlineLevel="0" collapsed="false">
      <c r="A100" s="0" t="n">
        <v>147</v>
      </c>
      <c r="B100" s="0" t="n">
        <v>43378745.5005404</v>
      </c>
      <c r="C100" s="0" t="n">
        <v>41597261.2054557</v>
      </c>
      <c r="D100" s="0" t="n">
        <v>43520257.309109</v>
      </c>
      <c r="E100" s="0" t="n">
        <v>41730282.9926099</v>
      </c>
      <c r="F100" s="0" t="n">
        <v>30726160.8828847</v>
      </c>
      <c r="G100" s="0" t="n">
        <v>10871100.322571</v>
      </c>
      <c r="H100" s="0" t="n">
        <v>30859183.3135968</v>
      </c>
      <c r="I100" s="0" t="n">
        <v>10871099.6790131</v>
      </c>
      <c r="J100" s="0" t="n">
        <v>7152418.01242102</v>
      </c>
      <c r="K100" s="0" t="n">
        <v>6937845.47204839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44053931.74437</v>
      </c>
      <c r="C101" s="0" t="n">
        <v>42245473.0508135</v>
      </c>
      <c r="D101" s="0" t="n">
        <v>44195037.4146787</v>
      </c>
      <c r="E101" s="0" t="n">
        <v>42378113.0766921</v>
      </c>
      <c r="F101" s="0" t="n">
        <v>31216599.7910793</v>
      </c>
      <c r="G101" s="0" t="n">
        <v>11028873.2597342</v>
      </c>
      <c r="H101" s="0" t="n">
        <v>31349240.4657539</v>
      </c>
      <c r="I101" s="0" t="n">
        <v>11028872.6109382</v>
      </c>
      <c r="J101" s="0" t="n">
        <v>7334165.59914861</v>
      </c>
      <c r="K101" s="0" t="n">
        <v>7114140.63117415</v>
      </c>
      <c r="L101" s="0" t="n">
        <v>7339147.66489659</v>
      </c>
      <c r="M101" s="0" t="n">
        <v>6942133.13381819</v>
      </c>
      <c r="N101" s="0" t="n">
        <v>7362665.39998145</v>
      </c>
      <c r="O101" s="0" t="n">
        <v>6964245.78448879</v>
      </c>
      <c r="P101" s="0" t="n">
        <v>1222360.93319144</v>
      </c>
      <c r="Q101" s="0" t="n">
        <v>1185690.10519569</v>
      </c>
    </row>
    <row r="102" customFormat="false" ht="12.8" hidden="false" customHeight="false" outlineLevel="0" collapsed="false">
      <c r="A102" s="0" t="n">
        <v>149</v>
      </c>
      <c r="B102" s="0" t="n">
        <v>43804142.9879438</v>
      </c>
      <c r="C102" s="0" t="n">
        <v>42006765.5005294</v>
      </c>
      <c r="D102" s="0" t="n">
        <v>43941922.0164875</v>
      </c>
      <c r="E102" s="0" t="n">
        <v>42136278.1673318</v>
      </c>
      <c r="F102" s="0" t="n">
        <v>31035835.5619155</v>
      </c>
      <c r="G102" s="0" t="n">
        <v>10970929.9386139</v>
      </c>
      <c r="H102" s="0" t="n">
        <v>31165348.8764232</v>
      </c>
      <c r="I102" s="0" t="n">
        <v>10970929.2909086</v>
      </c>
      <c r="J102" s="0" t="n">
        <v>7397889.92628561</v>
      </c>
      <c r="K102" s="0" t="n">
        <v>7175953.22849704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44378230.0017427</v>
      </c>
      <c r="C103" s="0" t="n">
        <v>42559425.3794307</v>
      </c>
      <c r="D103" s="0" t="n">
        <v>44516888.1734677</v>
      </c>
      <c r="E103" s="0" t="n">
        <v>42689764.4455293</v>
      </c>
      <c r="F103" s="0" t="n">
        <v>31455565.5345176</v>
      </c>
      <c r="G103" s="0" t="n">
        <v>11103859.8449131</v>
      </c>
      <c r="H103" s="0" t="n">
        <v>31585905.2563432</v>
      </c>
      <c r="I103" s="0" t="n">
        <v>11103859.1891861</v>
      </c>
      <c r="J103" s="0" t="n">
        <v>7503336.39786917</v>
      </c>
      <c r="K103" s="0" t="n">
        <v>7278236.30593309</v>
      </c>
      <c r="L103" s="0" t="n">
        <v>7393458.91336136</v>
      </c>
      <c r="M103" s="0" t="n">
        <v>6993989.7307087</v>
      </c>
      <c r="N103" s="0" t="n">
        <v>7416568.67685402</v>
      </c>
      <c r="O103" s="0" t="n">
        <v>7015719.25918144</v>
      </c>
      <c r="P103" s="0" t="n">
        <v>1250556.06631153</v>
      </c>
      <c r="Q103" s="0" t="n">
        <v>1213039.38432218</v>
      </c>
    </row>
    <row r="104" customFormat="false" ht="12.8" hidden="false" customHeight="false" outlineLevel="0" collapsed="false">
      <c r="A104" s="0" t="n">
        <v>151</v>
      </c>
      <c r="B104" s="0" t="n">
        <v>44180404.9162931</v>
      </c>
      <c r="C104" s="0" t="n">
        <v>42372269.8745384</v>
      </c>
      <c r="D104" s="0" t="n">
        <v>44316820.3520023</v>
      </c>
      <c r="E104" s="0" t="n">
        <v>42500500.8838242</v>
      </c>
      <c r="F104" s="0" t="n">
        <v>31307652.7308606</v>
      </c>
      <c r="G104" s="0" t="n">
        <v>11064617.1436778</v>
      </c>
      <c r="H104" s="0" t="n">
        <v>31435884.3991232</v>
      </c>
      <c r="I104" s="0" t="n">
        <v>11064616.4847009</v>
      </c>
      <c r="J104" s="0" t="n">
        <v>7591953.99436334</v>
      </c>
      <c r="K104" s="0" t="n">
        <v>7364195.37453244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45061139.7079959</v>
      </c>
      <c r="C105" s="0" t="n">
        <v>43216761.4705015</v>
      </c>
      <c r="D105" s="0" t="n">
        <v>45198970.3071779</v>
      </c>
      <c r="E105" s="0" t="n">
        <v>43346322.803886</v>
      </c>
      <c r="F105" s="0" t="n">
        <v>31952907.927655</v>
      </c>
      <c r="G105" s="0" t="n">
        <v>11263853.5428465</v>
      </c>
      <c r="H105" s="0" t="n">
        <v>32082469.9201195</v>
      </c>
      <c r="I105" s="0" t="n">
        <v>11263852.8837665</v>
      </c>
      <c r="J105" s="0" t="n">
        <v>7756971.72360256</v>
      </c>
      <c r="K105" s="0" t="n">
        <v>7524262.57189448</v>
      </c>
      <c r="L105" s="0" t="n">
        <v>7506842.07574782</v>
      </c>
      <c r="M105" s="0" t="n">
        <v>7102167.14159939</v>
      </c>
      <c r="N105" s="0" t="n">
        <v>7529813.94336918</v>
      </c>
      <c r="O105" s="0" t="n">
        <v>7123767.10416147</v>
      </c>
      <c r="P105" s="0" t="n">
        <v>1292828.62060043</v>
      </c>
      <c r="Q105" s="0" t="n">
        <v>1254043.76198241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3280008.34930647</v>
      </c>
      <c r="C21" s="0" t="n">
        <v>1621841.57231222</v>
      </c>
      <c r="D21" s="0" t="n">
        <v>1285564.82994</v>
      </c>
      <c r="E21" s="0" t="n">
        <v>286645.367277408</v>
      </c>
      <c r="F21" s="0" t="n">
        <v>0</v>
      </c>
      <c r="G21" s="0" t="n">
        <v>5749.74666316357</v>
      </c>
      <c r="H21" s="0" t="n">
        <v>49217.7045734385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3811815.05885613</v>
      </c>
      <c r="C22" s="0" t="n">
        <v>1535345.49398209</v>
      </c>
      <c r="D22" s="0" t="n">
        <v>1262498.87977335</v>
      </c>
      <c r="E22" s="0" t="n">
        <v>287206.121379229</v>
      </c>
      <c r="F22" s="0" t="n">
        <v>634615.61371563</v>
      </c>
      <c r="G22" s="0" t="n">
        <v>6939.91261489957</v>
      </c>
      <c r="H22" s="0" t="n">
        <v>41681.2941635674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3024989.01648098</v>
      </c>
      <c r="C23" s="0" t="n">
        <v>1730496.62608233</v>
      </c>
      <c r="D23" s="0" t="n">
        <v>890499.508868263</v>
      </c>
      <c r="E23" s="0" t="n">
        <v>305786.670057155</v>
      </c>
      <c r="F23" s="0" t="n">
        <v>0</v>
      </c>
      <c r="G23" s="0" t="n">
        <v>7584.06224187404</v>
      </c>
      <c r="H23" s="0" t="n">
        <v>49378.7690543898</v>
      </c>
      <c r="I23" s="0" t="n">
        <v>35086.190448758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2974759.44043066</v>
      </c>
      <c r="C24" s="0" t="n">
        <v>1662374.26392023</v>
      </c>
      <c r="D24" s="0" t="n">
        <v>917456.368566999</v>
      </c>
      <c r="E24" s="0" t="n">
        <v>298966.44420146</v>
      </c>
      <c r="F24" s="0" t="n">
        <v>0</v>
      </c>
      <c r="G24" s="0" t="n">
        <v>8801.044568685</v>
      </c>
      <c r="H24" s="0" t="n">
        <v>45655.5207699738</v>
      </c>
      <c r="I24" s="0" t="n">
        <v>35771.5695830541</v>
      </c>
      <c r="J24" s="0" t="n">
        <v>5666.71303251541</v>
      </c>
    </row>
    <row r="25" customFormat="false" ht="12.8" hidden="false" customHeight="false" outlineLevel="0" collapsed="false">
      <c r="A25" s="0" t="n">
        <v>72</v>
      </c>
      <c r="B25" s="0" t="n">
        <v>2845435.96663935</v>
      </c>
      <c r="C25" s="0" t="n">
        <v>1582991.80612052</v>
      </c>
      <c r="D25" s="0" t="n">
        <v>890674.640792594</v>
      </c>
      <c r="E25" s="0" t="n">
        <v>285561.910231089</v>
      </c>
      <c r="F25" s="0" t="n">
        <v>0</v>
      </c>
      <c r="G25" s="0" t="n">
        <v>5817.53470718235</v>
      </c>
      <c r="H25" s="0" t="n">
        <v>51162.485018146</v>
      </c>
      <c r="I25" s="0" t="n">
        <v>21666.7044414159</v>
      </c>
      <c r="J25" s="0" t="n">
        <v>7070.18116016169</v>
      </c>
    </row>
    <row r="26" customFormat="false" ht="12.8" hidden="false" customHeight="false" outlineLevel="0" collapsed="false">
      <c r="A26" s="0" t="n">
        <v>73</v>
      </c>
      <c r="B26" s="0" t="n">
        <v>3174218.80779535</v>
      </c>
      <c r="C26" s="0" t="n">
        <v>1407920.71152159</v>
      </c>
      <c r="D26" s="0" t="n">
        <v>845757.932558161</v>
      </c>
      <c r="E26" s="0" t="n">
        <v>265205.008910386</v>
      </c>
      <c r="F26" s="0" t="n">
        <v>563300.509819611</v>
      </c>
      <c r="G26" s="0" t="n">
        <v>6380.20399335404</v>
      </c>
      <c r="H26" s="0" t="n">
        <v>55216.1939047623</v>
      </c>
      <c r="I26" s="0" t="n">
        <v>23896.1056882061</v>
      </c>
      <c r="J26" s="0" t="n">
        <v>7051.9433959596</v>
      </c>
    </row>
    <row r="27" customFormat="false" ht="12.8" hidden="false" customHeight="false" outlineLevel="0" collapsed="false">
      <c r="A27" s="0" t="n">
        <v>74</v>
      </c>
      <c r="B27" s="0" t="n">
        <v>3265445.67744272</v>
      </c>
      <c r="C27" s="0" t="n">
        <v>1879357.88666908</v>
      </c>
      <c r="D27" s="0" t="n">
        <v>950235.890567654</v>
      </c>
      <c r="E27" s="0" t="n">
        <v>310992.016062007</v>
      </c>
      <c r="F27" s="0" t="n">
        <v>0</v>
      </c>
      <c r="G27" s="0" t="n">
        <v>7787.71109774982</v>
      </c>
      <c r="H27" s="0" t="n">
        <v>64565.7086844522</v>
      </c>
      <c r="I27" s="0" t="n">
        <v>45382.634521261</v>
      </c>
      <c r="J27" s="0" t="n">
        <v>6590.20108684123</v>
      </c>
    </row>
    <row r="28" customFormat="false" ht="12.8" hidden="false" customHeight="false" outlineLevel="0" collapsed="false">
      <c r="A28" s="0" t="n">
        <v>75</v>
      </c>
      <c r="B28" s="0" t="n">
        <v>3030700.04295458</v>
      </c>
      <c r="C28" s="0" t="n">
        <v>1660151.50936925</v>
      </c>
      <c r="D28" s="0" t="n">
        <v>976711.515504335</v>
      </c>
      <c r="E28" s="0" t="n">
        <v>292646.91170186</v>
      </c>
      <c r="F28" s="0" t="n">
        <v>0</v>
      </c>
      <c r="G28" s="0" t="n">
        <v>8868.99139860577</v>
      </c>
      <c r="H28" s="0" t="n">
        <v>56086.9979744939</v>
      </c>
      <c r="I28" s="0" t="n">
        <v>28838.7551764092</v>
      </c>
      <c r="J28" s="0" t="n">
        <v>7327.2286144908</v>
      </c>
    </row>
    <row r="29" customFormat="false" ht="12.8" hidden="false" customHeight="false" outlineLevel="0" collapsed="false">
      <c r="A29" s="0" t="n">
        <v>76</v>
      </c>
      <c r="B29" s="0" t="n">
        <v>3537872.69335612</v>
      </c>
      <c r="C29" s="0" t="n">
        <v>1977793.22517978</v>
      </c>
      <c r="D29" s="0" t="n">
        <v>1097882.56131527</v>
      </c>
      <c r="E29" s="0" t="n">
        <v>331714.710064347</v>
      </c>
      <c r="F29" s="0" t="n">
        <v>0</v>
      </c>
      <c r="G29" s="0" t="n">
        <v>7605.88278969988</v>
      </c>
      <c r="H29" s="0" t="n">
        <v>81564.6908548875</v>
      </c>
      <c r="I29" s="0" t="n">
        <v>30879.9282976296</v>
      </c>
      <c r="J29" s="0" t="n">
        <v>9746.25480841909</v>
      </c>
    </row>
    <row r="30" customFormat="false" ht="12.8" hidden="false" customHeight="false" outlineLevel="0" collapsed="false">
      <c r="A30" s="0" t="n">
        <v>77</v>
      </c>
      <c r="B30" s="0" t="n">
        <v>3868559.00298171</v>
      </c>
      <c r="C30" s="0" t="n">
        <v>1794027.78086488</v>
      </c>
      <c r="D30" s="0" t="n">
        <v>975920.156970631</v>
      </c>
      <c r="E30" s="0" t="n">
        <v>305189.212710396</v>
      </c>
      <c r="F30" s="0" t="n">
        <v>684161.33458277</v>
      </c>
      <c r="G30" s="0" t="n">
        <v>11229.0400449702</v>
      </c>
      <c r="H30" s="0" t="n">
        <v>57834.3102809609</v>
      </c>
      <c r="I30" s="0" t="n">
        <v>33162.4898293667</v>
      </c>
      <c r="J30" s="0" t="n">
        <v>6558.03002011009</v>
      </c>
    </row>
    <row r="31" customFormat="false" ht="12.8" hidden="false" customHeight="false" outlineLevel="0" collapsed="false">
      <c r="A31" s="0" t="n">
        <v>78</v>
      </c>
      <c r="B31" s="0" t="n">
        <v>3687209.37373572</v>
      </c>
      <c r="C31" s="0" t="n">
        <v>2121868.95727647</v>
      </c>
      <c r="D31" s="0" t="n">
        <v>1097748.34470478</v>
      </c>
      <c r="E31" s="0" t="n">
        <v>345084.729576401</v>
      </c>
      <c r="F31" s="0" t="n">
        <v>0</v>
      </c>
      <c r="G31" s="0" t="n">
        <v>5977.31211909271</v>
      </c>
      <c r="H31" s="0" t="n">
        <v>69509.5369731813</v>
      </c>
      <c r="I31" s="0" t="n">
        <v>39139.9996894868</v>
      </c>
      <c r="J31" s="0" t="n">
        <v>7290.42562348361</v>
      </c>
    </row>
    <row r="32" customFormat="false" ht="12.8" hidden="false" customHeight="false" outlineLevel="0" collapsed="false">
      <c r="A32" s="0" t="n">
        <v>79</v>
      </c>
      <c r="B32" s="0" t="n">
        <v>3440366.6913312</v>
      </c>
      <c r="C32" s="0" t="n">
        <v>1956522.79537147</v>
      </c>
      <c r="D32" s="0" t="n">
        <v>1018154.34492433</v>
      </c>
      <c r="E32" s="0" t="n">
        <v>324832.773431815</v>
      </c>
      <c r="F32" s="0" t="n">
        <v>0</v>
      </c>
      <c r="G32" s="0" t="n">
        <v>8671.40474068171</v>
      </c>
      <c r="H32" s="0" t="n">
        <v>79582.1811331033</v>
      </c>
      <c r="I32" s="0" t="n">
        <v>42906.738615427</v>
      </c>
      <c r="J32" s="0" t="n">
        <v>9741.24604889078</v>
      </c>
    </row>
    <row r="33" customFormat="false" ht="12.8" hidden="false" customHeight="false" outlineLevel="0" collapsed="false">
      <c r="A33" s="0" t="n">
        <v>80</v>
      </c>
      <c r="B33" s="0" t="n">
        <v>3791393.85556609</v>
      </c>
      <c r="C33" s="0" t="n">
        <v>2275114.87870942</v>
      </c>
      <c r="D33" s="0" t="n">
        <v>1021842.06006985</v>
      </c>
      <c r="E33" s="0" t="n">
        <v>357536.776477501</v>
      </c>
      <c r="F33" s="0" t="n">
        <v>0</v>
      </c>
      <c r="G33" s="0" t="n">
        <v>8707.32153632962</v>
      </c>
      <c r="H33" s="0" t="n">
        <v>94915.275239824</v>
      </c>
      <c r="I33" s="0" t="n">
        <v>21552.9495974146</v>
      </c>
      <c r="J33" s="0" t="n">
        <v>11882.4839078527</v>
      </c>
    </row>
    <row r="34" customFormat="false" ht="12.8" hidden="false" customHeight="false" outlineLevel="0" collapsed="false">
      <c r="A34" s="0" t="n">
        <v>81</v>
      </c>
      <c r="B34" s="0" t="n">
        <v>4293423.17761896</v>
      </c>
      <c r="C34" s="0" t="n">
        <v>2053219.15518282</v>
      </c>
      <c r="D34" s="0" t="n">
        <v>1000774.23608975</v>
      </c>
      <c r="E34" s="0" t="n">
        <v>339514.586349919</v>
      </c>
      <c r="F34" s="0" t="n">
        <v>758055.744625891</v>
      </c>
      <c r="G34" s="0" t="n">
        <v>8588.51751691792</v>
      </c>
      <c r="H34" s="0" t="n">
        <v>82022.4378255518</v>
      </c>
      <c r="I34" s="0" t="n">
        <v>40461.0437254937</v>
      </c>
      <c r="J34" s="0" t="n">
        <v>10369.5209391665</v>
      </c>
    </row>
    <row r="35" customFormat="false" ht="12.8" hidden="false" customHeight="false" outlineLevel="0" collapsed="false">
      <c r="A35" s="0" t="n">
        <v>82</v>
      </c>
      <c r="B35" s="0" t="n">
        <v>4036255.00425274</v>
      </c>
      <c r="C35" s="0" t="n">
        <v>2457980.16874531</v>
      </c>
      <c r="D35" s="0" t="n">
        <v>1051673.25678275</v>
      </c>
      <c r="E35" s="0" t="n">
        <v>372981.603119514</v>
      </c>
      <c r="F35" s="0" t="n">
        <v>0</v>
      </c>
      <c r="G35" s="0" t="n">
        <v>9283.03580164024</v>
      </c>
      <c r="H35" s="0" t="n">
        <v>74709.654069317</v>
      </c>
      <c r="I35" s="0" t="n">
        <v>59081.3839818082</v>
      </c>
      <c r="J35" s="0" t="n">
        <v>9856.48836856155</v>
      </c>
    </row>
    <row r="36" customFormat="false" ht="12.8" hidden="false" customHeight="false" outlineLevel="0" collapsed="false">
      <c r="A36" s="0" t="n">
        <v>83</v>
      </c>
      <c r="B36" s="0" t="n">
        <v>3718261.9399067</v>
      </c>
      <c r="C36" s="0" t="n">
        <v>2201445.6065515</v>
      </c>
      <c r="D36" s="0" t="n">
        <v>1033348.07639449</v>
      </c>
      <c r="E36" s="0" t="n">
        <v>353345.006508781</v>
      </c>
      <c r="F36" s="0" t="n">
        <v>0</v>
      </c>
      <c r="G36" s="0" t="n">
        <v>12133.550440686</v>
      </c>
      <c r="H36" s="0" t="n">
        <v>69680.406616152</v>
      </c>
      <c r="I36" s="0" t="n">
        <v>36786.6672782165</v>
      </c>
      <c r="J36" s="0" t="n">
        <v>10728.3644475852</v>
      </c>
    </row>
    <row r="37" customFormat="false" ht="12.8" hidden="false" customHeight="false" outlineLevel="0" collapsed="false">
      <c r="A37" s="0" t="n">
        <v>84</v>
      </c>
      <c r="B37" s="0" t="n">
        <v>4051704.5002202</v>
      </c>
      <c r="C37" s="0" t="n">
        <v>2397658.36191341</v>
      </c>
      <c r="D37" s="0" t="n">
        <v>1118209.4453047</v>
      </c>
      <c r="E37" s="0" t="n">
        <v>378165.566714553</v>
      </c>
      <c r="F37" s="0" t="n">
        <v>0</v>
      </c>
      <c r="G37" s="0" t="n">
        <v>7969.61514599805</v>
      </c>
      <c r="H37" s="0" t="n">
        <v>99406.3303420496</v>
      </c>
      <c r="I37" s="0" t="n">
        <v>35449.5834347627</v>
      </c>
      <c r="J37" s="0" t="n">
        <v>13995.7417424317</v>
      </c>
    </row>
    <row r="38" customFormat="false" ht="12.8" hidden="false" customHeight="false" outlineLevel="0" collapsed="false">
      <c r="A38" s="0" t="n">
        <v>85</v>
      </c>
      <c r="B38" s="0" t="n">
        <v>4660025.13851889</v>
      </c>
      <c r="C38" s="0" t="n">
        <v>2234542.96698437</v>
      </c>
      <c r="D38" s="0" t="n">
        <v>1081546.48755487</v>
      </c>
      <c r="E38" s="0" t="n">
        <v>361508.773055099</v>
      </c>
      <c r="F38" s="0" t="n">
        <v>829307.890578557</v>
      </c>
      <c r="G38" s="0" t="n">
        <v>8404.72497805859</v>
      </c>
      <c r="H38" s="0" t="n">
        <v>87846.3231861225</v>
      </c>
      <c r="I38" s="0" t="n">
        <v>43597.6068260192</v>
      </c>
      <c r="J38" s="0" t="n">
        <v>12266.363537303</v>
      </c>
    </row>
    <row r="39" customFormat="false" ht="12.8" hidden="false" customHeight="false" outlineLevel="0" collapsed="false">
      <c r="A39" s="0" t="n">
        <v>86</v>
      </c>
      <c r="B39" s="0" t="n">
        <v>4183536.33427789</v>
      </c>
      <c r="C39" s="0" t="n">
        <v>2525545.48790155</v>
      </c>
      <c r="D39" s="0" t="n">
        <v>1129324.67084666</v>
      </c>
      <c r="E39" s="0" t="n">
        <v>389802.687086595</v>
      </c>
      <c r="F39" s="0" t="n">
        <v>0</v>
      </c>
      <c r="G39" s="0" t="n">
        <v>9480.4884379064</v>
      </c>
      <c r="H39" s="0" t="n">
        <v>77606.1621480296</v>
      </c>
      <c r="I39" s="0" t="n">
        <v>40045.4240238727</v>
      </c>
      <c r="J39" s="0" t="n">
        <v>10816.6121452444</v>
      </c>
    </row>
    <row r="40" customFormat="false" ht="12.8" hidden="false" customHeight="false" outlineLevel="0" collapsed="false">
      <c r="A40" s="0" t="n">
        <v>87</v>
      </c>
      <c r="B40" s="0" t="n">
        <v>4003880.5962391</v>
      </c>
      <c r="C40" s="0" t="n">
        <v>2389869.7555597</v>
      </c>
      <c r="D40" s="0" t="n">
        <v>1061503.17891782</v>
      </c>
      <c r="E40" s="0" t="n">
        <v>374540.078108498</v>
      </c>
      <c r="F40" s="0" t="n">
        <v>0</v>
      </c>
      <c r="G40" s="0" t="n">
        <v>7576.2474318035</v>
      </c>
      <c r="H40" s="0" t="n">
        <v>98635.38338608</v>
      </c>
      <c r="I40" s="0" t="n">
        <v>57757.7877388948</v>
      </c>
      <c r="J40" s="0" t="n">
        <v>13284.762841579</v>
      </c>
    </row>
    <row r="41" customFormat="false" ht="12.8" hidden="false" customHeight="false" outlineLevel="0" collapsed="false">
      <c r="A41" s="0" t="n">
        <v>88</v>
      </c>
      <c r="B41" s="0" t="n">
        <v>4310027.05676</v>
      </c>
      <c r="C41" s="0" t="n">
        <v>2602508.23257612</v>
      </c>
      <c r="D41" s="0" t="n">
        <v>1123962.66046056</v>
      </c>
      <c r="E41" s="0" t="n">
        <v>393062.694677349</v>
      </c>
      <c r="F41" s="0" t="n">
        <v>0</v>
      </c>
      <c r="G41" s="0" t="n">
        <v>10748.176672178</v>
      </c>
      <c r="H41" s="0" t="n">
        <v>123684.990044246</v>
      </c>
      <c r="I41" s="0" t="n">
        <v>39378.4208988944</v>
      </c>
      <c r="J41" s="0" t="n">
        <v>15934.6351958666</v>
      </c>
    </row>
    <row r="42" customFormat="false" ht="12.8" hidden="false" customHeight="false" outlineLevel="0" collapsed="false">
      <c r="A42" s="0" t="n">
        <v>89</v>
      </c>
      <c r="B42" s="0" t="n">
        <v>4919586.5506025</v>
      </c>
      <c r="C42" s="0" t="n">
        <v>2404086.80533552</v>
      </c>
      <c r="D42" s="0" t="n">
        <v>1110981.76509746</v>
      </c>
      <c r="E42" s="0" t="n">
        <v>380133.812674628</v>
      </c>
      <c r="F42" s="0" t="n">
        <v>868985.093864078</v>
      </c>
      <c r="G42" s="0" t="n">
        <v>9903.26685547975</v>
      </c>
      <c r="H42" s="0" t="n">
        <v>77630.6118976348</v>
      </c>
      <c r="I42" s="0" t="n">
        <v>57479.529100989</v>
      </c>
      <c r="J42" s="0" t="n">
        <v>9449.84785719942</v>
      </c>
    </row>
    <row r="43" customFormat="false" ht="12.8" hidden="false" customHeight="false" outlineLevel="0" collapsed="false">
      <c r="A43" s="0" t="n">
        <v>90</v>
      </c>
      <c r="B43" s="0" t="n">
        <v>4332389.82678046</v>
      </c>
      <c r="C43" s="0" t="n">
        <v>2693087.66661796</v>
      </c>
      <c r="D43" s="0" t="n">
        <v>1068797.82404401</v>
      </c>
      <c r="E43" s="0" t="n">
        <v>401021.545136226</v>
      </c>
      <c r="F43" s="0" t="n">
        <v>0</v>
      </c>
      <c r="G43" s="0" t="n">
        <v>15852.1008407001</v>
      </c>
      <c r="H43" s="0" t="n">
        <v>97870.0528216849</v>
      </c>
      <c r="I43" s="0" t="n">
        <v>43376.5430927616</v>
      </c>
      <c r="J43" s="0" t="n">
        <v>11749.6089745338</v>
      </c>
    </row>
    <row r="44" customFormat="false" ht="12.8" hidden="false" customHeight="false" outlineLevel="0" collapsed="false">
      <c r="A44" s="0" t="n">
        <v>91</v>
      </c>
      <c r="B44" s="0" t="n">
        <v>4127428.92161206</v>
      </c>
      <c r="C44" s="0" t="n">
        <v>2530450.22306572</v>
      </c>
      <c r="D44" s="0" t="n">
        <v>1044185.74227686</v>
      </c>
      <c r="E44" s="0" t="n">
        <v>386312.313521352</v>
      </c>
      <c r="F44" s="0" t="n">
        <v>0</v>
      </c>
      <c r="G44" s="0" t="n">
        <v>14047.8990155481</v>
      </c>
      <c r="H44" s="0" t="n">
        <v>106769.205527195</v>
      </c>
      <c r="I44" s="0" t="n">
        <v>30597.7596075879</v>
      </c>
      <c r="J44" s="0" t="n">
        <v>14792.3401741369</v>
      </c>
    </row>
    <row r="45" customFormat="false" ht="12.8" hidden="false" customHeight="false" outlineLevel="0" collapsed="false">
      <c r="A45" s="0" t="n">
        <v>92</v>
      </c>
      <c r="B45" s="0" t="n">
        <v>4334987.20699765</v>
      </c>
      <c r="C45" s="0" t="n">
        <v>2626492.23817582</v>
      </c>
      <c r="D45" s="0" t="n">
        <v>1124259.11985472</v>
      </c>
      <c r="E45" s="0" t="n">
        <v>399043.540316566</v>
      </c>
      <c r="F45" s="0" t="n">
        <v>0</v>
      </c>
      <c r="G45" s="0" t="n">
        <v>11190.7248415429</v>
      </c>
      <c r="H45" s="0" t="n">
        <v>126399.899385619</v>
      </c>
      <c r="I45" s="0" t="n">
        <v>30566.7178803589</v>
      </c>
      <c r="J45" s="0" t="n">
        <v>16390.6861849197</v>
      </c>
    </row>
    <row r="46" customFormat="false" ht="12.8" hidden="false" customHeight="false" outlineLevel="0" collapsed="false">
      <c r="A46" s="0" t="n">
        <v>93</v>
      </c>
      <c r="B46" s="0" t="n">
        <v>5050314.30142333</v>
      </c>
      <c r="C46" s="0" t="n">
        <v>2502365.17090355</v>
      </c>
      <c r="D46" s="0" t="n">
        <v>1127667.11708421</v>
      </c>
      <c r="E46" s="0" t="n">
        <v>387658.118095032</v>
      </c>
      <c r="F46" s="0" t="n">
        <v>898920.253635295</v>
      </c>
      <c r="G46" s="0" t="n">
        <v>9409.67462793235</v>
      </c>
      <c r="H46" s="0" t="n">
        <v>82420.5175698556</v>
      </c>
      <c r="I46" s="0" t="n">
        <v>30005.2876273294</v>
      </c>
      <c r="J46" s="0" t="n">
        <v>11090.1285181839</v>
      </c>
    </row>
    <row r="47" customFormat="false" ht="12.8" hidden="false" customHeight="false" outlineLevel="0" collapsed="false">
      <c r="A47" s="0" t="n">
        <v>94</v>
      </c>
      <c r="B47" s="0" t="n">
        <v>4498396.79717443</v>
      </c>
      <c r="C47" s="0" t="n">
        <v>2744459.51265203</v>
      </c>
      <c r="D47" s="0" t="n">
        <v>1192572.91564497</v>
      </c>
      <c r="E47" s="0" t="n">
        <v>407036.688383772</v>
      </c>
      <c r="F47" s="0" t="n">
        <v>0</v>
      </c>
      <c r="G47" s="0" t="n">
        <v>13195.6363840671</v>
      </c>
      <c r="H47" s="0" t="n">
        <v>85292.1509609945</v>
      </c>
      <c r="I47" s="0" t="n">
        <v>50225.3715611197</v>
      </c>
      <c r="J47" s="0" t="n">
        <v>11887.1704746801</v>
      </c>
    </row>
    <row r="48" customFormat="false" ht="12.8" hidden="false" customHeight="false" outlineLevel="0" collapsed="false">
      <c r="A48" s="0" t="n">
        <v>95</v>
      </c>
      <c r="B48" s="0" t="n">
        <v>4353358.09783932</v>
      </c>
      <c r="C48" s="0" t="n">
        <v>2715680.32223335</v>
      </c>
      <c r="D48" s="0" t="n">
        <v>1072443.30495209</v>
      </c>
      <c r="E48" s="0" t="n">
        <v>397312.912113405</v>
      </c>
      <c r="F48" s="0" t="n">
        <v>0</v>
      </c>
      <c r="G48" s="0" t="n">
        <v>16779.0733225118</v>
      </c>
      <c r="H48" s="0" t="n">
        <v>104711.696270534</v>
      </c>
      <c r="I48" s="0" t="n">
        <v>40418.3662369916</v>
      </c>
      <c r="J48" s="0" t="n">
        <v>12655.9583706652</v>
      </c>
    </row>
    <row r="49" customFormat="false" ht="12.8" hidden="false" customHeight="false" outlineLevel="0" collapsed="false">
      <c r="A49" s="0" t="n">
        <v>96</v>
      </c>
      <c r="B49" s="0" t="n">
        <v>4525650.86741432</v>
      </c>
      <c r="C49" s="0" t="n">
        <v>2885684.4525661</v>
      </c>
      <c r="D49" s="0" t="n">
        <v>1088303.02309616</v>
      </c>
      <c r="E49" s="0" t="n">
        <v>402648.128062709</v>
      </c>
      <c r="F49" s="0" t="n">
        <v>0</v>
      </c>
      <c r="G49" s="0" t="n">
        <v>12101.1478893703</v>
      </c>
      <c r="H49" s="0" t="n">
        <v>87006.7097399262</v>
      </c>
      <c r="I49" s="0" t="n">
        <v>45392.002994091</v>
      </c>
      <c r="J49" s="0" t="n">
        <v>11351.6234537158</v>
      </c>
    </row>
    <row r="50" customFormat="false" ht="12.8" hidden="false" customHeight="false" outlineLevel="0" collapsed="false">
      <c r="A50" s="0" t="n">
        <v>97</v>
      </c>
      <c r="B50" s="0" t="n">
        <v>5339641.55818754</v>
      </c>
      <c r="C50" s="0" t="n">
        <v>2769021.56080626</v>
      </c>
      <c r="D50" s="0" t="n">
        <v>1081075.27593448</v>
      </c>
      <c r="E50" s="0" t="n">
        <v>392429.025187128</v>
      </c>
      <c r="F50" s="0" t="n">
        <v>928855.223083319</v>
      </c>
      <c r="G50" s="0" t="n">
        <v>8584.37160298195</v>
      </c>
      <c r="H50" s="0" t="n">
        <v>105701.608445598</v>
      </c>
      <c r="I50" s="0" t="n">
        <v>48311.1882757748</v>
      </c>
      <c r="J50" s="0" t="n">
        <v>14773.2482914349</v>
      </c>
    </row>
    <row r="51" customFormat="false" ht="12.8" hidden="false" customHeight="false" outlineLevel="0" collapsed="false">
      <c r="A51" s="0" t="n">
        <v>98</v>
      </c>
      <c r="B51" s="0" t="n">
        <v>4462317.6392927</v>
      </c>
      <c r="C51" s="0" t="n">
        <v>2800775.12285962</v>
      </c>
      <c r="D51" s="0" t="n">
        <v>1096207.51061161</v>
      </c>
      <c r="E51" s="0" t="n">
        <v>401671.729471634</v>
      </c>
      <c r="F51" s="0" t="n">
        <v>0</v>
      </c>
      <c r="G51" s="0" t="n">
        <v>19443.0802041977</v>
      </c>
      <c r="H51" s="0" t="n">
        <v>83582.6330406575</v>
      </c>
      <c r="I51" s="0" t="n">
        <v>49617.9939746011</v>
      </c>
      <c r="J51" s="0" t="n">
        <v>10902.5935291767</v>
      </c>
    </row>
    <row r="52" customFormat="false" ht="12.8" hidden="false" customHeight="false" outlineLevel="0" collapsed="false">
      <c r="A52" s="0" t="n">
        <v>99</v>
      </c>
      <c r="B52" s="0" t="n">
        <v>4473931.02316572</v>
      </c>
      <c r="C52" s="0" t="n">
        <v>2773759.09856365</v>
      </c>
      <c r="D52" s="0" t="n">
        <v>1096321.4406243</v>
      </c>
      <c r="E52" s="0" t="n">
        <v>392053.441214484</v>
      </c>
      <c r="F52" s="0" t="n">
        <v>0</v>
      </c>
      <c r="G52" s="0" t="n">
        <v>12784.5700734289</v>
      </c>
      <c r="H52" s="0" t="n">
        <v>136889.498267414</v>
      </c>
      <c r="I52" s="0" t="n">
        <v>55327.7520753365</v>
      </c>
      <c r="J52" s="0" t="n">
        <v>15042.5097915972</v>
      </c>
    </row>
    <row r="53" customFormat="false" ht="12.8" hidden="false" customHeight="false" outlineLevel="0" collapsed="false">
      <c r="A53" s="0" t="n">
        <v>100</v>
      </c>
      <c r="B53" s="0" t="n">
        <v>4565709.14412451</v>
      </c>
      <c r="C53" s="0" t="n">
        <v>2887457.98567655</v>
      </c>
      <c r="D53" s="0" t="n">
        <v>1078451.21944989</v>
      </c>
      <c r="E53" s="0" t="n">
        <v>402435.690076023</v>
      </c>
      <c r="F53" s="0" t="n">
        <v>0</v>
      </c>
      <c r="G53" s="0" t="n">
        <v>13005.8003010136</v>
      </c>
      <c r="H53" s="0" t="n">
        <v>119428.828401781</v>
      </c>
      <c r="I53" s="0" t="n">
        <v>56457.6100713393</v>
      </c>
      <c r="J53" s="0" t="n">
        <v>16342.0077469689</v>
      </c>
    </row>
    <row r="54" customFormat="false" ht="12.8" hidden="false" customHeight="false" outlineLevel="0" collapsed="false">
      <c r="A54" s="0" t="n">
        <v>101</v>
      </c>
      <c r="B54" s="0" t="n">
        <v>5330776.42102936</v>
      </c>
      <c r="C54" s="0" t="n">
        <v>2790646.77465032</v>
      </c>
      <c r="D54" s="0" t="n">
        <v>1011441.21696275</v>
      </c>
      <c r="E54" s="0" t="n">
        <v>397777.909930898</v>
      </c>
      <c r="F54" s="0" t="n">
        <v>928063.769933998</v>
      </c>
      <c r="G54" s="0" t="n">
        <v>17162.8711393034</v>
      </c>
      <c r="H54" s="0" t="n">
        <v>130020.676347989</v>
      </c>
      <c r="I54" s="0" t="n">
        <v>39286.0394927597</v>
      </c>
      <c r="J54" s="0" t="n">
        <v>16306.5781938521</v>
      </c>
    </row>
    <row r="55" customFormat="false" ht="12.8" hidden="false" customHeight="false" outlineLevel="0" collapsed="false">
      <c r="A55" s="0" t="n">
        <v>102</v>
      </c>
      <c r="B55" s="0" t="n">
        <v>4560897.76237192</v>
      </c>
      <c r="C55" s="0" t="n">
        <v>2816549.3703711</v>
      </c>
      <c r="D55" s="0" t="n">
        <v>1157847.68606624</v>
      </c>
      <c r="E55" s="0" t="n">
        <v>406037.04771694</v>
      </c>
      <c r="F55" s="0" t="n">
        <v>0</v>
      </c>
      <c r="G55" s="0" t="n">
        <v>17501.511813805</v>
      </c>
      <c r="H55" s="0" t="n">
        <v>96538.9015528459</v>
      </c>
      <c r="I55" s="0" t="n">
        <v>61391.8736871799</v>
      </c>
      <c r="J55" s="0" t="n">
        <v>13131.0285922397</v>
      </c>
    </row>
    <row r="56" customFormat="false" ht="12.8" hidden="false" customHeight="false" outlineLevel="0" collapsed="false">
      <c r="A56" s="0" t="n">
        <v>103</v>
      </c>
      <c r="B56" s="0" t="n">
        <v>4408901.62653983</v>
      </c>
      <c r="C56" s="0" t="n">
        <v>2764241.3180924</v>
      </c>
      <c r="D56" s="0" t="n">
        <v>1030180.44202051</v>
      </c>
      <c r="E56" s="0" t="n">
        <v>401325.229966656</v>
      </c>
      <c r="F56" s="0" t="n">
        <v>0</v>
      </c>
      <c r="G56" s="0" t="n">
        <v>14963.1343552343</v>
      </c>
      <c r="H56" s="0" t="n">
        <v>124678.658680605</v>
      </c>
      <c r="I56" s="0" t="n">
        <v>59459.8251496264</v>
      </c>
      <c r="J56" s="0" t="n">
        <v>15283.8619951629</v>
      </c>
    </row>
    <row r="57" customFormat="false" ht="12.8" hidden="false" customHeight="false" outlineLevel="0" collapsed="false">
      <c r="A57" s="0" t="n">
        <v>104</v>
      </c>
      <c r="B57" s="0" t="n">
        <v>4501416.29489245</v>
      </c>
      <c r="C57" s="0" t="n">
        <v>2885058.21931839</v>
      </c>
      <c r="D57" s="0" t="n">
        <v>1043143.74771364</v>
      </c>
      <c r="E57" s="0" t="n">
        <v>410064.78177648</v>
      </c>
      <c r="F57" s="0" t="n">
        <v>0</v>
      </c>
      <c r="G57" s="0" t="n">
        <v>14313.1438289166</v>
      </c>
      <c r="H57" s="0" t="n">
        <v>104790.681329762</v>
      </c>
      <c r="I57" s="0" t="n">
        <v>38232.9710219762</v>
      </c>
      <c r="J57" s="0" t="n">
        <v>13914.7856439211</v>
      </c>
    </row>
    <row r="58" customFormat="false" ht="12.8" hidden="false" customHeight="false" outlineLevel="0" collapsed="false">
      <c r="A58" s="0" t="n">
        <v>105</v>
      </c>
      <c r="B58" s="0" t="n">
        <v>5349026.49071899</v>
      </c>
      <c r="C58" s="0" t="n">
        <v>2844472.44206933</v>
      </c>
      <c r="D58" s="0" t="n">
        <v>965111.567734901</v>
      </c>
      <c r="E58" s="0" t="n">
        <v>401212.409179154</v>
      </c>
      <c r="F58" s="0" t="n">
        <v>934135.104755874</v>
      </c>
      <c r="G58" s="0" t="n">
        <v>14023.9055622671</v>
      </c>
      <c r="H58" s="0" t="n">
        <v>118200.351824277</v>
      </c>
      <c r="I58" s="0" t="n">
        <v>55112.8892326025</v>
      </c>
      <c r="J58" s="0" t="n">
        <v>17698.4694331353</v>
      </c>
    </row>
    <row r="59" customFormat="false" ht="12.8" hidden="false" customHeight="false" outlineLevel="0" collapsed="false">
      <c r="A59" s="0" t="n">
        <v>106</v>
      </c>
      <c r="B59" s="0" t="n">
        <v>4513518.07821794</v>
      </c>
      <c r="C59" s="0" t="n">
        <v>2948367.89007965</v>
      </c>
      <c r="D59" s="0" t="n">
        <v>964894.751897232</v>
      </c>
      <c r="E59" s="0" t="n">
        <v>404293.363675093</v>
      </c>
      <c r="F59" s="0" t="n">
        <v>0</v>
      </c>
      <c r="G59" s="0" t="n">
        <v>13188.6454049585</v>
      </c>
      <c r="H59" s="0" t="n">
        <v>114878.493155297</v>
      </c>
      <c r="I59" s="0" t="n">
        <v>49071.0382163996</v>
      </c>
      <c r="J59" s="0" t="n">
        <v>15810.1388285244</v>
      </c>
    </row>
    <row r="60" customFormat="false" ht="12.8" hidden="false" customHeight="false" outlineLevel="0" collapsed="false">
      <c r="A60" s="0" t="n">
        <v>107</v>
      </c>
      <c r="B60" s="0" t="n">
        <v>4385643.50024046</v>
      </c>
      <c r="C60" s="0" t="n">
        <v>2880267.19909412</v>
      </c>
      <c r="D60" s="0" t="n">
        <v>911776.89387515</v>
      </c>
      <c r="E60" s="0" t="n">
        <v>402958.441683174</v>
      </c>
      <c r="F60" s="0" t="n">
        <v>0</v>
      </c>
      <c r="G60" s="0" t="n">
        <v>14565.9912001884</v>
      </c>
      <c r="H60" s="0" t="n">
        <v>111835.835753131</v>
      </c>
      <c r="I60" s="0" t="n">
        <v>46554.9094548117</v>
      </c>
      <c r="J60" s="0" t="n">
        <v>15106.9425920991</v>
      </c>
    </row>
    <row r="61" customFormat="false" ht="12.8" hidden="false" customHeight="false" outlineLevel="0" collapsed="false">
      <c r="A61" s="0" t="n">
        <v>108</v>
      </c>
      <c r="B61" s="0" t="n">
        <v>4520236.33556702</v>
      </c>
      <c r="C61" s="0" t="n">
        <v>3024332.89042391</v>
      </c>
      <c r="D61" s="0" t="n">
        <v>920646.589201022</v>
      </c>
      <c r="E61" s="0" t="n">
        <v>410641.072708892</v>
      </c>
      <c r="F61" s="0" t="n">
        <v>0</v>
      </c>
      <c r="G61" s="0" t="n">
        <v>11475.5691274666</v>
      </c>
      <c r="H61" s="0" t="n">
        <v>108737.349622249</v>
      </c>
      <c r="I61" s="0" t="n">
        <v>28321.6327643716</v>
      </c>
      <c r="J61" s="0" t="n">
        <v>13055.6673386555</v>
      </c>
    </row>
    <row r="62" customFormat="false" ht="12.8" hidden="false" customHeight="false" outlineLevel="0" collapsed="false">
      <c r="A62" s="0" t="n">
        <v>109</v>
      </c>
      <c r="B62" s="0" t="n">
        <v>5374135.08613073</v>
      </c>
      <c r="C62" s="0" t="n">
        <v>2991673.27081905</v>
      </c>
      <c r="D62" s="0" t="n">
        <v>847140.870981748</v>
      </c>
      <c r="E62" s="0" t="n">
        <v>402965.372180752</v>
      </c>
      <c r="F62" s="0" t="n">
        <v>937751.223331406</v>
      </c>
      <c r="G62" s="0" t="n">
        <v>17784.3344701875</v>
      </c>
      <c r="H62" s="0" t="n">
        <v>127912.433929578</v>
      </c>
      <c r="I62" s="0" t="n">
        <v>28028.2439353425</v>
      </c>
      <c r="J62" s="0" t="n">
        <v>17676.9108967035</v>
      </c>
    </row>
    <row r="63" customFormat="false" ht="12.8" hidden="false" customHeight="false" outlineLevel="0" collapsed="false">
      <c r="A63" s="0" t="n">
        <v>110</v>
      </c>
      <c r="B63" s="0" t="n">
        <v>4529325.96199012</v>
      </c>
      <c r="C63" s="0" t="n">
        <v>3093473.45837634</v>
      </c>
      <c r="D63" s="0" t="n">
        <v>829771.389277741</v>
      </c>
      <c r="E63" s="0" t="n">
        <v>412347.944843792</v>
      </c>
      <c r="F63" s="0" t="n">
        <v>0</v>
      </c>
      <c r="G63" s="0" t="n">
        <v>14218.1328457928</v>
      </c>
      <c r="H63" s="0" t="n">
        <v>137952.805441153</v>
      </c>
      <c r="I63" s="0" t="n">
        <v>22515.3866134752</v>
      </c>
      <c r="J63" s="0" t="n">
        <v>18143.1427831131</v>
      </c>
    </row>
    <row r="64" customFormat="false" ht="12.8" hidden="false" customHeight="false" outlineLevel="0" collapsed="false">
      <c r="A64" s="0" t="n">
        <v>111</v>
      </c>
      <c r="B64" s="0" t="n">
        <v>4432539.89892929</v>
      </c>
      <c r="C64" s="0" t="n">
        <v>3029188.51058824</v>
      </c>
      <c r="D64" s="0" t="n">
        <v>819786.592228147</v>
      </c>
      <c r="E64" s="0" t="n">
        <v>407259.080079823</v>
      </c>
      <c r="F64" s="0" t="n">
        <v>0</v>
      </c>
      <c r="G64" s="0" t="n">
        <v>11769.5281533761</v>
      </c>
      <c r="H64" s="0" t="n">
        <v>108053.433190124</v>
      </c>
      <c r="I64" s="0" t="n">
        <v>40071.4368700813</v>
      </c>
      <c r="J64" s="0" t="n">
        <v>13214.5144033222</v>
      </c>
    </row>
    <row r="65" customFormat="false" ht="12.8" hidden="false" customHeight="false" outlineLevel="0" collapsed="false">
      <c r="A65" s="0" t="n">
        <v>112</v>
      </c>
      <c r="B65" s="0" t="n">
        <v>4539570.66855673</v>
      </c>
      <c r="C65" s="0" t="n">
        <v>3085542.75344274</v>
      </c>
      <c r="D65" s="0" t="n">
        <v>880859.864467332</v>
      </c>
      <c r="E65" s="0" t="n">
        <v>409494.658850574</v>
      </c>
      <c r="F65" s="0" t="n">
        <v>0</v>
      </c>
      <c r="G65" s="0" t="n">
        <v>14165.3533174636</v>
      </c>
      <c r="H65" s="0" t="n">
        <v>112576.559579906</v>
      </c>
      <c r="I65" s="0" t="n">
        <v>20491.3219397674</v>
      </c>
      <c r="J65" s="0" t="n">
        <v>15698.0619021365</v>
      </c>
    </row>
    <row r="66" customFormat="false" ht="12.8" hidden="false" customHeight="false" outlineLevel="0" collapsed="false">
      <c r="A66" s="0" t="n">
        <v>113</v>
      </c>
      <c r="B66" s="0" t="n">
        <v>5312209.47743753</v>
      </c>
      <c r="C66" s="0" t="n">
        <v>2955906.10034093</v>
      </c>
      <c r="D66" s="0" t="n">
        <v>827020.553734071</v>
      </c>
      <c r="E66" s="0" t="n">
        <v>403326.924474032</v>
      </c>
      <c r="F66" s="0" t="n">
        <v>903155.981891806</v>
      </c>
      <c r="G66" s="0" t="n">
        <v>14604.9423356002</v>
      </c>
      <c r="H66" s="0" t="n">
        <v>146766.782655217</v>
      </c>
      <c r="I66" s="0" t="n">
        <v>38146.8432684572</v>
      </c>
      <c r="J66" s="0" t="n">
        <v>19536.3812573491</v>
      </c>
    </row>
    <row r="67" customFormat="false" ht="12.8" hidden="false" customHeight="false" outlineLevel="0" collapsed="false">
      <c r="A67" s="0" t="n">
        <v>114</v>
      </c>
      <c r="B67" s="0" t="n">
        <v>4486992.56013287</v>
      </c>
      <c r="C67" s="0" t="n">
        <v>3070041.71398294</v>
      </c>
      <c r="D67" s="0" t="n">
        <v>833319.229284282</v>
      </c>
      <c r="E67" s="0" t="n">
        <v>412716.353037982</v>
      </c>
      <c r="F67" s="0" t="n">
        <v>0</v>
      </c>
      <c r="G67" s="0" t="n">
        <v>14857.7216915921</v>
      </c>
      <c r="H67" s="0" t="n">
        <v>116533.840774947</v>
      </c>
      <c r="I67" s="0" t="n">
        <v>29737.8873674836</v>
      </c>
      <c r="J67" s="0" t="n">
        <v>16332.669618913</v>
      </c>
    </row>
    <row r="68" customFormat="false" ht="12.8" hidden="false" customHeight="false" outlineLevel="0" collapsed="false">
      <c r="A68" s="0" t="n">
        <v>115</v>
      </c>
      <c r="B68" s="0" t="n">
        <v>4385458.12738823</v>
      </c>
      <c r="C68" s="0" t="n">
        <v>2935275.49591098</v>
      </c>
      <c r="D68" s="0" t="n">
        <v>888829.636219954</v>
      </c>
      <c r="E68" s="0" t="n">
        <v>403488.943486681</v>
      </c>
      <c r="F68" s="0" t="n">
        <v>0</v>
      </c>
      <c r="G68" s="0" t="n">
        <v>12852.3189406993</v>
      </c>
      <c r="H68" s="0" t="n">
        <v>97743.9035975697</v>
      </c>
      <c r="I68" s="0" t="n">
        <v>36475.3663595202</v>
      </c>
      <c r="J68" s="0" t="n">
        <v>15091.8027432627</v>
      </c>
    </row>
    <row r="69" customFormat="false" ht="12.8" hidden="false" customHeight="false" outlineLevel="0" collapsed="false">
      <c r="A69" s="0" t="n">
        <v>116</v>
      </c>
      <c r="B69" s="0" t="n">
        <v>4442067.10035836</v>
      </c>
      <c r="C69" s="0" t="n">
        <v>3014418.08794959</v>
      </c>
      <c r="D69" s="0" t="n">
        <v>855658.330624613</v>
      </c>
      <c r="E69" s="0" t="n">
        <v>407611.006934919</v>
      </c>
      <c r="F69" s="0" t="n">
        <v>0</v>
      </c>
      <c r="G69" s="0" t="n">
        <v>12830.5495727404</v>
      </c>
      <c r="H69" s="0" t="n">
        <v>103097.83699743</v>
      </c>
      <c r="I69" s="0" t="n">
        <v>38178.493721825</v>
      </c>
      <c r="J69" s="0" t="n">
        <v>14664.3324577681</v>
      </c>
    </row>
    <row r="70" customFormat="false" ht="12.8" hidden="false" customHeight="false" outlineLevel="0" collapsed="false">
      <c r="A70" s="0" t="n">
        <v>117</v>
      </c>
      <c r="B70" s="0" t="n">
        <v>5198079.5579078</v>
      </c>
      <c r="C70" s="0" t="n">
        <v>3012903.14307068</v>
      </c>
      <c r="D70" s="0" t="n">
        <v>714719.243463506</v>
      </c>
      <c r="E70" s="0" t="n">
        <v>402221.704352475</v>
      </c>
      <c r="F70" s="0" t="n">
        <v>895210.236985479</v>
      </c>
      <c r="G70" s="0" t="n">
        <v>15159.4632070457</v>
      </c>
      <c r="H70" s="0" t="n">
        <v>120545.040073874</v>
      </c>
      <c r="I70" s="0" t="n">
        <v>25702.2996200983</v>
      </c>
      <c r="J70" s="0" t="n">
        <v>17875.6657022848</v>
      </c>
    </row>
    <row r="71" customFormat="false" ht="12.8" hidden="false" customHeight="false" outlineLevel="0" collapsed="false">
      <c r="A71" s="0" t="n">
        <v>118</v>
      </c>
      <c r="B71" s="0" t="n">
        <v>4372031.1364588</v>
      </c>
      <c r="C71" s="0" t="n">
        <v>3023408.21587917</v>
      </c>
      <c r="D71" s="0" t="n">
        <v>777525.690674115</v>
      </c>
      <c r="E71" s="0" t="n">
        <v>409009.353615253</v>
      </c>
      <c r="F71" s="0" t="n">
        <v>0</v>
      </c>
      <c r="G71" s="0" t="n">
        <v>14667.818896996</v>
      </c>
      <c r="H71" s="0" t="n">
        <v>110228.349393678</v>
      </c>
      <c r="I71" s="0" t="n">
        <v>27917.1199562652</v>
      </c>
      <c r="J71" s="0" t="n">
        <v>16391.2278667622</v>
      </c>
    </row>
    <row r="72" customFormat="false" ht="12.8" hidden="false" customHeight="false" outlineLevel="0" collapsed="false">
      <c r="A72" s="0" t="n">
        <v>119</v>
      </c>
      <c r="B72" s="0" t="n">
        <v>4323061.55810022</v>
      </c>
      <c r="C72" s="0" t="n">
        <v>3004178.11353287</v>
      </c>
      <c r="D72" s="0" t="n">
        <v>745224.270831927</v>
      </c>
      <c r="E72" s="0" t="n">
        <v>406896.347116224</v>
      </c>
      <c r="F72" s="0" t="n">
        <v>0</v>
      </c>
      <c r="G72" s="0" t="n">
        <v>22013.4723729171</v>
      </c>
      <c r="H72" s="0" t="n">
        <v>114192.559306229</v>
      </c>
      <c r="I72" s="0" t="n">
        <v>16671.5624910962</v>
      </c>
      <c r="J72" s="0" t="n">
        <v>17007.301216883</v>
      </c>
    </row>
    <row r="73" customFormat="false" ht="12.8" hidden="false" customHeight="false" outlineLevel="0" collapsed="false">
      <c r="A73" s="0" t="n">
        <v>120</v>
      </c>
      <c r="B73" s="0" t="n">
        <v>4413482.11162636</v>
      </c>
      <c r="C73" s="0" t="n">
        <v>3019482.10466208</v>
      </c>
      <c r="D73" s="0" t="n">
        <v>800474.433850158</v>
      </c>
      <c r="E73" s="0" t="n">
        <v>414648.181897993</v>
      </c>
      <c r="F73" s="0" t="n">
        <v>0</v>
      </c>
      <c r="G73" s="0" t="n">
        <v>14273.3449323581</v>
      </c>
      <c r="H73" s="0" t="n">
        <v>129360.728484438</v>
      </c>
      <c r="I73" s="0" t="n">
        <v>16577.3880591621</v>
      </c>
      <c r="J73" s="0" t="n">
        <v>17428.8832481698</v>
      </c>
    </row>
    <row r="74" customFormat="false" ht="12.8" hidden="false" customHeight="false" outlineLevel="0" collapsed="false">
      <c r="A74" s="0" t="n">
        <v>121</v>
      </c>
      <c r="B74" s="0" t="n">
        <v>5264378.5852216</v>
      </c>
      <c r="C74" s="0" t="n">
        <v>3002896.74737586</v>
      </c>
      <c r="D74" s="0" t="n">
        <v>766512.360053471</v>
      </c>
      <c r="E74" s="0" t="n">
        <v>400990.637448602</v>
      </c>
      <c r="F74" s="0" t="n">
        <v>916473.680786391</v>
      </c>
      <c r="G74" s="0" t="n">
        <v>15766.1163858924</v>
      </c>
      <c r="H74" s="0" t="n">
        <v>118870.561879958</v>
      </c>
      <c r="I74" s="0" t="n">
        <v>17651.7171363009</v>
      </c>
      <c r="J74" s="0" t="n">
        <v>19558.896883438</v>
      </c>
    </row>
    <row r="75" customFormat="false" ht="12.8" hidden="false" customHeight="false" outlineLevel="0" collapsed="false">
      <c r="A75" s="0" t="n">
        <v>122</v>
      </c>
      <c r="B75" s="0" t="n">
        <v>4397087.41944845</v>
      </c>
      <c r="C75" s="0" t="n">
        <v>3030929.96752999</v>
      </c>
      <c r="D75" s="0" t="n">
        <v>759018.290073225</v>
      </c>
      <c r="E75" s="0" t="n">
        <v>408918.69850136</v>
      </c>
      <c r="F75" s="0" t="n">
        <v>0</v>
      </c>
      <c r="G75" s="0" t="n">
        <v>19856.6608200347</v>
      </c>
      <c r="H75" s="0" t="n">
        <v>133480.863164503</v>
      </c>
      <c r="I75" s="0" t="n">
        <v>24977.4185776058</v>
      </c>
      <c r="J75" s="0" t="n">
        <v>18677.530191638</v>
      </c>
    </row>
    <row r="76" customFormat="false" ht="12.8" hidden="false" customHeight="false" outlineLevel="0" collapsed="false">
      <c r="A76" s="0" t="n">
        <v>123</v>
      </c>
      <c r="B76" s="0" t="n">
        <v>4359166.37255764</v>
      </c>
      <c r="C76" s="0" t="n">
        <v>2976625.64205407</v>
      </c>
      <c r="D76" s="0" t="n">
        <v>750098.464631096</v>
      </c>
      <c r="E76" s="0" t="n">
        <v>402053.477167273</v>
      </c>
      <c r="F76" s="0" t="n">
        <v>0</v>
      </c>
      <c r="G76" s="0" t="n">
        <v>18610.5939791874</v>
      </c>
      <c r="H76" s="0" t="n">
        <v>154743.241998946</v>
      </c>
      <c r="I76" s="0" t="n">
        <v>29321.6973935146</v>
      </c>
      <c r="J76" s="0" t="n">
        <v>22376.9871616822</v>
      </c>
    </row>
    <row r="77" customFormat="false" ht="12.8" hidden="false" customHeight="false" outlineLevel="0" collapsed="false">
      <c r="A77" s="0" t="n">
        <v>124</v>
      </c>
      <c r="B77" s="0" t="n">
        <v>4416107.8137835</v>
      </c>
      <c r="C77" s="0" t="n">
        <v>3057658.92471415</v>
      </c>
      <c r="D77" s="0" t="n">
        <v>788295.776920492</v>
      </c>
      <c r="E77" s="0" t="n">
        <v>405879.318571562</v>
      </c>
      <c r="F77" s="0" t="n">
        <v>0</v>
      </c>
      <c r="G77" s="0" t="n">
        <v>17494.501218192</v>
      </c>
      <c r="H77" s="0" t="n">
        <v>108951.083859815</v>
      </c>
      <c r="I77" s="0" t="n">
        <v>19017.9967627496</v>
      </c>
      <c r="J77" s="0" t="n">
        <v>16917.9419174138</v>
      </c>
    </row>
    <row r="78" customFormat="false" ht="12.8" hidden="false" customHeight="false" outlineLevel="0" collapsed="false">
      <c r="A78" s="0" t="n">
        <v>125</v>
      </c>
      <c r="B78" s="0" t="n">
        <v>5186065.04488717</v>
      </c>
      <c r="C78" s="0" t="n">
        <v>2969795.81378471</v>
      </c>
      <c r="D78" s="0" t="n">
        <v>733796.045213399</v>
      </c>
      <c r="E78" s="0" t="n">
        <v>398266.880546803</v>
      </c>
      <c r="F78" s="0" t="n">
        <v>914390.050539748</v>
      </c>
      <c r="G78" s="0" t="n">
        <v>20632.7892204332</v>
      </c>
      <c r="H78" s="0" t="n">
        <v>102279.628245301</v>
      </c>
      <c r="I78" s="0" t="n">
        <v>23341.767979588</v>
      </c>
      <c r="J78" s="0" t="n">
        <v>16811.2108661577</v>
      </c>
    </row>
    <row r="79" customFormat="false" ht="12.8" hidden="false" customHeight="false" outlineLevel="0" collapsed="false">
      <c r="A79" s="0" t="n">
        <v>126</v>
      </c>
      <c r="B79" s="0" t="n">
        <v>4330636.12872573</v>
      </c>
      <c r="C79" s="0" t="n">
        <v>3013910.93605047</v>
      </c>
      <c r="D79" s="0" t="n">
        <v>708339.057561438</v>
      </c>
      <c r="E79" s="0" t="n">
        <v>403976.831250329</v>
      </c>
      <c r="F79" s="0" t="n">
        <v>0</v>
      </c>
      <c r="G79" s="0" t="n">
        <v>15888.3741459648</v>
      </c>
      <c r="H79" s="0" t="n">
        <v>141505.799909189</v>
      </c>
      <c r="I79" s="0" t="n">
        <v>25329.4861895769</v>
      </c>
      <c r="J79" s="0" t="n">
        <v>21181.1327305513</v>
      </c>
    </row>
    <row r="80" customFormat="false" ht="12.8" hidden="false" customHeight="false" outlineLevel="0" collapsed="false">
      <c r="A80" s="0" t="n">
        <v>127</v>
      </c>
      <c r="B80" s="0" t="n">
        <v>4213670.49841885</v>
      </c>
      <c r="C80" s="0" t="n">
        <v>2934404.44276238</v>
      </c>
      <c r="D80" s="0" t="n">
        <v>715474.05883088</v>
      </c>
      <c r="E80" s="0" t="n">
        <v>397525.427407612</v>
      </c>
      <c r="F80" s="0" t="n">
        <v>0</v>
      </c>
      <c r="G80" s="0" t="n">
        <v>19154.8364076855</v>
      </c>
      <c r="H80" s="0" t="n">
        <v>109374.421956067</v>
      </c>
      <c r="I80" s="0" t="n">
        <v>19649.8070715871</v>
      </c>
      <c r="J80" s="0" t="n">
        <v>16064.6652773645</v>
      </c>
    </row>
    <row r="81" customFormat="false" ht="12.8" hidden="false" customHeight="false" outlineLevel="0" collapsed="false">
      <c r="A81" s="0" t="n">
        <v>128</v>
      </c>
      <c r="B81" s="0" t="n">
        <v>4266834.10859698</v>
      </c>
      <c r="C81" s="0" t="n">
        <v>3006686.82280119</v>
      </c>
      <c r="D81" s="0" t="n">
        <v>698295.86521721</v>
      </c>
      <c r="E81" s="0" t="n">
        <v>406902.466912929</v>
      </c>
      <c r="F81" s="0" t="n">
        <v>0</v>
      </c>
      <c r="G81" s="0" t="n">
        <v>19364.9188897268</v>
      </c>
      <c r="H81" s="0" t="n">
        <v>92589.4633595113</v>
      </c>
      <c r="I81" s="0" t="n">
        <v>26658.9587633233</v>
      </c>
      <c r="J81" s="0" t="n">
        <v>15405.9501145708</v>
      </c>
    </row>
    <row r="82" customFormat="false" ht="12.8" hidden="false" customHeight="false" outlineLevel="0" collapsed="false">
      <c r="A82" s="0" t="n">
        <v>129</v>
      </c>
      <c r="B82" s="0" t="n">
        <v>5176127.40364632</v>
      </c>
      <c r="C82" s="0" t="n">
        <v>2961504.15961052</v>
      </c>
      <c r="D82" s="0" t="n">
        <v>740324.965216649</v>
      </c>
      <c r="E82" s="0" t="n">
        <v>399926.744752348</v>
      </c>
      <c r="F82" s="0" t="n">
        <v>915012.943024746</v>
      </c>
      <c r="G82" s="0" t="n">
        <v>14889.1135160021</v>
      </c>
      <c r="H82" s="0" t="n">
        <v>95304.528825088</v>
      </c>
      <c r="I82" s="0" t="n">
        <v>29639.6439494661</v>
      </c>
      <c r="J82" s="0" t="n">
        <v>15778.0277733625</v>
      </c>
    </row>
    <row r="83" customFormat="false" ht="12.8" hidden="false" customHeight="false" outlineLevel="0" collapsed="false">
      <c r="A83" s="0" t="n">
        <v>130</v>
      </c>
      <c r="B83" s="0" t="n">
        <v>4325718.21727601</v>
      </c>
      <c r="C83" s="0" t="n">
        <v>3062720.28087433</v>
      </c>
      <c r="D83" s="0" t="n">
        <v>659805.737557305</v>
      </c>
      <c r="E83" s="0" t="n">
        <v>404619.521498366</v>
      </c>
      <c r="F83" s="0" t="n">
        <v>0</v>
      </c>
      <c r="G83" s="0" t="n">
        <v>19576.3225310879</v>
      </c>
      <c r="H83" s="0" t="n">
        <v>132766.537459773</v>
      </c>
      <c r="I83" s="0" t="n">
        <v>30837.5415465797</v>
      </c>
      <c r="J83" s="0" t="n">
        <v>21877.9511354085</v>
      </c>
    </row>
    <row r="84" customFormat="false" ht="12.8" hidden="false" customHeight="false" outlineLevel="0" collapsed="false">
      <c r="A84" s="0" t="n">
        <v>131</v>
      </c>
      <c r="B84" s="0" t="n">
        <v>4288409.56163115</v>
      </c>
      <c r="C84" s="0" t="n">
        <v>3038962.32303648</v>
      </c>
      <c r="D84" s="0" t="n">
        <v>675860.120323041</v>
      </c>
      <c r="E84" s="0" t="n">
        <v>402530.111238863</v>
      </c>
      <c r="F84" s="0" t="n">
        <v>0</v>
      </c>
      <c r="G84" s="0" t="n">
        <v>18673.8601076872</v>
      </c>
      <c r="H84" s="0" t="n">
        <v>106104.313447124</v>
      </c>
      <c r="I84" s="0" t="n">
        <v>32634.6349865651</v>
      </c>
      <c r="J84" s="0" t="n">
        <v>16271.8032252254</v>
      </c>
    </row>
    <row r="85" customFormat="false" ht="12.8" hidden="false" customHeight="false" outlineLevel="0" collapsed="false">
      <c r="A85" s="0" t="n">
        <v>132</v>
      </c>
      <c r="B85" s="0" t="n">
        <v>4402603.18240052</v>
      </c>
      <c r="C85" s="0" t="n">
        <v>3120168.31126259</v>
      </c>
      <c r="D85" s="0" t="n">
        <v>715808.938670337</v>
      </c>
      <c r="E85" s="0" t="n">
        <v>405135.992216857</v>
      </c>
      <c r="F85" s="0" t="n">
        <v>0</v>
      </c>
      <c r="G85" s="0" t="n">
        <v>18482.7471730692</v>
      </c>
      <c r="H85" s="0" t="n">
        <v>115342.438741904</v>
      </c>
      <c r="I85" s="0" t="n">
        <v>16336.2126280633</v>
      </c>
      <c r="J85" s="0" t="n">
        <v>19395.9585711155</v>
      </c>
    </row>
    <row r="86" customFormat="false" ht="12.8" hidden="false" customHeight="false" outlineLevel="0" collapsed="false">
      <c r="A86" s="0" t="n">
        <v>133</v>
      </c>
      <c r="B86" s="0" t="n">
        <v>5159867.74487938</v>
      </c>
      <c r="C86" s="0" t="n">
        <v>2970364.44501414</v>
      </c>
      <c r="D86" s="0" t="n">
        <v>686297.284943612</v>
      </c>
      <c r="E86" s="0" t="n">
        <v>396435.755881702</v>
      </c>
      <c r="F86" s="0" t="n">
        <v>922033.294757593</v>
      </c>
      <c r="G86" s="0" t="n">
        <v>25801.0166067255</v>
      </c>
      <c r="H86" s="0" t="n">
        <v>123188.326710507</v>
      </c>
      <c r="I86" s="0" t="n">
        <v>14063.7342801474</v>
      </c>
      <c r="J86" s="0" t="n">
        <v>20111.9705816543</v>
      </c>
    </row>
    <row r="87" customFormat="false" ht="12.8" hidden="false" customHeight="false" outlineLevel="0" collapsed="false">
      <c r="A87" s="0" t="n">
        <v>134</v>
      </c>
      <c r="B87" s="0" t="n">
        <v>4322714.64598154</v>
      </c>
      <c r="C87" s="0" t="n">
        <v>3046778.52433974</v>
      </c>
      <c r="D87" s="0" t="n">
        <v>685186.005902412</v>
      </c>
      <c r="E87" s="0" t="n">
        <v>407735.190141858</v>
      </c>
      <c r="F87" s="0" t="n">
        <v>0</v>
      </c>
      <c r="G87" s="0" t="n">
        <v>19784.9214565388</v>
      </c>
      <c r="H87" s="0" t="n">
        <v>138604.740549863</v>
      </c>
      <c r="I87" s="0" t="n">
        <v>12564.9084750085</v>
      </c>
      <c r="J87" s="0" t="n">
        <v>19429.8757658501</v>
      </c>
    </row>
    <row r="88" customFormat="false" ht="12.8" hidden="false" customHeight="false" outlineLevel="0" collapsed="false">
      <c r="A88" s="0" t="n">
        <v>135</v>
      </c>
      <c r="B88" s="0" t="n">
        <v>4196210.69576996</v>
      </c>
      <c r="C88" s="0" t="n">
        <v>3061954.97808687</v>
      </c>
      <c r="D88" s="0" t="n">
        <v>585259.319957082</v>
      </c>
      <c r="E88" s="0" t="n">
        <v>402549.816001784</v>
      </c>
      <c r="F88" s="0" t="n">
        <v>0</v>
      </c>
      <c r="G88" s="0" t="n">
        <v>14429.1018974391</v>
      </c>
      <c r="H88" s="0" t="n">
        <v>88902.0977895784</v>
      </c>
      <c r="I88" s="0" t="n">
        <v>28081.979029767</v>
      </c>
      <c r="J88" s="0" t="n">
        <v>13447.5660640284</v>
      </c>
    </row>
    <row r="89" customFormat="false" ht="12.8" hidden="false" customHeight="false" outlineLevel="0" collapsed="false">
      <c r="A89" s="0" t="n">
        <v>136</v>
      </c>
      <c r="B89" s="0" t="n">
        <v>4313436.45609958</v>
      </c>
      <c r="C89" s="0" t="n">
        <v>3129622.97831556</v>
      </c>
      <c r="D89" s="0" t="n">
        <v>592510.124935423</v>
      </c>
      <c r="E89" s="0" t="n">
        <v>410048.741043129</v>
      </c>
      <c r="F89" s="0" t="n">
        <v>0</v>
      </c>
      <c r="G89" s="0" t="n">
        <v>23270.5647266706</v>
      </c>
      <c r="H89" s="0" t="n">
        <v>126096.324448906</v>
      </c>
      <c r="I89" s="0" t="n">
        <v>22289.4779292635</v>
      </c>
      <c r="J89" s="0" t="n">
        <v>17655.4941123941</v>
      </c>
    </row>
    <row r="90" customFormat="false" ht="12.8" hidden="false" customHeight="false" outlineLevel="0" collapsed="false">
      <c r="A90" s="0" t="n">
        <v>137</v>
      </c>
      <c r="B90" s="0" t="n">
        <v>5104830.50326278</v>
      </c>
      <c r="C90" s="0" t="n">
        <v>3000661.23274925</v>
      </c>
      <c r="D90" s="0" t="n">
        <v>594048.520802942</v>
      </c>
      <c r="E90" s="0" t="n">
        <v>404398.470523403</v>
      </c>
      <c r="F90" s="0" t="n">
        <v>916863.395520145</v>
      </c>
      <c r="G90" s="0" t="n">
        <v>21540.1700176839</v>
      </c>
      <c r="H90" s="0" t="n">
        <v>118922.979343349</v>
      </c>
      <c r="I90" s="0" t="n">
        <v>19242.2246502827</v>
      </c>
      <c r="J90" s="0" t="n">
        <v>18245.927405858</v>
      </c>
    </row>
    <row r="91" customFormat="false" ht="12.8" hidden="false" customHeight="false" outlineLevel="0" collapsed="false">
      <c r="A91" s="0" t="n">
        <v>138</v>
      </c>
      <c r="B91" s="0" t="n">
        <v>4282932.47414569</v>
      </c>
      <c r="C91" s="0" t="n">
        <v>3048406.43198502</v>
      </c>
      <c r="D91" s="0" t="n">
        <v>643430.425829667</v>
      </c>
      <c r="E91" s="0" t="n">
        <v>413803.123899486</v>
      </c>
      <c r="F91" s="0" t="n">
        <v>0</v>
      </c>
      <c r="G91" s="0" t="n">
        <v>22993.9781705264</v>
      </c>
      <c r="H91" s="0" t="n">
        <v>122183.84807007</v>
      </c>
      <c r="I91" s="0" t="n">
        <v>21850.3850933081</v>
      </c>
      <c r="J91" s="0" t="n">
        <v>16543.2129163609</v>
      </c>
    </row>
    <row r="92" customFormat="false" ht="12.8" hidden="false" customHeight="false" outlineLevel="0" collapsed="false">
      <c r="A92" s="0" t="n">
        <v>139</v>
      </c>
      <c r="B92" s="0" t="n">
        <v>4293915.88988849</v>
      </c>
      <c r="C92" s="0" t="n">
        <v>3050333.30025267</v>
      </c>
      <c r="D92" s="0" t="n">
        <v>648451.002367422</v>
      </c>
      <c r="E92" s="0" t="n">
        <v>406321.546097718</v>
      </c>
      <c r="F92" s="0" t="n">
        <v>0</v>
      </c>
      <c r="G92" s="0" t="n">
        <v>19235.5756169981</v>
      </c>
      <c r="H92" s="0" t="n">
        <v>128795.991195129</v>
      </c>
      <c r="I92" s="0" t="n">
        <v>14011.1767186484</v>
      </c>
      <c r="J92" s="0" t="n">
        <v>18177.9386376686</v>
      </c>
    </row>
    <row r="93" customFormat="false" ht="12.8" hidden="false" customHeight="false" outlineLevel="0" collapsed="false">
      <c r="A93" s="0" t="n">
        <v>140</v>
      </c>
      <c r="B93" s="0" t="n">
        <v>4396396.23753651</v>
      </c>
      <c r="C93" s="0" t="n">
        <v>3174049.57341159</v>
      </c>
      <c r="D93" s="0" t="n">
        <v>606927.915389909</v>
      </c>
      <c r="E93" s="0" t="n">
        <v>412339.032117095</v>
      </c>
      <c r="F93" s="0" t="n">
        <v>0</v>
      </c>
      <c r="G93" s="0" t="n">
        <v>18575.2344718802</v>
      </c>
      <c r="H93" s="0" t="n">
        <v>144408.73016309</v>
      </c>
      <c r="I93" s="0" t="n">
        <v>27173.5507079367</v>
      </c>
      <c r="J93" s="0" t="n">
        <v>20121.5140196968</v>
      </c>
    </row>
    <row r="94" customFormat="false" ht="12.8" hidden="false" customHeight="false" outlineLevel="0" collapsed="false">
      <c r="A94" s="0" t="n">
        <v>141</v>
      </c>
      <c r="B94" s="0" t="n">
        <v>5316905.67796722</v>
      </c>
      <c r="C94" s="0" t="n">
        <v>3124898.93124216</v>
      </c>
      <c r="D94" s="0" t="n">
        <v>617124.530239591</v>
      </c>
      <c r="E94" s="0" t="n">
        <v>407703.461934439</v>
      </c>
      <c r="F94" s="0" t="n">
        <v>950657.493119874</v>
      </c>
      <c r="G94" s="0" t="n">
        <v>23057.8087361724</v>
      </c>
      <c r="H94" s="0" t="n">
        <v>138006.468668819</v>
      </c>
      <c r="I94" s="0" t="n">
        <v>36448.0208878775</v>
      </c>
      <c r="J94" s="0" t="n">
        <v>19352.0074145565</v>
      </c>
    </row>
    <row r="95" customFormat="false" ht="12.8" hidden="false" customHeight="false" outlineLevel="0" collapsed="false">
      <c r="A95" s="0" t="n">
        <v>142</v>
      </c>
      <c r="B95" s="0" t="n">
        <v>4345713.53435347</v>
      </c>
      <c r="C95" s="0" t="n">
        <v>3097469.6936669</v>
      </c>
      <c r="D95" s="0" t="n">
        <v>655382.142513266</v>
      </c>
      <c r="E95" s="0" t="n">
        <v>415743.93759664</v>
      </c>
      <c r="F95" s="0" t="n">
        <v>0</v>
      </c>
      <c r="G95" s="0" t="n">
        <v>19665.1275807131</v>
      </c>
      <c r="H95" s="0" t="n">
        <v>114481.012120142</v>
      </c>
      <c r="I95" s="0" t="n">
        <v>24762.8243425925</v>
      </c>
      <c r="J95" s="0" t="n">
        <v>18360.785073942</v>
      </c>
    </row>
    <row r="96" customFormat="false" ht="12.8" hidden="false" customHeight="false" outlineLevel="0" collapsed="false">
      <c r="A96" s="0" t="n">
        <v>143</v>
      </c>
      <c r="B96" s="0" t="n">
        <v>4289533.83005159</v>
      </c>
      <c r="C96" s="0" t="n">
        <v>3067005.63532767</v>
      </c>
      <c r="D96" s="0" t="n">
        <v>628326.76680339</v>
      </c>
      <c r="E96" s="0" t="n">
        <v>409062.345928826</v>
      </c>
      <c r="F96" s="0" t="n">
        <v>0</v>
      </c>
      <c r="G96" s="0" t="n">
        <v>18684.8940183234</v>
      </c>
      <c r="H96" s="0" t="n">
        <v>106191.369191531</v>
      </c>
      <c r="I96" s="0" t="n">
        <v>42638.2556771059</v>
      </c>
      <c r="J96" s="0" t="n">
        <v>15870.8037614593</v>
      </c>
    </row>
    <row r="97" customFormat="false" ht="12.8" hidden="false" customHeight="false" outlineLevel="0" collapsed="false">
      <c r="A97" s="0" t="n">
        <v>144</v>
      </c>
      <c r="B97" s="0" t="n">
        <v>4360488.62885483</v>
      </c>
      <c r="C97" s="0" t="n">
        <v>3159335.38421275</v>
      </c>
      <c r="D97" s="0" t="n">
        <v>597146.742958657</v>
      </c>
      <c r="E97" s="0" t="n">
        <v>418549.894224665</v>
      </c>
      <c r="F97" s="0" t="n">
        <v>0</v>
      </c>
      <c r="G97" s="0" t="n">
        <v>23990.322834178</v>
      </c>
      <c r="H97" s="0" t="n">
        <v>110198.116321463</v>
      </c>
      <c r="I97" s="0" t="n">
        <v>37197.1769388263</v>
      </c>
      <c r="J97" s="0" t="n">
        <v>20222.0439457619</v>
      </c>
    </row>
    <row r="98" customFormat="false" ht="12.8" hidden="false" customHeight="false" outlineLevel="0" collapsed="false">
      <c r="A98" s="0" t="n">
        <v>145</v>
      </c>
      <c r="B98" s="0" t="n">
        <v>5236012.49823708</v>
      </c>
      <c r="C98" s="0" t="n">
        <v>3043951.26683605</v>
      </c>
      <c r="D98" s="0" t="n">
        <v>635695.055600978</v>
      </c>
      <c r="E98" s="0" t="n">
        <v>409225.536334394</v>
      </c>
      <c r="F98" s="0" t="n">
        <v>960787.172591241</v>
      </c>
      <c r="G98" s="0" t="n">
        <v>23907.0629317804</v>
      </c>
      <c r="H98" s="0" t="n">
        <v>117996.996027234</v>
      </c>
      <c r="I98" s="0" t="n">
        <v>26620.1720247504</v>
      </c>
      <c r="J98" s="0" t="n">
        <v>17788.5373462895</v>
      </c>
    </row>
    <row r="99" customFormat="false" ht="12.8" hidden="false" customHeight="false" outlineLevel="0" collapsed="false">
      <c r="A99" s="0" t="n">
        <v>146</v>
      </c>
      <c r="B99" s="0" t="n">
        <v>4387825.17564839</v>
      </c>
      <c r="C99" s="0" t="n">
        <v>3211203.24549015</v>
      </c>
      <c r="D99" s="0" t="n">
        <v>590115.562733802</v>
      </c>
      <c r="E99" s="0" t="n">
        <v>417104.858391168</v>
      </c>
      <c r="F99" s="0" t="n">
        <v>0</v>
      </c>
      <c r="G99" s="0" t="n">
        <v>25690.4728482153</v>
      </c>
      <c r="H99" s="0" t="n">
        <v>108874.921682636</v>
      </c>
      <c r="I99" s="0" t="n">
        <v>25111.3850471685</v>
      </c>
      <c r="J99" s="0" t="n">
        <v>17479.6312327447</v>
      </c>
    </row>
    <row r="100" customFormat="false" ht="12.8" hidden="false" customHeight="false" outlineLevel="0" collapsed="false">
      <c r="A100" s="0" t="n">
        <v>147</v>
      </c>
      <c r="B100" s="0" t="n">
        <v>4368130.59188255</v>
      </c>
      <c r="C100" s="0" t="n">
        <v>3165266.85083731</v>
      </c>
      <c r="D100" s="0" t="n">
        <v>592515.022132255</v>
      </c>
      <c r="E100" s="0" t="n">
        <v>415055.160110601</v>
      </c>
      <c r="F100" s="0" t="n">
        <v>0</v>
      </c>
      <c r="G100" s="0" t="n">
        <v>16949.6183435842</v>
      </c>
      <c r="H100" s="0" t="n">
        <v>145592.079096353</v>
      </c>
      <c r="I100" s="0" t="n">
        <v>18527.8944379252</v>
      </c>
      <c r="J100" s="0" t="n">
        <v>20246.600661178</v>
      </c>
    </row>
    <row r="101" customFormat="false" ht="12.8" hidden="false" customHeight="false" outlineLevel="0" collapsed="false">
      <c r="A101" s="0" t="n">
        <v>148</v>
      </c>
      <c r="B101" s="0" t="n">
        <v>4322200.95824564</v>
      </c>
      <c r="C101" s="0" t="n">
        <v>3129328.61763615</v>
      </c>
      <c r="D101" s="0" t="n">
        <v>609275.015898045</v>
      </c>
      <c r="E101" s="0" t="n">
        <v>417147.470871246</v>
      </c>
      <c r="F101" s="0" t="n">
        <v>0</v>
      </c>
      <c r="G101" s="0" t="n">
        <v>18669.5193404718</v>
      </c>
      <c r="H101" s="0" t="n">
        <v>101175.33720012</v>
      </c>
      <c r="I101" s="0" t="n">
        <v>35328.4123504653</v>
      </c>
      <c r="J101" s="0" t="n">
        <v>17085.4351281455</v>
      </c>
    </row>
    <row r="102" customFormat="false" ht="12.8" hidden="false" customHeight="false" outlineLevel="0" collapsed="false">
      <c r="A102" s="0" t="n">
        <v>149</v>
      </c>
      <c r="B102" s="0" t="n">
        <v>5240935.98261935</v>
      </c>
      <c r="C102" s="0" t="n">
        <v>3066785.82795891</v>
      </c>
      <c r="D102" s="0" t="n">
        <v>618748.056036343</v>
      </c>
      <c r="E102" s="0" t="n">
        <v>408883.86790393</v>
      </c>
      <c r="F102" s="0" t="n">
        <v>950819.541367062</v>
      </c>
      <c r="G102" s="0" t="n">
        <v>22052.5406524895</v>
      </c>
      <c r="H102" s="0" t="n">
        <v>137652.692447223</v>
      </c>
      <c r="I102" s="0" t="n">
        <v>10299.2218047295</v>
      </c>
      <c r="J102" s="0" t="n">
        <v>20318.4913229448</v>
      </c>
    </row>
    <row r="103" customFormat="false" ht="12.8" hidden="false" customHeight="false" outlineLevel="0" collapsed="false">
      <c r="A103" s="0" t="n">
        <v>150</v>
      </c>
      <c r="B103" s="0" t="n">
        <v>4334072.37662651</v>
      </c>
      <c r="C103" s="0" t="n">
        <v>3150204.94780391</v>
      </c>
      <c r="D103" s="0" t="n">
        <v>574742.785555592</v>
      </c>
      <c r="E103" s="0" t="n">
        <v>417176.599331202</v>
      </c>
      <c r="F103" s="0" t="n">
        <v>0</v>
      </c>
      <c r="G103" s="0" t="n">
        <v>22316.8607685731</v>
      </c>
      <c r="H103" s="0" t="n">
        <v>121957.285587275</v>
      </c>
      <c r="I103" s="0" t="n">
        <v>19019.0767889853</v>
      </c>
      <c r="J103" s="0" t="n">
        <v>20943.1275878361</v>
      </c>
    </row>
    <row r="104" customFormat="false" ht="12.8" hidden="false" customHeight="false" outlineLevel="0" collapsed="false">
      <c r="A104" s="0" t="n">
        <v>151</v>
      </c>
      <c r="B104" s="0" t="n">
        <v>4355591.02703476</v>
      </c>
      <c r="C104" s="0" t="n">
        <v>3215908.94717882</v>
      </c>
      <c r="D104" s="0" t="n">
        <v>534352.867644698</v>
      </c>
      <c r="E104" s="0" t="n">
        <v>416257.359605136</v>
      </c>
      <c r="F104" s="0" t="n">
        <v>0</v>
      </c>
      <c r="G104" s="0" t="n">
        <v>21889.542577284</v>
      </c>
      <c r="H104" s="0" t="n">
        <v>107895.241407444</v>
      </c>
      <c r="I104" s="0" t="n">
        <v>29458.9499979296</v>
      </c>
      <c r="J104" s="0" t="n">
        <v>20334.4661809902</v>
      </c>
    </row>
    <row r="105" customFormat="false" ht="12.8" hidden="false" customHeight="false" outlineLevel="0" collapsed="false">
      <c r="A105" s="0" t="n">
        <v>152</v>
      </c>
      <c r="B105" s="0" t="n">
        <v>4462574.75398476</v>
      </c>
      <c r="C105" s="0" t="n">
        <v>3291862.58400144</v>
      </c>
      <c r="D105" s="0" t="n">
        <v>527629.337463834</v>
      </c>
      <c r="E105" s="0" t="n">
        <v>430246.233439044</v>
      </c>
      <c r="F105" s="0" t="n">
        <v>0</v>
      </c>
      <c r="G105" s="0" t="n">
        <v>21580.796743447</v>
      </c>
      <c r="H105" s="0" t="n">
        <v>153308.465038407</v>
      </c>
      <c r="I105" s="0" t="n">
        <v>9198.93462241194</v>
      </c>
      <c r="J105" s="0" t="n">
        <v>25687.5897965105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3228787.52294351</v>
      </c>
      <c r="C23" s="0" t="n">
        <v>1695884.20664384</v>
      </c>
      <c r="D23" s="0" t="n">
        <v>1124933.42864802</v>
      </c>
      <c r="E23" s="0" t="n">
        <v>305786.670057155</v>
      </c>
      <c r="F23" s="0" t="n">
        <v>0</v>
      </c>
      <c r="G23" s="0" t="n">
        <v>7584.06224187404</v>
      </c>
      <c r="H23" s="0" t="n">
        <v>46636.9910461841</v>
      </c>
      <c r="I23" s="0" t="n">
        <v>41255.1909672209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3015919.8643713</v>
      </c>
      <c r="C24" s="0" t="n">
        <v>1585747.14217344</v>
      </c>
      <c r="D24" s="0" t="n">
        <v>1039678.33671473</v>
      </c>
      <c r="E24" s="0" t="n">
        <v>290221.273029768</v>
      </c>
      <c r="F24" s="0" t="n">
        <v>0</v>
      </c>
      <c r="G24" s="0" t="n">
        <v>8853.87149527224</v>
      </c>
      <c r="H24" s="0" t="n">
        <v>44071.9442328314</v>
      </c>
      <c r="I24" s="0" t="n">
        <v>41036.7270844236</v>
      </c>
      <c r="J24" s="0" t="n">
        <v>5712.49353332916</v>
      </c>
    </row>
    <row r="25" customFormat="false" ht="12.8" hidden="false" customHeight="false" outlineLevel="0" collapsed="false">
      <c r="A25" s="0" t="n">
        <v>72</v>
      </c>
      <c r="B25" s="0" t="n">
        <v>2923998.00468069</v>
      </c>
      <c r="C25" s="0" t="n">
        <v>1518460.18242974</v>
      </c>
      <c r="D25" s="0" t="n">
        <v>1032764.12368594</v>
      </c>
      <c r="E25" s="0" t="n">
        <v>282581.913545912</v>
      </c>
      <c r="F25" s="0" t="n">
        <v>0</v>
      </c>
      <c r="G25" s="0" t="n">
        <v>4693.08910115563</v>
      </c>
      <c r="H25" s="0" t="n">
        <v>49942.5597205939</v>
      </c>
      <c r="I25" s="0" t="n">
        <v>28458.434013648</v>
      </c>
      <c r="J25" s="0" t="n">
        <v>7052.43619048497</v>
      </c>
    </row>
    <row r="26" customFormat="false" ht="12.8" hidden="false" customHeight="false" outlineLevel="0" collapsed="false">
      <c r="A26" s="0" t="n">
        <v>73</v>
      </c>
      <c r="B26" s="0" t="n">
        <v>3120767.62536703</v>
      </c>
      <c r="C26" s="0" t="n">
        <v>1311312.06120479</v>
      </c>
      <c r="D26" s="0" t="n">
        <v>910142.972075314</v>
      </c>
      <c r="E26" s="0" t="n">
        <v>258390.15448306</v>
      </c>
      <c r="F26" s="0" t="n">
        <v>554196.742092236</v>
      </c>
      <c r="G26" s="0" t="n">
        <v>6698.48128901632</v>
      </c>
      <c r="H26" s="0" t="n">
        <v>46407.3772293477</v>
      </c>
      <c r="I26" s="0" t="n">
        <v>26533.5767000576</v>
      </c>
      <c r="J26" s="0" t="n">
        <v>6607.11630656683</v>
      </c>
    </row>
    <row r="27" customFormat="false" ht="12.8" hidden="false" customHeight="false" outlineLevel="0" collapsed="false">
      <c r="A27" s="0" t="n">
        <v>74</v>
      </c>
      <c r="B27" s="0" t="n">
        <v>3092246.53676569</v>
      </c>
      <c r="C27" s="0" t="n">
        <v>1678432.46623315</v>
      </c>
      <c r="D27" s="0" t="n">
        <v>1004975.65096322</v>
      </c>
      <c r="E27" s="0" t="n">
        <v>300898.800311874</v>
      </c>
      <c r="F27" s="0" t="n">
        <v>0</v>
      </c>
      <c r="G27" s="0" t="n">
        <v>8901.73254381221</v>
      </c>
      <c r="H27" s="0" t="n">
        <v>67926.6822007028</v>
      </c>
      <c r="I27" s="0" t="n">
        <v>23646.0339791199</v>
      </c>
      <c r="J27" s="0" t="n">
        <v>7396.81532229836</v>
      </c>
    </row>
    <row r="28" customFormat="false" ht="12.8" hidden="false" customHeight="false" outlineLevel="0" collapsed="false">
      <c r="A28" s="0" t="n">
        <v>75</v>
      </c>
      <c r="B28" s="0" t="n">
        <v>2806372.8869472</v>
      </c>
      <c r="C28" s="0" t="n">
        <v>1458103.71851328</v>
      </c>
      <c r="D28" s="0" t="n">
        <v>976402.228290301</v>
      </c>
      <c r="E28" s="0" t="n">
        <v>275651.200018121</v>
      </c>
      <c r="F28" s="0" t="n">
        <v>0</v>
      </c>
      <c r="G28" s="0" t="n">
        <v>4945.69826001043</v>
      </c>
      <c r="H28" s="0" t="n">
        <v>44987.0578379724</v>
      </c>
      <c r="I28" s="0" t="n">
        <v>39598.2884496886</v>
      </c>
      <c r="J28" s="0" t="n">
        <v>6409.60857383561</v>
      </c>
    </row>
    <row r="29" customFormat="false" ht="12.8" hidden="false" customHeight="false" outlineLevel="0" collapsed="false">
      <c r="A29" s="0" t="n">
        <v>76</v>
      </c>
      <c r="B29" s="0" t="n">
        <v>3395139.74420033</v>
      </c>
      <c r="C29" s="0" t="n">
        <v>1898911.29319526</v>
      </c>
      <c r="D29" s="0" t="n">
        <v>1047051.1138592</v>
      </c>
      <c r="E29" s="0" t="n">
        <v>317497.966234877</v>
      </c>
      <c r="F29" s="0" t="n">
        <v>0</v>
      </c>
      <c r="G29" s="0" t="n">
        <v>9691.86834903766</v>
      </c>
      <c r="H29" s="0" t="n">
        <v>77028.759850547</v>
      </c>
      <c r="I29" s="0" t="n">
        <v>35208.2039760609</v>
      </c>
      <c r="J29" s="0" t="n">
        <v>9794.20301218327</v>
      </c>
    </row>
    <row r="30" customFormat="false" ht="12.8" hidden="false" customHeight="false" outlineLevel="0" collapsed="false">
      <c r="A30" s="0" t="n">
        <v>77</v>
      </c>
      <c r="B30" s="0" t="n">
        <v>3763625.49221604</v>
      </c>
      <c r="C30" s="0" t="n">
        <v>1713722.25350769</v>
      </c>
      <c r="D30" s="0" t="n">
        <v>966834.036233821</v>
      </c>
      <c r="E30" s="0" t="n">
        <v>291695.378129264</v>
      </c>
      <c r="F30" s="0" t="n">
        <v>676771.19492721</v>
      </c>
      <c r="G30" s="0" t="n">
        <v>6741.25741671759</v>
      </c>
      <c r="H30" s="0" t="n">
        <v>71383.9065814348</v>
      </c>
      <c r="I30" s="0" t="n">
        <v>26014.4536357716</v>
      </c>
      <c r="J30" s="0" t="n">
        <v>10059.3262341175</v>
      </c>
    </row>
    <row r="31" customFormat="false" ht="12.8" hidden="false" customHeight="false" outlineLevel="0" collapsed="false">
      <c r="A31" s="0" t="n">
        <v>78</v>
      </c>
      <c r="B31" s="0" t="n">
        <v>3509862.09037143</v>
      </c>
      <c r="C31" s="0" t="n">
        <v>1958972.32062909</v>
      </c>
      <c r="D31" s="0" t="n">
        <v>1091152.59015953</v>
      </c>
      <c r="E31" s="0" t="n">
        <v>317173.331740433</v>
      </c>
      <c r="F31" s="0" t="n">
        <v>0</v>
      </c>
      <c r="G31" s="0" t="n">
        <v>9513.53659700357</v>
      </c>
      <c r="H31" s="0" t="n">
        <v>69756.8135792605</v>
      </c>
      <c r="I31" s="0" t="n">
        <v>53620.6070195791</v>
      </c>
      <c r="J31" s="0" t="n">
        <v>9309.34095664004</v>
      </c>
    </row>
    <row r="32" customFormat="false" ht="12.8" hidden="false" customHeight="false" outlineLevel="0" collapsed="false">
      <c r="A32" s="0" t="n">
        <v>79</v>
      </c>
      <c r="B32" s="0" t="n">
        <v>3162110.47002681</v>
      </c>
      <c r="C32" s="0" t="n">
        <v>1701494.03371417</v>
      </c>
      <c r="D32" s="0" t="n">
        <v>1056110.91909082</v>
      </c>
      <c r="E32" s="0" t="n">
        <v>292495.586618405</v>
      </c>
      <c r="F32" s="0" t="n">
        <v>0</v>
      </c>
      <c r="G32" s="0" t="n">
        <v>6955.93300858012</v>
      </c>
      <c r="H32" s="0" t="n">
        <v>56829.8498170749</v>
      </c>
      <c r="I32" s="0" t="n">
        <v>39842.8863467788</v>
      </c>
      <c r="J32" s="0" t="n">
        <v>8190.71781296615</v>
      </c>
    </row>
    <row r="33" customFormat="false" ht="12.8" hidden="false" customHeight="false" outlineLevel="0" collapsed="false">
      <c r="A33" s="0" t="n">
        <v>80</v>
      </c>
      <c r="B33" s="0" t="n">
        <v>3636773.09899758</v>
      </c>
      <c r="C33" s="0" t="n">
        <v>1995980.35050659</v>
      </c>
      <c r="D33" s="0" t="n">
        <v>1165589.50848274</v>
      </c>
      <c r="E33" s="0" t="n">
        <v>325715.290153795</v>
      </c>
      <c r="F33" s="0" t="n">
        <v>0</v>
      </c>
      <c r="G33" s="0" t="n">
        <v>9272.78053096813</v>
      </c>
      <c r="H33" s="0" t="n">
        <v>88187.6595066243</v>
      </c>
      <c r="I33" s="0" t="n">
        <v>39146.3388084395</v>
      </c>
      <c r="J33" s="0" t="n">
        <v>12446.6039040268</v>
      </c>
    </row>
    <row r="34" customFormat="false" ht="12.8" hidden="false" customHeight="false" outlineLevel="0" collapsed="false">
      <c r="A34" s="0" t="n">
        <v>81</v>
      </c>
      <c r="B34" s="0" t="n">
        <v>4033930.26597237</v>
      </c>
      <c r="C34" s="0" t="n">
        <v>1884651.99914421</v>
      </c>
      <c r="D34" s="0" t="n">
        <v>993993.282801911</v>
      </c>
      <c r="E34" s="0" t="n">
        <v>306976.460184643</v>
      </c>
      <c r="F34" s="0" t="n">
        <v>712868.808445777</v>
      </c>
      <c r="G34" s="0" t="n">
        <v>7309.35506464015</v>
      </c>
      <c r="H34" s="0" t="n">
        <v>67116.7988232878</v>
      </c>
      <c r="I34" s="0" t="n">
        <v>52503.1301117758</v>
      </c>
      <c r="J34" s="0" t="n">
        <v>8283.20518710413</v>
      </c>
    </row>
    <row r="35" customFormat="false" ht="12.8" hidden="false" customHeight="false" outlineLevel="0" collapsed="false">
      <c r="A35" s="0" t="n">
        <v>82</v>
      </c>
      <c r="B35" s="0" t="n">
        <v>3859642.398308</v>
      </c>
      <c r="C35" s="0" t="n">
        <v>2252397.96533855</v>
      </c>
      <c r="D35" s="0" t="n">
        <v>1119478.73212919</v>
      </c>
      <c r="E35" s="0" t="n">
        <v>339618.516999633</v>
      </c>
      <c r="F35" s="0" t="n">
        <v>0</v>
      </c>
      <c r="G35" s="0" t="n">
        <v>12149.4337258642</v>
      </c>
      <c r="H35" s="0" t="n">
        <v>78048.1951294556</v>
      </c>
      <c r="I35" s="0" t="n">
        <v>48038.2831900584</v>
      </c>
      <c r="J35" s="0" t="n">
        <v>9850.14082123548</v>
      </c>
    </row>
    <row r="36" customFormat="false" ht="12.8" hidden="false" customHeight="false" outlineLevel="0" collapsed="false">
      <c r="A36" s="0" t="n">
        <v>83</v>
      </c>
      <c r="B36" s="0" t="n">
        <v>3568131.92705072</v>
      </c>
      <c r="C36" s="0" t="n">
        <v>2032809.63351704</v>
      </c>
      <c r="D36" s="0" t="n">
        <v>1072153.29362076</v>
      </c>
      <c r="E36" s="0" t="n">
        <v>318242.297704978</v>
      </c>
      <c r="F36" s="0" t="n">
        <v>0</v>
      </c>
      <c r="G36" s="0" t="n">
        <v>9563.11501690197</v>
      </c>
      <c r="H36" s="0" t="n">
        <v>83011.6478181015</v>
      </c>
      <c r="I36" s="0" t="n">
        <v>41903.7100835635</v>
      </c>
      <c r="J36" s="0" t="n">
        <v>10448.2292893762</v>
      </c>
    </row>
    <row r="37" customFormat="false" ht="12.8" hidden="false" customHeight="false" outlineLevel="0" collapsed="false">
      <c r="A37" s="0" t="n">
        <v>84</v>
      </c>
      <c r="B37" s="0" t="n">
        <v>3878872.5414921</v>
      </c>
      <c r="C37" s="0" t="n">
        <v>2263534.95376446</v>
      </c>
      <c r="D37" s="0" t="n">
        <v>1136735.76585626</v>
      </c>
      <c r="E37" s="0" t="n">
        <v>342778.326357182</v>
      </c>
      <c r="F37" s="0" t="n">
        <v>0</v>
      </c>
      <c r="G37" s="0" t="n">
        <v>9207.45547536889</v>
      </c>
      <c r="H37" s="0" t="n">
        <v>83400.9470359604</v>
      </c>
      <c r="I37" s="0" t="n">
        <v>30963.991526729</v>
      </c>
      <c r="J37" s="0" t="n">
        <v>12118.2902379679</v>
      </c>
    </row>
    <row r="38" customFormat="false" ht="12.8" hidden="false" customHeight="false" outlineLevel="0" collapsed="false">
      <c r="A38" s="0" t="n">
        <v>85</v>
      </c>
      <c r="B38" s="0" t="n">
        <v>4387592.49739294</v>
      </c>
      <c r="C38" s="0" t="n">
        <v>2087205.34306102</v>
      </c>
      <c r="D38" s="0" t="n">
        <v>1065541.2519936</v>
      </c>
      <c r="E38" s="0" t="n">
        <v>325839.726102234</v>
      </c>
      <c r="F38" s="0" t="n">
        <v>790090.811538005</v>
      </c>
      <c r="G38" s="0" t="n">
        <v>8119.51407623893</v>
      </c>
      <c r="H38" s="0" t="n">
        <v>59660.9454034046</v>
      </c>
      <c r="I38" s="0" t="n">
        <v>42420.8245097433</v>
      </c>
      <c r="J38" s="0" t="n">
        <v>8550.88556844918</v>
      </c>
    </row>
    <row r="39" customFormat="false" ht="12.8" hidden="false" customHeight="false" outlineLevel="0" collapsed="false">
      <c r="A39" s="0" t="n">
        <v>86</v>
      </c>
      <c r="B39" s="0" t="n">
        <v>3995432.98358937</v>
      </c>
      <c r="C39" s="0" t="n">
        <v>2390740.52772176</v>
      </c>
      <c r="D39" s="0" t="n">
        <v>1113200.3219337</v>
      </c>
      <c r="E39" s="0" t="n">
        <v>345682.266546777</v>
      </c>
      <c r="F39" s="0" t="n">
        <v>0</v>
      </c>
      <c r="G39" s="0" t="n">
        <v>8255.31484204684</v>
      </c>
      <c r="H39" s="0" t="n">
        <v>86703.0488784373</v>
      </c>
      <c r="I39" s="0" t="n">
        <v>39354.7588717473</v>
      </c>
      <c r="J39" s="0" t="n">
        <v>11360.6726395306</v>
      </c>
    </row>
    <row r="40" customFormat="false" ht="12.8" hidden="false" customHeight="false" outlineLevel="0" collapsed="false">
      <c r="A40" s="0" t="n">
        <v>87</v>
      </c>
      <c r="B40" s="0" t="n">
        <v>3752227.07168811</v>
      </c>
      <c r="C40" s="0" t="n">
        <v>2215461.66698999</v>
      </c>
      <c r="D40" s="0" t="n">
        <v>1060154.99783181</v>
      </c>
      <c r="E40" s="0" t="n">
        <v>332017.990970047</v>
      </c>
      <c r="F40" s="0" t="n">
        <v>0</v>
      </c>
      <c r="G40" s="0" t="n">
        <v>7881.65341153208</v>
      </c>
      <c r="H40" s="0" t="n">
        <v>82430.8177618945</v>
      </c>
      <c r="I40" s="0" t="n">
        <v>43070.135628737</v>
      </c>
      <c r="J40" s="0" t="n">
        <v>11078.5394853904</v>
      </c>
    </row>
    <row r="41" customFormat="false" ht="12.8" hidden="false" customHeight="false" outlineLevel="0" collapsed="false">
      <c r="A41" s="0" t="n">
        <v>88</v>
      </c>
      <c r="B41" s="0" t="n">
        <v>4086025.44106622</v>
      </c>
      <c r="C41" s="0" t="n">
        <v>2422393.59060461</v>
      </c>
      <c r="D41" s="0" t="n">
        <v>1161544.38836626</v>
      </c>
      <c r="E41" s="0" t="n">
        <v>349645.600249035</v>
      </c>
      <c r="F41" s="0" t="n">
        <v>0</v>
      </c>
      <c r="G41" s="0" t="n">
        <v>7610.9079554127</v>
      </c>
      <c r="H41" s="0" t="n">
        <v>77827.5503856747</v>
      </c>
      <c r="I41" s="0" t="n">
        <v>56426.7340190324</v>
      </c>
      <c r="J41" s="0" t="n">
        <v>10437.9764360465</v>
      </c>
    </row>
    <row r="42" customFormat="false" ht="12.8" hidden="false" customHeight="false" outlineLevel="0" collapsed="false">
      <c r="A42" s="0" t="n">
        <v>89</v>
      </c>
      <c r="B42" s="0" t="n">
        <v>4660835.33738278</v>
      </c>
      <c r="C42" s="0" t="n">
        <v>2318107.89926556</v>
      </c>
      <c r="D42" s="0" t="n">
        <v>1039967.07912682</v>
      </c>
      <c r="E42" s="0" t="n">
        <v>333562.393202223</v>
      </c>
      <c r="F42" s="0" t="n">
        <v>839185.263438672</v>
      </c>
      <c r="G42" s="0" t="n">
        <v>11000.076214123</v>
      </c>
      <c r="H42" s="0" t="n">
        <v>81896.0079771437</v>
      </c>
      <c r="I42" s="0" t="n">
        <v>26126.7855907637</v>
      </c>
      <c r="J42" s="0" t="n">
        <v>10989.832567484</v>
      </c>
    </row>
    <row r="43" customFormat="false" ht="12.8" hidden="false" customHeight="false" outlineLevel="0" collapsed="false">
      <c r="A43" s="0" t="n">
        <v>90</v>
      </c>
      <c r="B43" s="0" t="n">
        <v>4077501.79014464</v>
      </c>
      <c r="C43" s="0" t="n">
        <v>2482890.58451871</v>
      </c>
      <c r="D43" s="0" t="n">
        <v>1067230.45842882</v>
      </c>
      <c r="E43" s="0" t="n">
        <v>352735.651181748</v>
      </c>
      <c r="F43" s="0" t="n">
        <v>0</v>
      </c>
      <c r="G43" s="0" t="n">
        <v>13289.8048490252</v>
      </c>
      <c r="H43" s="0" t="n">
        <v>100079.404395129</v>
      </c>
      <c r="I43" s="0" t="n">
        <v>48913.6963477146</v>
      </c>
      <c r="J43" s="0" t="n">
        <v>12362.1904234841</v>
      </c>
    </row>
    <row r="44" customFormat="false" ht="12.8" hidden="false" customHeight="false" outlineLevel="0" collapsed="false">
      <c r="A44" s="0" t="n">
        <v>91</v>
      </c>
      <c r="B44" s="0" t="n">
        <v>3903377.23200058</v>
      </c>
      <c r="C44" s="0" t="n">
        <v>2418229.63428013</v>
      </c>
      <c r="D44" s="0" t="n">
        <v>986960.310028803</v>
      </c>
      <c r="E44" s="0" t="n">
        <v>338704.567376737</v>
      </c>
      <c r="F44" s="0" t="n">
        <v>0</v>
      </c>
      <c r="G44" s="0" t="n">
        <v>9482.80892266979</v>
      </c>
      <c r="H44" s="0" t="n">
        <v>86142.5358141503</v>
      </c>
      <c r="I44" s="0" t="n">
        <v>50491.7288083154</v>
      </c>
      <c r="J44" s="0" t="n">
        <v>12461.3098220163</v>
      </c>
    </row>
    <row r="45" customFormat="false" ht="12.8" hidden="false" customHeight="false" outlineLevel="0" collapsed="false">
      <c r="A45" s="0" t="n">
        <v>92</v>
      </c>
      <c r="B45" s="0" t="n">
        <v>4102870.17071033</v>
      </c>
      <c r="C45" s="0" t="n">
        <v>2519077.16513359</v>
      </c>
      <c r="D45" s="0" t="n">
        <v>1062464.47771182</v>
      </c>
      <c r="E45" s="0" t="n">
        <v>360099.00395682</v>
      </c>
      <c r="F45" s="0" t="n">
        <v>0</v>
      </c>
      <c r="G45" s="0" t="n">
        <v>11254.8343760408</v>
      </c>
      <c r="H45" s="0" t="n">
        <v>93947.7540094725</v>
      </c>
      <c r="I45" s="0" t="n">
        <v>41868.6384754875</v>
      </c>
      <c r="J45" s="0" t="n">
        <v>12929.8734906441</v>
      </c>
    </row>
    <row r="46" customFormat="false" ht="12.8" hidden="false" customHeight="false" outlineLevel="0" collapsed="false">
      <c r="A46" s="0" t="n">
        <v>93</v>
      </c>
      <c r="B46" s="0" t="n">
        <v>4767693.66549297</v>
      </c>
      <c r="C46" s="0" t="n">
        <v>2333705.03174036</v>
      </c>
      <c r="D46" s="0" t="n">
        <v>1083741.50737935</v>
      </c>
      <c r="E46" s="0" t="n">
        <v>348807.584968152</v>
      </c>
      <c r="F46" s="0" t="n">
        <v>843614.42439245</v>
      </c>
      <c r="G46" s="0" t="n">
        <v>12218.894196935</v>
      </c>
      <c r="H46" s="0" t="n">
        <v>85163.0753434843</v>
      </c>
      <c r="I46" s="0" t="n">
        <v>46273.2420360112</v>
      </c>
      <c r="J46" s="0" t="n">
        <v>12916.1534515723</v>
      </c>
    </row>
    <row r="47" customFormat="false" ht="12.8" hidden="false" customHeight="false" outlineLevel="0" collapsed="false">
      <c r="A47" s="0" t="n">
        <v>94</v>
      </c>
      <c r="B47" s="0" t="n">
        <v>4260372.36072412</v>
      </c>
      <c r="C47" s="0" t="n">
        <v>2644059.91577452</v>
      </c>
      <c r="D47" s="0" t="n">
        <v>1089392.32772791</v>
      </c>
      <c r="E47" s="0" t="n">
        <v>372313.497353903</v>
      </c>
      <c r="F47" s="0" t="n">
        <v>0</v>
      </c>
      <c r="G47" s="0" t="n">
        <v>12780.0724053548</v>
      </c>
      <c r="H47" s="0" t="n">
        <v>75333.2929934136</v>
      </c>
      <c r="I47" s="0" t="n">
        <v>53470.1615730896</v>
      </c>
      <c r="J47" s="0" t="n">
        <v>11752.7821278802</v>
      </c>
    </row>
    <row r="48" customFormat="false" ht="12.8" hidden="false" customHeight="false" outlineLevel="0" collapsed="false">
      <c r="A48" s="0" t="n">
        <v>95</v>
      </c>
      <c r="B48" s="0" t="n">
        <v>4161355.59290273</v>
      </c>
      <c r="C48" s="0" t="n">
        <v>2548644.44551945</v>
      </c>
      <c r="D48" s="0" t="n">
        <v>1087169.43369473</v>
      </c>
      <c r="E48" s="0" t="n">
        <v>359087.628418868</v>
      </c>
      <c r="F48" s="0" t="n">
        <v>0</v>
      </c>
      <c r="G48" s="0" t="n">
        <v>11241.5149333511</v>
      </c>
      <c r="H48" s="0" t="n">
        <v>92500.4804996302</v>
      </c>
      <c r="I48" s="0" t="n">
        <v>50591.955182525</v>
      </c>
      <c r="J48" s="0" t="n">
        <v>11011.8058820897</v>
      </c>
    </row>
    <row r="49" customFormat="false" ht="12.8" hidden="false" customHeight="false" outlineLevel="0" collapsed="false">
      <c r="A49" s="0" t="n">
        <v>96</v>
      </c>
      <c r="B49" s="0" t="n">
        <v>4305829.25251643</v>
      </c>
      <c r="C49" s="0" t="n">
        <v>2666799.98426455</v>
      </c>
      <c r="D49" s="0" t="n">
        <v>1097366.41051123</v>
      </c>
      <c r="E49" s="0" t="n">
        <v>366618.578038927</v>
      </c>
      <c r="F49" s="0" t="n">
        <v>0</v>
      </c>
      <c r="G49" s="0" t="n">
        <v>8796.48798137684</v>
      </c>
      <c r="H49" s="0" t="n">
        <v>99118.0229567343</v>
      </c>
      <c r="I49" s="0" t="n">
        <v>55071.3513929784</v>
      </c>
      <c r="J49" s="0" t="n">
        <v>12542.2356078843</v>
      </c>
    </row>
    <row r="50" customFormat="false" ht="12.8" hidden="false" customHeight="false" outlineLevel="0" collapsed="false">
      <c r="A50" s="0" t="n">
        <v>97</v>
      </c>
      <c r="B50" s="0" t="n">
        <v>5093192.88724432</v>
      </c>
      <c r="C50" s="0" t="n">
        <v>2571297.06566135</v>
      </c>
      <c r="D50" s="0" t="n">
        <v>1108781.12792741</v>
      </c>
      <c r="E50" s="0" t="n">
        <v>357560.525524137</v>
      </c>
      <c r="F50" s="0" t="n">
        <v>888334.990409953</v>
      </c>
      <c r="G50" s="0" t="n">
        <v>9038.6383052505</v>
      </c>
      <c r="H50" s="0" t="n">
        <v>92772.517351026</v>
      </c>
      <c r="I50" s="0" t="n">
        <v>50120.5964016318</v>
      </c>
      <c r="J50" s="0" t="n">
        <v>14524.6629160341</v>
      </c>
    </row>
    <row r="51" customFormat="false" ht="12.8" hidden="false" customHeight="false" outlineLevel="0" collapsed="false">
      <c r="A51" s="0" t="n">
        <v>98</v>
      </c>
      <c r="B51" s="0" t="n">
        <v>4281912.28232821</v>
      </c>
      <c r="C51" s="0" t="n">
        <v>2663954.32270035</v>
      </c>
      <c r="D51" s="0" t="n">
        <v>1109839.36806055</v>
      </c>
      <c r="E51" s="0" t="n">
        <v>361786.260918326</v>
      </c>
      <c r="F51" s="0" t="n">
        <v>0</v>
      </c>
      <c r="G51" s="0" t="n">
        <v>14690.9629799918</v>
      </c>
      <c r="H51" s="0" t="n">
        <v>74826.6549989453</v>
      </c>
      <c r="I51" s="0" t="n">
        <v>45839.1928536659</v>
      </c>
      <c r="J51" s="0" t="n">
        <v>11677.3805304297</v>
      </c>
    </row>
    <row r="52" customFormat="false" ht="12.8" hidden="false" customHeight="false" outlineLevel="0" collapsed="false">
      <c r="A52" s="0" t="n">
        <v>99</v>
      </c>
      <c r="B52" s="0" t="n">
        <v>4172219.93465853</v>
      </c>
      <c r="C52" s="0" t="n">
        <v>2522332.34932506</v>
      </c>
      <c r="D52" s="0" t="n">
        <v>1131034.52340766</v>
      </c>
      <c r="E52" s="0" t="n">
        <v>350116.220885228</v>
      </c>
      <c r="F52" s="0" t="n">
        <v>0</v>
      </c>
      <c r="G52" s="0" t="n">
        <v>11980.682184418</v>
      </c>
      <c r="H52" s="0" t="n">
        <v>95148.3015139304</v>
      </c>
      <c r="I52" s="0" t="n">
        <v>48041.2950265689</v>
      </c>
      <c r="J52" s="0" t="n">
        <v>14770.0732249443</v>
      </c>
    </row>
    <row r="53" customFormat="false" ht="12.8" hidden="false" customHeight="false" outlineLevel="0" collapsed="false">
      <c r="A53" s="0" t="n">
        <v>100</v>
      </c>
      <c r="B53" s="0" t="n">
        <v>4254138.31444061</v>
      </c>
      <c r="C53" s="0" t="n">
        <v>2562782.88577935</v>
      </c>
      <c r="D53" s="0" t="n">
        <v>1170068.35896328</v>
      </c>
      <c r="E53" s="0" t="n">
        <v>361125.508874907</v>
      </c>
      <c r="F53" s="0" t="n">
        <v>0</v>
      </c>
      <c r="G53" s="0" t="n">
        <v>14847.3805934984</v>
      </c>
      <c r="H53" s="0" t="n">
        <v>101626.792709169</v>
      </c>
      <c r="I53" s="0" t="n">
        <v>31319.0380255397</v>
      </c>
      <c r="J53" s="0" t="n">
        <v>13718.5945546096</v>
      </c>
    </row>
    <row r="54" customFormat="false" ht="12.8" hidden="false" customHeight="false" outlineLevel="0" collapsed="false">
      <c r="A54" s="0" t="n">
        <v>101</v>
      </c>
      <c r="B54" s="0" t="n">
        <v>4998771.3587261</v>
      </c>
      <c r="C54" s="0" t="n">
        <v>2483524.98166103</v>
      </c>
      <c r="D54" s="0" t="n">
        <v>1128317.9091006</v>
      </c>
      <c r="E54" s="0" t="n">
        <v>352454.784075798</v>
      </c>
      <c r="F54" s="0" t="n">
        <v>883899.173919931</v>
      </c>
      <c r="G54" s="0" t="n">
        <v>8360.80059398708</v>
      </c>
      <c r="H54" s="0" t="n">
        <v>96610.3779505584</v>
      </c>
      <c r="I54" s="0" t="n">
        <v>36245.5926596229</v>
      </c>
      <c r="J54" s="0" t="n">
        <v>12523.8535405879</v>
      </c>
    </row>
    <row r="55" customFormat="false" ht="12.8" hidden="false" customHeight="false" outlineLevel="0" collapsed="false">
      <c r="A55" s="0" t="n">
        <v>102</v>
      </c>
      <c r="B55" s="0" t="n">
        <v>4267241.76895372</v>
      </c>
      <c r="C55" s="0" t="n">
        <v>2589214.99461163</v>
      </c>
      <c r="D55" s="0" t="n">
        <v>1152862.45564397</v>
      </c>
      <c r="E55" s="0" t="n">
        <v>356411.967898754</v>
      </c>
      <c r="F55" s="0" t="n">
        <v>0</v>
      </c>
      <c r="G55" s="0" t="n">
        <v>13340.4864446176</v>
      </c>
      <c r="H55" s="0" t="n">
        <v>88861.0958017962</v>
      </c>
      <c r="I55" s="0" t="n">
        <v>56530.5259731583</v>
      </c>
      <c r="J55" s="0" t="n">
        <v>12163.20859943</v>
      </c>
    </row>
    <row r="56" customFormat="false" ht="12.8" hidden="false" customHeight="false" outlineLevel="0" collapsed="false">
      <c r="A56" s="0" t="n">
        <v>103</v>
      </c>
      <c r="B56" s="0" t="n">
        <v>4151291.64334889</v>
      </c>
      <c r="C56" s="0" t="n">
        <v>2594101.80036142</v>
      </c>
      <c r="D56" s="0" t="n">
        <v>1060007.03747708</v>
      </c>
      <c r="E56" s="0" t="n">
        <v>345932.145908808</v>
      </c>
      <c r="F56" s="0" t="n">
        <v>0</v>
      </c>
      <c r="G56" s="0" t="n">
        <v>6787.80700774029</v>
      </c>
      <c r="H56" s="0" t="n">
        <v>79800.9026937457</v>
      </c>
      <c r="I56" s="0" t="n">
        <v>55269.2360327102</v>
      </c>
      <c r="J56" s="0" t="n">
        <v>11355.2845234598</v>
      </c>
    </row>
    <row r="57" customFormat="false" ht="12.8" hidden="false" customHeight="false" outlineLevel="0" collapsed="false">
      <c r="A57" s="0" t="n">
        <v>104</v>
      </c>
      <c r="B57" s="0" t="n">
        <v>4194201.02455915</v>
      </c>
      <c r="C57" s="0" t="n">
        <v>2640537.47885778</v>
      </c>
      <c r="D57" s="0" t="n">
        <v>1051452.26400265</v>
      </c>
      <c r="E57" s="0" t="n">
        <v>353927.626242196</v>
      </c>
      <c r="F57" s="0" t="n">
        <v>0</v>
      </c>
      <c r="G57" s="0" t="n">
        <v>13577.6083541126</v>
      </c>
      <c r="H57" s="0" t="n">
        <v>87061.9750565959</v>
      </c>
      <c r="I57" s="0" t="n">
        <v>36724.5001827794</v>
      </c>
      <c r="J57" s="0" t="n">
        <v>13593.3113940239</v>
      </c>
    </row>
    <row r="58" customFormat="false" ht="12.8" hidden="false" customHeight="false" outlineLevel="0" collapsed="false">
      <c r="A58" s="0" t="n">
        <v>105</v>
      </c>
      <c r="B58" s="0" t="n">
        <v>5015403.6588842</v>
      </c>
      <c r="C58" s="0" t="n">
        <v>2580957.51378268</v>
      </c>
      <c r="D58" s="0" t="n">
        <v>1053795.91466046</v>
      </c>
      <c r="E58" s="0" t="n">
        <v>349478.866316926</v>
      </c>
      <c r="F58" s="0" t="n">
        <v>882068.25828946</v>
      </c>
      <c r="G58" s="0" t="n">
        <v>10497.0089969124</v>
      </c>
      <c r="H58" s="0" t="n">
        <v>87149.8638476348</v>
      </c>
      <c r="I58" s="0" t="n">
        <v>38718.4601906164</v>
      </c>
      <c r="J58" s="0" t="n">
        <v>15082.1447222904</v>
      </c>
    </row>
    <row r="59" customFormat="false" ht="12.8" hidden="false" customHeight="false" outlineLevel="0" collapsed="false">
      <c r="A59" s="0" t="n">
        <v>106</v>
      </c>
      <c r="B59" s="0" t="n">
        <v>4235557.62869764</v>
      </c>
      <c r="C59" s="0" t="n">
        <v>2709280.39334619</v>
      </c>
      <c r="D59" s="0" t="n">
        <v>1002254.34017884</v>
      </c>
      <c r="E59" s="0" t="n">
        <v>354930.1926341</v>
      </c>
      <c r="F59" s="0" t="n">
        <v>0</v>
      </c>
      <c r="G59" s="0" t="n">
        <v>15692.0554654878</v>
      </c>
      <c r="H59" s="0" t="n">
        <v>97791.1562396301</v>
      </c>
      <c r="I59" s="0" t="n">
        <v>41512.3527904079</v>
      </c>
      <c r="J59" s="0" t="n">
        <v>15284.7961993557</v>
      </c>
    </row>
    <row r="60" customFormat="false" ht="12.8" hidden="false" customHeight="false" outlineLevel="0" collapsed="false">
      <c r="A60" s="0" t="n">
        <v>107</v>
      </c>
      <c r="B60" s="0" t="n">
        <v>4098582.69931041</v>
      </c>
      <c r="C60" s="0" t="n">
        <v>2570262.82016714</v>
      </c>
      <c r="D60" s="0" t="n">
        <v>1006444.69684849</v>
      </c>
      <c r="E60" s="0" t="n">
        <v>352455.683413944</v>
      </c>
      <c r="F60" s="0" t="n">
        <v>0</v>
      </c>
      <c r="G60" s="0" t="n">
        <v>11987.3902795663</v>
      </c>
      <c r="H60" s="0" t="n">
        <v>97169.3325762298</v>
      </c>
      <c r="I60" s="0" t="n">
        <v>46009.368517586</v>
      </c>
      <c r="J60" s="0" t="n">
        <v>15301.72042735</v>
      </c>
    </row>
    <row r="61" customFormat="false" ht="12.8" hidden="false" customHeight="false" outlineLevel="0" collapsed="false">
      <c r="A61" s="0" t="n">
        <v>108</v>
      </c>
      <c r="B61" s="0" t="n">
        <v>4210737.09246483</v>
      </c>
      <c r="C61" s="0" t="n">
        <v>2677994.29938643</v>
      </c>
      <c r="D61" s="0" t="n">
        <v>1018346.212658</v>
      </c>
      <c r="E61" s="0" t="n">
        <v>358832.518785502</v>
      </c>
      <c r="F61" s="0" t="n">
        <v>0</v>
      </c>
      <c r="G61" s="0" t="n">
        <v>12389.0164760051</v>
      </c>
      <c r="H61" s="0" t="n">
        <v>97654.4651745526</v>
      </c>
      <c r="I61" s="0" t="n">
        <v>34534.9655828564</v>
      </c>
      <c r="J61" s="0" t="n">
        <v>13529.52115367</v>
      </c>
    </row>
    <row r="62" customFormat="false" ht="12.8" hidden="false" customHeight="false" outlineLevel="0" collapsed="false">
      <c r="A62" s="0" t="n">
        <v>109</v>
      </c>
      <c r="B62" s="0" t="n">
        <v>4980167.02899801</v>
      </c>
      <c r="C62" s="0" t="n">
        <v>2557908.56207097</v>
      </c>
      <c r="D62" s="0" t="n">
        <v>1032197.06828923</v>
      </c>
      <c r="E62" s="0" t="n">
        <v>348760.722069565</v>
      </c>
      <c r="F62" s="0" t="n">
        <v>868600.626237704</v>
      </c>
      <c r="G62" s="0" t="n">
        <v>17445.4083956835</v>
      </c>
      <c r="H62" s="0" t="n">
        <v>103263.82762997</v>
      </c>
      <c r="I62" s="0" t="n">
        <v>39141.2500648711</v>
      </c>
      <c r="J62" s="0" t="n">
        <v>15442.5402475821</v>
      </c>
    </row>
    <row r="63" customFormat="false" ht="12.8" hidden="false" customHeight="false" outlineLevel="0" collapsed="false">
      <c r="A63" s="0" t="n">
        <v>110</v>
      </c>
      <c r="B63" s="0" t="n">
        <v>4140217.9469165</v>
      </c>
      <c r="C63" s="0" t="n">
        <v>2612879.31345969</v>
      </c>
      <c r="D63" s="0" t="n">
        <v>1011557.66383007</v>
      </c>
      <c r="E63" s="0" t="n">
        <v>355252.659696723</v>
      </c>
      <c r="F63" s="0" t="n">
        <v>0</v>
      </c>
      <c r="G63" s="0" t="n">
        <v>9097.29086870921</v>
      </c>
      <c r="H63" s="0" t="n">
        <v>83023.8846804825</v>
      </c>
      <c r="I63" s="0" t="n">
        <v>58407.1078661949</v>
      </c>
      <c r="J63" s="0" t="n">
        <v>12992.9625301626</v>
      </c>
    </row>
    <row r="64" customFormat="false" ht="12.8" hidden="false" customHeight="false" outlineLevel="0" collapsed="false">
      <c r="A64" s="0" t="n">
        <v>111</v>
      </c>
      <c r="B64" s="0" t="n">
        <v>4062477.65212125</v>
      </c>
      <c r="C64" s="0" t="n">
        <v>2502127.6091614</v>
      </c>
      <c r="D64" s="0" t="n">
        <v>1070005.90957193</v>
      </c>
      <c r="E64" s="0" t="n">
        <v>347511.625095768</v>
      </c>
      <c r="F64" s="0" t="n">
        <v>0</v>
      </c>
      <c r="G64" s="0" t="n">
        <v>14640.8922533455</v>
      </c>
      <c r="H64" s="0" t="n">
        <v>68288.0125699583</v>
      </c>
      <c r="I64" s="0" t="n">
        <v>54154.2391246995</v>
      </c>
      <c r="J64" s="0" t="n">
        <v>9249.48203537064</v>
      </c>
    </row>
    <row r="65" customFormat="false" ht="12.8" hidden="false" customHeight="false" outlineLevel="0" collapsed="false">
      <c r="A65" s="0" t="n">
        <v>112</v>
      </c>
      <c r="B65" s="0" t="n">
        <v>4203536.43464488</v>
      </c>
      <c r="C65" s="0" t="n">
        <v>2614602.97573558</v>
      </c>
      <c r="D65" s="0" t="n">
        <v>1058844.69164466</v>
      </c>
      <c r="E65" s="0" t="n">
        <v>357327.485742466</v>
      </c>
      <c r="F65" s="0" t="n">
        <v>0</v>
      </c>
      <c r="G65" s="0" t="n">
        <v>12671.2433160835</v>
      </c>
      <c r="H65" s="0" t="n">
        <v>91094.6474842555</v>
      </c>
      <c r="I65" s="0" t="n">
        <v>57796.6189203513</v>
      </c>
      <c r="J65" s="0" t="n">
        <v>13690.2884979901</v>
      </c>
    </row>
    <row r="66" customFormat="false" ht="12.8" hidden="false" customHeight="false" outlineLevel="0" collapsed="false">
      <c r="A66" s="0" t="n">
        <v>113</v>
      </c>
      <c r="B66" s="0" t="n">
        <v>4997187.86056906</v>
      </c>
      <c r="C66" s="0" t="n">
        <v>2653814.86483979</v>
      </c>
      <c r="D66" s="0" t="n">
        <v>955426.122168986</v>
      </c>
      <c r="E66" s="0" t="n">
        <v>349375.899905209</v>
      </c>
      <c r="F66" s="0" t="n">
        <v>868623.36040598</v>
      </c>
      <c r="G66" s="0" t="n">
        <v>13634.2589562405</v>
      </c>
      <c r="H66" s="0" t="n">
        <v>113241.397174076</v>
      </c>
      <c r="I66" s="0" t="n">
        <v>31196.7844995946</v>
      </c>
      <c r="J66" s="0" t="n">
        <v>16321.1469263035</v>
      </c>
    </row>
    <row r="67" customFormat="false" ht="12.8" hidden="false" customHeight="false" outlineLevel="0" collapsed="false">
      <c r="A67" s="0" t="n">
        <v>114</v>
      </c>
      <c r="B67" s="0" t="n">
        <v>4134071.08192495</v>
      </c>
      <c r="C67" s="0" t="n">
        <v>2600524.50777811</v>
      </c>
      <c r="D67" s="0" t="n">
        <v>1013750.42389887</v>
      </c>
      <c r="E67" s="0" t="n">
        <v>357914.76094628</v>
      </c>
      <c r="F67" s="0" t="n">
        <v>0</v>
      </c>
      <c r="G67" s="0" t="n">
        <v>12517.0174919349</v>
      </c>
      <c r="H67" s="0" t="n">
        <v>113857.862174092</v>
      </c>
      <c r="I67" s="0" t="n">
        <v>25207.2735380506</v>
      </c>
      <c r="J67" s="0" t="n">
        <v>14517.5215590129</v>
      </c>
    </row>
    <row r="68" customFormat="false" ht="12.8" hidden="false" customHeight="false" outlineLevel="0" collapsed="false">
      <c r="A68" s="0" t="n">
        <v>115</v>
      </c>
      <c r="B68" s="0" t="n">
        <v>4091754.43877906</v>
      </c>
      <c r="C68" s="0" t="n">
        <v>2563358.88759361</v>
      </c>
      <c r="D68" s="0" t="n">
        <v>1005458.37753305</v>
      </c>
      <c r="E68" s="0" t="n">
        <v>350477.228765273</v>
      </c>
      <c r="F68" s="0" t="n">
        <v>0</v>
      </c>
      <c r="G68" s="0" t="n">
        <v>12030.3384193378</v>
      </c>
      <c r="H68" s="0" t="n">
        <v>109155.125622075</v>
      </c>
      <c r="I68" s="0" t="n">
        <v>40868.5152623292</v>
      </c>
      <c r="J68" s="0" t="n">
        <v>14784.737860819</v>
      </c>
    </row>
    <row r="69" customFormat="false" ht="12.8" hidden="false" customHeight="false" outlineLevel="0" collapsed="false">
      <c r="A69" s="0" t="n">
        <v>116</v>
      </c>
      <c r="B69" s="0" t="n">
        <v>4176770.32329567</v>
      </c>
      <c r="C69" s="0" t="n">
        <v>2596387.34267963</v>
      </c>
      <c r="D69" s="0" t="n">
        <v>1064747.61236948</v>
      </c>
      <c r="E69" s="0" t="n">
        <v>359051.363116793</v>
      </c>
      <c r="F69" s="0" t="n">
        <v>0</v>
      </c>
      <c r="G69" s="0" t="n">
        <v>11562.1178856373</v>
      </c>
      <c r="H69" s="0" t="n">
        <v>99999.8961609364</v>
      </c>
      <c r="I69" s="0" t="n">
        <v>31834.2106022382</v>
      </c>
      <c r="J69" s="0" t="n">
        <v>14690.8594696887</v>
      </c>
    </row>
    <row r="70" customFormat="false" ht="12.8" hidden="false" customHeight="false" outlineLevel="0" collapsed="false">
      <c r="A70" s="0" t="n">
        <v>117</v>
      </c>
      <c r="B70" s="0" t="n">
        <v>4859456.07327886</v>
      </c>
      <c r="C70" s="0" t="n">
        <v>2578885.52135911</v>
      </c>
      <c r="D70" s="0" t="n">
        <v>934659.903849154</v>
      </c>
      <c r="E70" s="0" t="n">
        <v>354842.418987093</v>
      </c>
      <c r="F70" s="0" t="n">
        <v>851881.89816616</v>
      </c>
      <c r="G70" s="0" t="n">
        <v>9993.44346226079</v>
      </c>
      <c r="H70" s="0" t="n">
        <v>97778.6543846671</v>
      </c>
      <c r="I70" s="0" t="n">
        <v>22757.1055668066</v>
      </c>
      <c r="J70" s="0" t="n">
        <v>14235.0192454123</v>
      </c>
    </row>
    <row r="71" customFormat="false" ht="12.8" hidden="false" customHeight="false" outlineLevel="0" collapsed="false">
      <c r="A71" s="0" t="n">
        <v>118</v>
      </c>
      <c r="B71" s="0" t="n">
        <v>4200672.9495909</v>
      </c>
      <c r="C71" s="0" t="n">
        <v>2607318.25318952</v>
      </c>
      <c r="D71" s="0" t="n">
        <v>1034731.32663139</v>
      </c>
      <c r="E71" s="0" t="n">
        <v>360169.091362741</v>
      </c>
      <c r="F71" s="0" t="n">
        <v>0</v>
      </c>
      <c r="G71" s="0" t="n">
        <v>18775.8472710082</v>
      </c>
      <c r="H71" s="0" t="n">
        <v>136391.462726395</v>
      </c>
      <c r="I71" s="0" t="n">
        <v>29311.1504704316</v>
      </c>
      <c r="J71" s="0" t="n">
        <v>15000.3300082201</v>
      </c>
    </row>
    <row r="72" customFormat="false" ht="12.8" hidden="false" customHeight="false" outlineLevel="0" collapsed="false">
      <c r="A72" s="0" t="n">
        <v>119</v>
      </c>
      <c r="B72" s="0" t="n">
        <v>4010763.81327215</v>
      </c>
      <c r="C72" s="0" t="n">
        <v>2613582.48634286</v>
      </c>
      <c r="D72" s="0" t="n">
        <v>897699.117125571</v>
      </c>
      <c r="E72" s="0" t="n">
        <v>355799.018662045</v>
      </c>
      <c r="F72" s="0" t="n">
        <v>0</v>
      </c>
      <c r="G72" s="0" t="n">
        <v>13530.8179981882</v>
      </c>
      <c r="H72" s="0" t="n">
        <v>89566.8605310532</v>
      </c>
      <c r="I72" s="0" t="n">
        <v>31319.6336925605</v>
      </c>
      <c r="J72" s="0" t="n">
        <v>13393.4801644673</v>
      </c>
    </row>
    <row r="73" customFormat="false" ht="12.8" hidden="false" customHeight="false" outlineLevel="0" collapsed="false">
      <c r="A73" s="0" t="n">
        <v>120</v>
      </c>
      <c r="B73" s="0" t="n">
        <v>4087708.12909572</v>
      </c>
      <c r="C73" s="0" t="n">
        <v>2682338.6191804</v>
      </c>
      <c r="D73" s="0" t="n">
        <v>883582.54700289</v>
      </c>
      <c r="E73" s="0" t="n">
        <v>358668.581169951</v>
      </c>
      <c r="F73" s="0" t="n">
        <v>0</v>
      </c>
      <c r="G73" s="0" t="n">
        <v>12708.4332328889</v>
      </c>
      <c r="H73" s="0" t="n">
        <v>113574.893382293</v>
      </c>
      <c r="I73" s="0" t="n">
        <v>24081.7749812655</v>
      </c>
      <c r="J73" s="0" t="n">
        <v>15247.2186933421</v>
      </c>
    </row>
    <row r="74" customFormat="false" ht="12.8" hidden="false" customHeight="false" outlineLevel="0" collapsed="false">
      <c r="A74" s="0" t="n">
        <v>121</v>
      </c>
      <c r="B74" s="0" t="n">
        <v>4763746.90930431</v>
      </c>
      <c r="C74" s="0" t="n">
        <v>2548468.13855371</v>
      </c>
      <c r="D74" s="0" t="n">
        <v>887340.781336217</v>
      </c>
      <c r="E74" s="0" t="n">
        <v>350492.878463536</v>
      </c>
      <c r="F74" s="0" t="n">
        <v>825219.48103953</v>
      </c>
      <c r="G74" s="0" t="n">
        <v>12375.3220831725</v>
      </c>
      <c r="H74" s="0" t="n">
        <v>102832.516345999</v>
      </c>
      <c r="I74" s="0" t="n">
        <v>29561.1297584711</v>
      </c>
      <c r="J74" s="0" t="n">
        <v>14504.9288935719</v>
      </c>
    </row>
    <row r="75" customFormat="false" ht="12.8" hidden="false" customHeight="false" outlineLevel="0" collapsed="false">
      <c r="A75" s="0" t="n">
        <v>122</v>
      </c>
      <c r="B75" s="0" t="n">
        <v>4112392.84513104</v>
      </c>
      <c r="C75" s="0" t="n">
        <v>2639289.09361956</v>
      </c>
      <c r="D75" s="0" t="n">
        <v>955802.902022448</v>
      </c>
      <c r="E75" s="0" t="n">
        <v>358314.66959012</v>
      </c>
      <c r="F75" s="0" t="n">
        <v>0</v>
      </c>
      <c r="G75" s="0" t="n">
        <v>17516.0598756054</v>
      </c>
      <c r="H75" s="0" t="n">
        <v>95835.6170153806</v>
      </c>
      <c r="I75" s="0" t="n">
        <v>36430.3504247728</v>
      </c>
      <c r="J75" s="0" t="n">
        <v>13750.0603819648</v>
      </c>
    </row>
    <row r="76" customFormat="false" ht="12.8" hidden="false" customHeight="false" outlineLevel="0" collapsed="false">
      <c r="A76" s="0" t="n">
        <v>123</v>
      </c>
      <c r="B76" s="0" t="n">
        <v>3936592.46727639</v>
      </c>
      <c r="C76" s="0" t="n">
        <v>2567402.58188865</v>
      </c>
      <c r="D76" s="0" t="n">
        <v>861052.427632922</v>
      </c>
      <c r="E76" s="0" t="n">
        <v>353068.924488113</v>
      </c>
      <c r="F76" s="0" t="n">
        <v>0</v>
      </c>
      <c r="G76" s="0" t="n">
        <v>9727.99913005634</v>
      </c>
      <c r="H76" s="0" t="n">
        <v>101086.836884479</v>
      </c>
      <c r="I76" s="0" t="n">
        <v>33191.3892790128</v>
      </c>
      <c r="J76" s="0" t="n">
        <v>16734.8668884356</v>
      </c>
    </row>
    <row r="77" customFormat="false" ht="12.8" hidden="false" customHeight="false" outlineLevel="0" collapsed="false">
      <c r="A77" s="0" t="n">
        <v>124</v>
      </c>
      <c r="B77" s="0" t="n">
        <v>4114971.70623368</v>
      </c>
      <c r="C77" s="0" t="n">
        <v>2742083.26497922</v>
      </c>
      <c r="D77" s="0" t="n">
        <v>854077.091856238</v>
      </c>
      <c r="E77" s="0" t="n">
        <v>361845.871370891</v>
      </c>
      <c r="F77" s="0" t="n">
        <v>0</v>
      </c>
      <c r="G77" s="0" t="n">
        <v>12854.5213620881</v>
      </c>
      <c r="H77" s="0" t="n">
        <v>102370.346004167</v>
      </c>
      <c r="I77" s="0" t="n">
        <v>29426.8257145478</v>
      </c>
      <c r="J77" s="0" t="n">
        <v>15421.2533358634</v>
      </c>
    </row>
    <row r="78" customFormat="false" ht="12.8" hidden="false" customHeight="false" outlineLevel="0" collapsed="false">
      <c r="A78" s="0" t="n">
        <v>125</v>
      </c>
      <c r="B78" s="0" t="n">
        <v>4877743.34858414</v>
      </c>
      <c r="C78" s="0" t="n">
        <v>2671334.34435221</v>
      </c>
      <c r="D78" s="0" t="n">
        <v>842022.299692809</v>
      </c>
      <c r="E78" s="0" t="n">
        <v>353543.598168015</v>
      </c>
      <c r="F78" s="0" t="n">
        <v>853508.540757867</v>
      </c>
      <c r="G78" s="0" t="n">
        <v>10792.6482920721</v>
      </c>
      <c r="H78" s="0" t="n">
        <v>97209.6699903523</v>
      </c>
      <c r="I78" s="0" t="n">
        <v>40893.0209964863</v>
      </c>
      <c r="J78" s="0" t="n">
        <v>14347.1898270572</v>
      </c>
    </row>
    <row r="79" customFormat="false" ht="12.8" hidden="false" customHeight="false" outlineLevel="0" collapsed="false">
      <c r="A79" s="0" t="n">
        <v>126</v>
      </c>
      <c r="B79" s="0" t="n">
        <v>4140168.4678634</v>
      </c>
      <c r="C79" s="0" t="n">
        <v>2722332.40640987</v>
      </c>
      <c r="D79" s="0" t="n">
        <v>871221.61645886</v>
      </c>
      <c r="E79" s="0" t="n">
        <v>364148.391018749</v>
      </c>
      <c r="F79" s="0" t="n">
        <v>0</v>
      </c>
      <c r="G79" s="0" t="n">
        <v>15810.1129067065</v>
      </c>
      <c r="H79" s="0" t="n">
        <v>101154.50710028</v>
      </c>
      <c r="I79" s="0" t="n">
        <v>53796.6764183753</v>
      </c>
      <c r="J79" s="0" t="n">
        <v>14374.1896936894</v>
      </c>
    </row>
    <row r="80" customFormat="false" ht="12.8" hidden="false" customHeight="false" outlineLevel="0" collapsed="false">
      <c r="A80" s="0" t="n">
        <v>127</v>
      </c>
      <c r="B80" s="0" t="n">
        <v>4080312.24720599</v>
      </c>
      <c r="C80" s="0" t="n">
        <v>2623754.52172711</v>
      </c>
      <c r="D80" s="0" t="n">
        <v>922499.63433914</v>
      </c>
      <c r="E80" s="0" t="n">
        <v>354063.582205772</v>
      </c>
      <c r="F80" s="0" t="n">
        <v>0</v>
      </c>
      <c r="G80" s="0" t="n">
        <v>10754.2739716925</v>
      </c>
      <c r="H80" s="0" t="n">
        <v>127911.906163297</v>
      </c>
      <c r="I80" s="0" t="n">
        <v>25595.4131877767</v>
      </c>
      <c r="J80" s="0" t="n">
        <v>18618.8778368348</v>
      </c>
    </row>
    <row r="81" customFormat="false" ht="12.8" hidden="false" customHeight="false" outlineLevel="0" collapsed="false">
      <c r="A81" s="0" t="n">
        <v>128</v>
      </c>
      <c r="B81" s="0" t="n">
        <v>4117371.11435521</v>
      </c>
      <c r="C81" s="0" t="n">
        <v>2727489.11040274</v>
      </c>
      <c r="D81" s="0" t="n">
        <v>852991.341324882</v>
      </c>
      <c r="E81" s="0" t="n">
        <v>364020.819673567</v>
      </c>
      <c r="F81" s="0" t="n">
        <v>0</v>
      </c>
      <c r="G81" s="0" t="n">
        <v>9804.25622927131</v>
      </c>
      <c r="H81" s="0" t="n">
        <v>120757.77246403</v>
      </c>
      <c r="I81" s="0" t="n">
        <v>28322.2177523299</v>
      </c>
      <c r="J81" s="0" t="n">
        <v>17233.0598748261</v>
      </c>
    </row>
    <row r="82" customFormat="false" ht="12.8" hidden="false" customHeight="false" outlineLevel="0" collapsed="false">
      <c r="A82" s="0" t="n">
        <v>129</v>
      </c>
      <c r="B82" s="0" t="n">
        <v>4848129.52306065</v>
      </c>
      <c r="C82" s="0" t="n">
        <v>2545741.89648576</v>
      </c>
      <c r="D82" s="0" t="n">
        <v>928266.141740122</v>
      </c>
      <c r="E82" s="0" t="n">
        <v>362351.484562461</v>
      </c>
      <c r="F82" s="0" t="n">
        <v>841506.868260433</v>
      </c>
      <c r="G82" s="0" t="n">
        <v>15454.5089104486</v>
      </c>
      <c r="H82" s="0" t="n">
        <v>98433.1282241565</v>
      </c>
      <c r="I82" s="0" t="n">
        <v>46114.7548724437</v>
      </c>
      <c r="J82" s="0" t="n">
        <v>14293.6357838271</v>
      </c>
    </row>
    <row r="83" customFormat="false" ht="12.8" hidden="false" customHeight="false" outlineLevel="0" collapsed="false">
      <c r="A83" s="0" t="n">
        <v>130</v>
      </c>
      <c r="B83" s="0" t="n">
        <v>4121514.63817555</v>
      </c>
      <c r="C83" s="0" t="n">
        <v>2669598.99650327</v>
      </c>
      <c r="D83" s="0" t="n">
        <v>904539.040480238</v>
      </c>
      <c r="E83" s="0" t="n">
        <v>368945.442242693</v>
      </c>
      <c r="F83" s="0" t="n">
        <v>0</v>
      </c>
      <c r="G83" s="0" t="n">
        <v>15031.1132489469</v>
      </c>
      <c r="H83" s="0" t="n">
        <v>123323.910923518</v>
      </c>
      <c r="I83" s="0" t="n">
        <v>32749.1650911901</v>
      </c>
      <c r="J83" s="0" t="n">
        <v>17399.9555278874</v>
      </c>
    </row>
    <row r="84" customFormat="false" ht="12.8" hidden="false" customHeight="false" outlineLevel="0" collapsed="false">
      <c r="A84" s="0" t="n">
        <v>131</v>
      </c>
      <c r="B84" s="0" t="n">
        <v>4009485.34648537</v>
      </c>
      <c r="C84" s="0" t="n">
        <v>2600071.93907569</v>
      </c>
      <c r="D84" s="0" t="n">
        <v>861538.284934594</v>
      </c>
      <c r="E84" s="0" t="n">
        <v>358909.091544847</v>
      </c>
      <c r="F84" s="0" t="n">
        <v>0</v>
      </c>
      <c r="G84" s="0" t="n">
        <v>18429.5500006343</v>
      </c>
      <c r="H84" s="0" t="n">
        <v>116565.364001833</v>
      </c>
      <c r="I84" s="0" t="n">
        <v>48223.6561694105</v>
      </c>
      <c r="J84" s="0" t="n">
        <v>14381.1274573552</v>
      </c>
    </row>
    <row r="85" customFormat="false" ht="12.8" hidden="false" customHeight="false" outlineLevel="0" collapsed="false">
      <c r="A85" s="0" t="n">
        <v>132</v>
      </c>
      <c r="B85" s="0" t="n">
        <v>4082086.73537051</v>
      </c>
      <c r="C85" s="0" t="n">
        <v>2743355.6168611</v>
      </c>
      <c r="D85" s="0" t="n">
        <v>809303.938957457</v>
      </c>
      <c r="E85" s="0" t="n">
        <v>363018.530499108</v>
      </c>
      <c r="F85" s="0" t="n">
        <v>0</v>
      </c>
      <c r="G85" s="0" t="n">
        <v>8396.79858327834</v>
      </c>
      <c r="H85" s="0" t="n">
        <v>118300.791303612</v>
      </c>
      <c r="I85" s="0" t="n">
        <v>41456.1151294076</v>
      </c>
      <c r="J85" s="0" t="n">
        <v>17589.5321506184</v>
      </c>
    </row>
    <row r="86" customFormat="false" ht="12.8" hidden="false" customHeight="false" outlineLevel="0" collapsed="false">
      <c r="A86" s="0" t="n">
        <v>133</v>
      </c>
      <c r="B86" s="0" t="n">
        <v>4717661.76895969</v>
      </c>
      <c r="C86" s="0" t="n">
        <v>2543501.55647256</v>
      </c>
      <c r="D86" s="0" t="n">
        <v>852568.932292772</v>
      </c>
      <c r="E86" s="0" t="n">
        <v>353836.939510285</v>
      </c>
      <c r="F86" s="0" t="n">
        <v>821079.738406069</v>
      </c>
      <c r="G86" s="0" t="n">
        <v>13759.6717892376</v>
      </c>
      <c r="H86" s="0" t="n">
        <v>92522.8787998291</v>
      </c>
      <c r="I86" s="0" t="n">
        <v>38072.1561681484</v>
      </c>
      <c r="J86" s="0" t="n">
        <v>13464.5431448683</v>
      </c>
    </row>
    <row r="87" customFormat="false" ht="12.8" hidden="false" customHeight="false" outlineLevel="0" collapsed="false">
      <c r="A87" s="0" t="n">
        <v>134</v>
      </c>
      <c r="B87" s="0" t="n">
        <v>4033480.36374745</v>
      </c>
      <c r="C87" s="0" t="n">
        <v>2657113.60972825</v>
      </c>
      <c r="D87" s="0" t="n">
        <v>862524.112235441</v>
      </c>
      <c r="E87" s="0" t="n">
        <v>363461.405382492</v>
      </c>
      <c r="F87" s="0" t="n">
        <v>0</v>
      </c>
      <c r="G87" s="0" t="n">
        <v>11004.899191917</v>
      </c>
      <c r="H87" s="0" t="n">
        <v>112871.1614541</v>
      </c>
      <c r="I87" s="0" t="n">
        <v>29516.0140904046</v>
      </c>
      <c r="J87" s="0" t="n">
        <v>15729.5156644784</v>
      </c>
    </row>
    <row r="88" customFormat="false" ht="12.8" hidden="false" customHeight="false" outlineLevel="0" collapsed="false">
      <c r="A88" s="0" t="n">
        <v>135</v>
      </c>
      <c r="B88" s="0" t="n">
        <v>3913752.16063009</v>
      </c>
      <c r="C88" s="0" t="n">
        <v>2513700.62409209</v>
      </c>
      <c r="D88" s="0" t="n">
        <v>884548.795475666</v>
      </c>
      <c r="E88" s="0" t="n">
        <v>358758.870569582</v>
      </c>
      <c r="F88" s="0" t="n">
        <v>0</v>
      </c>
      <c r="G88" s="0" t="n">
        <v>11073.2534882658</v>
      </c>
      <c r="H88" s="0" t="n">
        <v>109012.681751162</v>
      </c>
      <c r="I88" s="0" t="n">
        <v>25927.3471829404</v>
      </c>
      <c r="J88" s="0" t="n">
        <v>18513.3307800674</v>
      </c>
    </row>
    <row r="89" customFormat="false" ht="12.8" hidden="false" customHeight="false" outlineLevel="0" collapsed="false">
      <c r="A89" s="0" t="n">
        <v>136</v>
      </c>
      <c r="B89" s="0" t="n">
        <v>4031782.88967301</v>
      </c>
      <c r="C89" s="0" t="n">
        <v>2613385.60005388</v>
      </c>
      <c r="D89" s="0" t="n">
        <v>897617.873091525</v>
      </c>
      <c r="E89" s="0" t="n">
        <v>363725.661074941</v>
      </c>
      <c r="F89" s="0" t="n">
        <v>0</v>
      </c>
      <c r="G89" s="0" t="n">
        <v>11701.3315488768</v>
      </c>
      <c r="H89" s="0" t="n">
        <v>100595.209513779</v>
      </c>
      <c r="I89" s="0" t="n">
        <v>45128.648335521</v>
      </c>
      <c r="J89" s="0" t="n">
        <v>15787.0734036056</v>
      </c>
    </row>
    <row r="90" customFormat="false" ht="12.8" hidden="false" customHeight="false" outlineLevel="0" collapsed="false">
      <c r="A90" s="0" t="n">
        <v>137</v>
      </c>
      <c r="B90" s="0" t="n">
        <v>4671488.91314021</v>
      </c>
      <c r="C90" s="0" t="n">
        <v>2503232.83181332</v>
      </c>
      <c r="D90" s="0" t="n">
        <v>841514.604501888</v>
      </c>
      <c r="E90" s="0" t="n">
        <v>350276.610974419</v>
      </c>
      <c r="F90" s="0" t="n">
        <v>823224.584482428</v>
      </c>
      <c r="G90" s="0" t="n">
        <v>20594.189896151</v>
      </c>
      <c r="H90" s="0" t="n">
        <v>93226.2422627704</v>
      </c>
      <c r="I90" s="0" t="n">
        <v>36698.9587984594</v>
      </c>
      <c r="J90" s="0" t="n">
        <v>13965.2328927705</v>
      </c>
    </row>
    <row r="91" customFormat="false" ht="12.8" hidden="false" customHeight="false" outlineLevel="0" collapsed="false">
      <c r="A91" s="0" t="n">
        <v>138</v>
      </c>
      <c r="B91" s="0" t="n">
        <v>3952697.66013632</v>
      </c>
      <c r="C91" s="0" t="n">
        <v>2666415.69370844</v>
      </c>
      <c r="D91" s="0" t="n">
        <v>759825.907146507</v>
      </c>
      <c r="E91" s="0" t="n">
        <v>360457.575947973</v>
      </c>
      <c r="F91" s="0" t="n">
        <v>0</v>
      </c>
      <c r="G91" s="0" t="n">
        <v>15461.9827761648</v>
      </c>
      <c r="H91" s="0" t="n">
        <v>120533.875100257</v>
      </c>
      <c r="I91" s="0" t="n">
        <v>30046.7778582505</v>
      </c>
      <c r="J91" s="0" t="n">
        <v>18800.5745441176</v>
      </c>
    </row>
    <row r="92" customFormat="false" ht="12.8" hidden="false" customHeight="false" outlineLevel="0" collapsed="false">
      <c r="A92" s="0" t="n">
        <v>139</v>
      </c>
      <c r="B92" s="0" t="n">
        <v>3871295.05463847</v>
      </c>
      <c r="C92" s="0" t="n">
        <v>2551665.2233497</v>
      </c>
      <c r="D92" s="0" t="n">
        <v>837804.19513348</v>
      </c>
      <c r="E92" s="0" t="n">
        <v>355813.724256487</v>
      </c>
      <c r="F92" s="0" t="n">
        <v>0</v>
      </c>
      <c r="G92" s="0" t="n">
        <v>17856.6125528729</v>
      </c>
      <c r="H92" s="0" t="n">
        <v>83284.6746186094</v>
      </c>
      <c r="I92" s="0" t="n">
        <v>28158.7449115352</v>
      </c>
      <c r="J92" s="0" t="n">
        <v>13754.5784825674</v>
      </c>
    </row>
    <row r="93" customFormat="false" ht="12.8" hidden="false" customHeight="false" outlineLevel="0" collapsed="false">
      <c r="A93" s="0" t="n">
        <v>140</v>
      </c>
      <c r="B93" s="0" t="n">
        <v>3936561.13598904</v>
      </c>
      <c r="C93" s="0" t="n">
        <v>2678261.81628075</v>
      </c>
      <c r="D93" s="0" t="n">
        <v>767725.148302524</v>
      </c>
      <c r="E93" s="0" t="n">
        <v>359865.098355755</v>
      </c>
      <c r="F93" s="0" t="n">
        <v>0</v>
      </c>
      <c r="G93" s="0" t="n">
        <v>18261.9811190891</v>
      </c>
      <c r="H93" s="0" t="n">
        <v>89767.8947663305</v>
      </c>
      <c r="I93" s="0" t="n">
        <v>26194.7893000048</v>
      </c>
      <c r="J93" s="0" t="n">
        <v>14888.380282757</v>
      </c>
    </row>
    <row r="94" customFormat="false" ht="12.8" hidden="false" customHeight="false" outlineLevel="0" collapsed="false">
      <c r="A94" s="0" t="n">
        <v>141</v>
      </c>
      <c r="B94" s="0" t="n">
        <v>4676181.43547421</v>
      </c>
      <c r="C94" s="0" t="n">
        <v>2460858.9556861</v>
      </c>
      <c r="D94" s="0" t="n">
        <v>880341.431508807</v>
      </c>
      <c r="E94" s="0" t="n">
        <v>354333.895785851</v>
      </c>
      <c r="F94" s="0" t="n">
        <v>830421.762626734</v>
      </c>
      <c r="G94" s="0" t="n">
        <v>17528.8410997251</v>
      </c>
      <c r="H94" s="0" t="n">
        <v>92862.5916987558</v>
      </c>
      <c r="I94" s="0" t="n">
        <v>38719.7163123761</v>
      </c>
      <c r="J94" s="0" t="n">
        <v>12542.1561500322</v>
      </c>
    </row>
    <row r="95" customFormat="false" ht="12.8" hidden="false" customHeight="false" outlineLevel="0" collapsed="false">
      <c r="A95" s="0" t="n">
        <v>142</v>
      </c>
      <c r="B95" s="0" t="n">
        <v>3997041.781772</v>
      </c>
      <c r="C95" s="0" t="n">
        <v>2612043.79471343</v>
      </c>
      <c r="D95" s="0" t="n">
        <v>847087.429437512</v>
      </c>
      <c r="E95" s="0" t="n">
        <v>360403.636835833</v>
      </c>
      <c r="F95" s="0" t="n">
        <v>0</v>
      </c>
      <c r="G95" s="0" t="n">
        <v>15765.2035450033</v>
      </c>
      <c r="H95" s="0" t="n">
        <v>128366.553063179</v>
      </c>
      <c r="I95" s="0" t="n">
        <v>27157.5238781817</v>
      </c>
      <c r="J95" s="0" t="n">
        <v>18514.7862158087</v>
      </c>
    </row>
    <row r="96" customFormat="false" ht="12.8" hidden="false" customHeight="false" outlineLevel="0" collapsed="false">
      <c r="A96" s="0" t="n">
        <v>143</v>
      </c>
      <c r="B96" s="0" t="n">
        <v>3850513.30749869</v>
      </c>
      <c r="C96" s="0" t="n">
        <v>2509989.30068886</v>
      </c>
      <c r="D96" s="0" t="n">
        <v>853597.583275696</v>
      </c>
      <c r="E96" s="0" t="n">
        <v>350790.063926543</v>
      </c>
      <c r="F96" s="0" t="n">
        <v>0</v>
      </c>
      <c r="G96" s="0" t="n">
        <v>18635.4291446762</v>
      </c>
      <c r="H96" s="0" t="n">
        <v>80630.6316141033</v>
      </c>
      <c r="I96" s="0" t="n">
        <v>37434.4934479713</v>
      </c>
      <c r="J96" s="0" t="n">
        <v>11827.5393685963</v>
      </c>
    </row>
    <row r="97" customFormat="false" ht="12.8" hidden="false" customHeight="false" outlineLevel="0" collapsed="false">
      <c r="A97" s="0" t="n">
        <v>144</v>
      </c>
      <c r="B97" s="0" t="n">
        <v>3973059.69515324</v>
      </c>
      <c r="C97" s="0" t="n">
        <v>2574344.46209985</v>
      </c>
      <c r="D97" s="0" t="n">
        <v>870312.47660153</v>
      </c>
      <c r="E97" s="0" t="n">
        <v>358053.324490989</v>
      </c>
      <c r="F97" s="0" t="n">
        <v>0</v>
      </c>
      <c r="G97" s="0" t="n">
        <v>15999.1440319328</v>
      </c>
      <c r="H97" s="0" t="n">
        <v>124441.814101388</v>
      </c>
      <c r="I97" s="0" t="n">
        <v>21496.2037146607</v>
      </c>
      <c r="J97" s="0" t="n">
        <v>15778.7983159333</v>
      </c>
    </row>
    <row r="98" customFormat="false" ht="12.8" hidden="false" customHeight="false" outlineLevel="0" collapsed="false">
      <c r="A98" s="0" t="n">
        <v>145</v>
      </c>
      <c r="B98" s="0" t="n">
        <v>4658854.65067788</v>
      </c>
      <c r="C98" s="0" t="n">
        <v>2517623.88392966</v>
      </c>
      <c r="D98" s="0" t="n">
        <v>815126.710732166</v>
      </c>
      <c r="E98" s="0" t="n">
        <v>352656.330519794</v>
      </c>
      <c r="F98" s="0" t="n">
        <v>825171.680676656</v>
      </c>
      <c r="G98" s="0" t="n">
        <v>13275.8900443804</v>
      </c>
      <c r="H98" s="0" t="n">
        <v>104641.749878803</v>
      </c>
      <c r="I98" s="0" t="n">
        <v>40207.5162041412</v>
      </c>
      <c r="J98" s="0" t="n">
        <v>14082.1975134602</v>
      </c>
    </row>
    <row r="99" customFormat="false" ht="12.8" hidden="false" customHeight="false" outlineLevel="0" collapsed="false">
      <c r="A99" s="0" t="n">
        <v>146</v>
      </c>
      <c r="B99" s="0" t="n">
        <v>3953772.01137724</v>
      </c>
      <c r="C99" s="0" t="n">
        <v>2537204.65838513</v>
      </c>
      <c r="D99" s="0" t="n">
        <v>895517.433658862</v>
      </c>
      <c r="E99" s="0" t="n">
        <v>364455.344732389</v>
      </c>
      <c r="F99" s="0" t="n">
        <v>0</v>
      </c>
      <c r="G99" s="0" t="n">
        <v>13413.6574340336</v>
      </c>
      <c r="H99" s="0" t="n">
        <v>118519.714976503</v>
      </c>
      <c r="I99" s="0" t="n">
        <v>29699.1613471611</v>
      </c>
      <c r="J99" s="0" t="n">
        <v>17199.8850359169</v>
      </c>
    </row>
    <row r="100" customFormat="false" ht="12.8" hidden="false" customHeight="false" outlineLevel="0" collapsed="false">
      <c r="A100" s="0" t="n">
        <v>147</v>
      </c>
      <c r="B100" s="0" t="n">
        <v>3820902.62094351</v>
      </c>
      <c r="C100" s="0" t="n">
        <v>2488361.78533733</v>
      </c>
      <c r="D100" s="0" t="n">
        <v>840808.392073882</v>
      </c>
      <c r="E100" s="0" t="n">
        <v>355174.623763857</v>
      </c>
      <c r="F100" s="0" t="n">
        <v>0</v>
      </c>
      <c r="G100" s="0" t="n">
        <v>13316.1870881143</v>
      </c>
      <c r="H100" s="0" t="n">
        <v>90746.3883583848</v>
      </c>
      <c r="I100" s="0" t="n">
        <v>31994.7881714295</v>
      </c>
      <c r="J100" s="0" t="n">
        <v>14821.5127752741</v>
      </c>
    </row>
    <row r="101" customFormat="false" ht="12.8" hidden="false" customHeight="false" outlineLevel="0" collapsed="false">
      <c r="A101" s="0" t="n">
        <v>148</v>
      </c>
      <c r="B101" s="0" t="n">
        <v>3990783.3487338</v>
      </c>
      <c r="C101" s="0" t="n">
        <v>2588980.18429518</v>
      </c>
      <c r="D101" s="0" t="n">
        <v>904455.934624337</v>
      </c>
      <c r="E101" s="0" t="n">
        <v>365263.358258648</v>
      </c>
      <c r="F101" s="0" t="n">
        <v>0</v>
      </c>
      <c r="G101" s="0" t="n">
        <v>13670.0167513058</v>
      </c>
      <c r="H101" s="0" t="n">
        <v>71133.1713996798</v>
      </c>
      <c r="I101" s="0" t="n">
        <v>54594.3792860263</v>
      </c>
      <c r="J101" s="0" t="n">
        <v>12672.1054552622</v>
      </c>
    </row>
    <row r="102" customFormat="false" ht="12.8" hidden="false" customHeight="false" outlineLevel="0" collapsed="false">
      <c r="A102" s="0" t="n">
        <v>149</v>
      </c>
      <c r="B102" s="0" t="n">
        <v>4800994.24204201</v>
      </c>
      <c r="C102" s="0" t="n">
        <v>2627705.28420114</v>
      </c>
      <c r="D102" s="0" t="n">
        <v>826240.464667742</v>
      </c>
      <c r="E102" s="0" t="n">
        <v>353618.774676689</v>
      </c>
      <c r="F102" s="0" t="n">
        <v>845046.197790232</v>
      </c>
      <c r="G102" s="0" t="n">
        <v>18650.5962538912</v>
      </c>
      <c r="H102" s="0" t="n">
        <v>98369.6112909239</v>
      </c>
      <c r="I102" s="0" t="n">
        <v>33822.5082127062</v>
      </c>
      <c r="J102" s="0" t="n">
        <v>15041.9126072852</v>
      </c>
    </row>
    <row r="103" customFormat="false" ht="12.8" hidden="false" customHeight="false" outlineLevel="0" collapsed="false">
      <c r="A103" s="0" t="n">
        <v>150</v>
      </c>
      <c r="B103" s="0" t="n">
        <v>4006596.27451424</v>
      </c>
      <c r="C103" s="0" t="n">
        <v>2707046.77854429</v>
      </c>
      <c r="D103" s="0" t="n">
        <v>793770.500004033</v>
      </c>
      <c r="E103" s="0" t="n">
        <v>362417.705463699</v>
      </c>
      <c r="F103" s="0" t="n">
        <v>0</v>
      </c>
      <c r="G103" s="0" t="n">
        <v>16389.611399268</v>
      </c>
      <c r="H103" s="0" t="n">
        <v>96035.7985180823</v>
      </c>
      <c r="I103" s="0" t="n">
        <v>34277.1478591014</v>
      </c>
      <c r="J103" s="0" t="n">
        <v>14670.5281068255</v>
      </c>
    </row>
    <row r="104" customFormat="false" ht="12.8" hidden="false" customHeight="false" outlineLevel="0" collapsed="false">
      <c r="A104" s="0" t="n">
        <v>151</v>
      </c>
      <c r="B104" s="0" t="n">
        <v>3821624.01351647</v>
      </c>
      <c r="C104" s="0" t="n">
        <v>2508728.49582542</v>
      </c>
      <c r="D104" s="0" t="n">
        <v>818510.794108223</v>
      </c>
      <c r="E104" s="0" t="n">
        <v>354082.94626225</v>
      </c>
      <c r="F104" s="0" t="n">
        <v>0</v>
      </c>
      <c r="G104" s="0" t="n">
        <v>18390.2127401738</v>
      </c>
      <c r="H104" s="0" t="n">
        <v>89137.8008865394</v>
      </c>
      <c r="I104" s="0" t="n">
        <v>25957.1080735637</v>
      </c>
      <c r="J104" s="0" t="n">
        <v>14079.487458688</v>
      </c>
    </row>
    <row r="105" customFormat="false" ht="12.8" hidden="false" customHeight="false" outlineLevel="0" collapsed="false">
      <c r="A105" s="0" t="n">
        <v>152</v>
      </c>
      <c r="B105" s="0" t="n">
        <v>3946503.10240276</v>
      </c>
      <c r="C105" s="0" t="n">
        <v>2625012.16557747</v>
      </c>
      <c r="D105" s="0" t="n">
        <v>834766.348812495</v>
      </c>
      <c r="E105" s="0" t="n">
        <v>357615.948393023</v>
      </c>
      <c r="F105" s="0" t="n">
        <v>0</v>
      </c>
      <c r="G105" s="0" t="n">
        <v>17158.1943550165</v>
      </c>
      <c r="H105" s="0" t="n">
        <v>87393.1746989129</v>
      </c>
      <c r="I105" s="0" t="n">
        <v>29007.6888661062</v>
      </c>
      <c r="J105" s="0" t="n">
        <v>12613.1251425643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226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  <c r="G1" s="0" t="s">
        <v>248</v>
      </c>
      <c r="H1" s="0" t="s">
        <v>249</v>
      </c>
      <c r="I1" s="0" t="s">
        <v>250</v>
      </c>
      <c r="J1" s="0" t="s">
        <v>251</v>
      </c>
    </row>
    <row r="2" customFormat="false" ht="12.8" hidden="false" customHeight="false" outlineLevel="0" collapsed="false">
      <c r="A2" s="0" t="n">
        <v>49</v>
      </c>
      <c r="B2" s="0" t="n">
        <v>2734350.16043429</v>
      </c>
      <c r="C2" s="0" t="n">
        <v>769150.970156744</v>
      </c>
      <c r="D2" s="0" t="n">
        <v>1347875.48370656</v>
      </c>
      <c r="E2" s="0" t="n">
        <v>183870.104000691</v>
      </c>
      <c r="F2" s="0" t="n">
        <v>338093.926038193</v>
      </c>
      <c r="G2" s="0" t="n">
        <v>31526.3823338806</v>
      </c>
      <c r="H2" s="0" t="n">
        <v>24077.1305853279</v>
      </c>
      <c r="I2" s="0" t="n">
        <v>31658.6935432472</v>
      </c>
      <c r="J2" s="0" t="n">
        <v>9202.30324894151</v>
      </c>
    </row>
    <row r="3" customFormat="false" ht="12.8" hidden="false" customHeight="false" outlineLevel="0" collapsed="false">
      <c r="A3" s="0" t="n">
        <v>50</v>
      </c>
      <c r="B3" s="0" t="n">
        <v>2477379.0710721</v>
      </c>
      <c r="C3" s="0" t="n">
        <v>691195.429516271</v>
      </c>
      <c r="D3" s="0" t="n">
        <v>1268052.4844006</v>
      </c>
      <c r="E3" s="0" t="n">
        <v>184400.119829744</v>
      </c>
      <c r="F3" s="0" t="n">
        <v>245542.076304456</v>
      </c>
      <c r="G3" s="0" t="n">
        <v>20998.5084501751</v>
      </c>
      <c r="H3" s="0" t="n">
        <v>29210.9064576864</v>
      </c>
      <c r="I3" s="0" t="n">
        <v>27931.6708723083</v>
      </c>
      <c r="J3" s="0" t="n">
        <v>10914.7131947921</v>
      </c>
    </row>
    <row r="4" customFormat="false" ht="12.8" hidden="false" customHeight="false" outlineLevel="0" collapsed="false">
      <c r="A4" s="0" t="n">
        <v>51</v>
      </c>
      <c r="B4" s="0" t="n">
        <v>2917699.64699186</v>
      </c>
      <c r="C4" s="0" t="n">
        <v>904566.572509716</v>
      </c>
      <c r="D4" s="0" t="n">
        <v>1553931.86249794</v>
      </c>
      <c r="E4" s="0" t="n">
        <v>353100.647166009</v>
      </c>
      <c r="F4" s="0" t="n">
        <v>0</v>
      </c>
      <c r="G4" s="0" t="n">
        <v>3427.68829186488</v>
      </c>
      <c r="H4" s="0" t="n">
        <v>28272.2424773039</v>
      </c>
      <c r="I4" s="0" t="n">
        <v>68274.6358079497</v>
      </c>
      <c r="J4" s="0" t="n">
        <v>7563.11359751674</v>
      </c>
    </row>
    <row r="5" customFormat="false" ht="12.8" hidden="false" customHeight="false" outlineLevel="0" collapsed="false">
      <c r="A5" s="0" t="n">
        <v>52</v>
      </c>
      <c r="B5" s="0" t="n">
        <v>2756313.56138864</v>
      </c>
      <c r="C5" s="0" t="n">
        <v>868035.636248455</v>
      </c>
      <c r="D5" s="0" t="n">
        <v>1446456.09856422</v>
      </c>
      <c r="E5" s="0" t="n">
        <v>332075.995672236</v>
      </c>
      <c r="F5" s="0" t="n">
        <v>0</v>
      </c>
      <c r="G5" s="0" t="n">
        <v>7651.38230010397</v>
      </c>
      <c r="H5" s="0" t="n">
        <v>38436.7963471556</v>
      </c>
      <c r="I5" s="0" t="n">
        <v>54213.3977020749</v>
      </c>
      <c r="J5" s="0" t="n">
        <v>10193.2630571491</v>
      </c>
    </row>
    <row r="6" customFormat="false" ht="12.8" hidden="false" customHeight="false" outlineLevel="0" collapsed="false">
      <c r="A6" s="0" t="n">
        <v>53</v>
      </c>
      <c r="B6" s="0" t="n">
        <v>2795174.27854746</v>
      </c>
      <c r="C6" s="0" t="n">
        <v>651983.941091058</v>
      </c>
      <c r="D6" s="0" t="n">
        <v>1253642.50840363</v>
      </c>
      <c r="E6" s="0" t="n">
        <v>284415.403588367</v>
      </c>
      <c r="F6" s="0" t="n">
        <v>535174.73604387</v>
      </c>
      <c r="G6" s="0" t="n">
        <v>2963.34551881839</v>
      </c>
      <c r="H6" s="0" t="n">
        <v>21138.0436511109</v>
      </c>
      <c r="I6" s="0" t="n">
        <v>39227.9750118616</v>
      </c>
      <c r="J6" s="0" t="n">
        <v>7113.02391421705</v>
      </c>
    </row>
    <row r="7" customFormat="false" ht="12.8" hidden="false" customHeight="false" outlineLevel="0" collapsed="false">
      <c r="A7" s="0" t="n">
        <v>54</v>
      </c>
      <c r="B7" s="0" t="n">
        <v>2827291.46962747</v>
      </c>
      <c r="C7" s="0" t="n">
        <v>1170083.2953331</v>
      </c>
      <c r="D7" s="0" t="n">
        <v>1281417.83113838</v>
      </c>
      <c r="E7" s="0" t="n">
        <v>283463.506387765</v>
      </c>
      <c r="F7" s="0" t="n">
        <v>0</v>
      </c>
      <c r="G7" s="0" t="n">
        <v>4262.27989327429</v>
      </c>
      <c r="H7" s="0" t="n">
        <v>40692.4994081849</v>
      </c>
      <c r="I7" s="0" t="n">
        <v>41562.537068552</v>
      </c>
      <c r="J7" s="0" t="n">
        <v>6701.73710393453</v>
      </c>
    </row>
    <row r="8" customFormat="false" ht="12.8" hidden="false" customHeight="false" outlineLevel="0" collapsed="false">
      <c r="A8" s="0" t="n">
        <v>55</v>
      </c>
      <c r="B8" s="0" t="n">
        <v>2477332.11619084</v>
      </c>
      <c r="C8" s="0" t="n">
        <v>912108.961680962</v>
      </c>
      <c r="D8" s="0" t="n">
        <v>1195744.49461844</v>
      </c>
      <c r="E8" s="0" t="n">
        <v>265506.850230414</v>
      </c>
      <c r="F8" s="0" t="n">
        <v>0</v>
      </c>
      <c r="G8" s="0" t="n">
        <v>3313.79219433679</v>
      </c>
      <c r="H8" s="0" t="n">
        <v>44329.3532834185</v>
      </c>
      <c r="I8" s="0" t="n">
        <v>50876.2046295664</v>
      </c>
      <c r="J8" s="0" t="n">
        <v>5933.34745344313</v>
      </c>
    </row>
    <row r="9" customFormat="false" ht="12.8" hidden="false" customHeight="false" outlineLevel="0" collapsed="false">
      <c r="A9" s="0" t="n">
        <v>56</v>
      </c>
      <c r="B9" s="0" t="n">
        <v>3910348.4398605</v>
      </c>
      <c r="C9" s="0" t="n">
        <v>2134725.58721156</v>
      </c>
      <c r="D9" s="0" t="n">
        <v>1259565.93983801</v>
      </c>
      <c r="E9" s="0" t="n">
        <v>345441.107184082</v>
      </c>
      <c r="F9" s="0" t="n">
        <v>0</v>
      </c>
      <c r="G9" s="0" t="n">
        <v>6017.20836578514</v>
      </c>
      <c r="H9" s="0" t="n">
        <v>88039.7773410462</v>
      </c>
      <c r="I9" s="0" t="n">
        <v>63419.9744560475</v>
      </c>
      <c r="J9" s="0" t="n">
        <v>13138.8454639734</v>
      </c>
    </row>
    <row r="10" customFormat="false" ht="12.8" hidden="false" customHeight="false" outlineLevel="0" collapsed="false">
      <c r="A10" s="0" t="n">
        <v>57</v>
      </c>
      <c r="B10" s="0" t="n">
        <v>4298955.28184956</v>
      </c>
      <c r="C10" s="0" t="n">
        <v>1860159.28305272</v>
      </c>
      <c r="D10" s="0" t="n">
        <v>1247158.55143378</v>
      </c>
      <c r="E10" s="0" t="n">
        <v>324705.61349667</v>
      </c>
      <c r="F10" s="0" t="n">
        <v>748947.797476514</v>
      </c>
      <c r="G10" s="0" t="n">
        <v>5410.31196281292</v>
      </c>
      <c r="H10" s="0" t="n">
        <v>73375.6709614865</v>
      </c>
      <c r="I10" s="0" t="n">
        <v>29279.8648550301</v>
      </c>
      <c r="J10" s="0" t="n">
        <v>10554.2742020238</v>
      </c>
    </row>
    <row r="11" customFormat="false" ht="12.8" hidden="false" customHeight="false" outlineLevel="0" collapsed="false">
      <c r="A11" s="0" t="n">
        <v>58</v>
      </c>
      <c r="B11" s="0" t="n">
        <v>3938877.93859074</v>
      </c>
      <c r="C11" s="0" t="n">
        <v>2230764.05068608</v>
      </c>
      <c r="D11" s="0" t="n">
        <v>1220883.19620096</v>
      </c>
      <c r="E11" s="0" t="n">
        <v>356978.103767779</v>
      </c>
      <c r="F11" s="0" t="n">
        <v>0</v>
      </c>
      <c r="G11" s="0" t="n">
        <v>9241.43146997252</v>
      </c>
      <c r="H11" s="0" t="n">
        <v>64519.83033329</v>
      </c>
      <c r="I11" s="0" t="n">
        <v>48573.1089921066</v>
      </c>
      <c r="J11" s="0" t="n">
        <v>8445.26291397342</v>
      </c>
    </row>
    <row r="12" customFormat="false" ht="12.8" hidden="false" customHeight="false" outlineLevel="0" collapsed="false">
      <c r="A12" s="0" t="n">
        <v>59</v>
      </c>
      <c r="B12" s="0" t="n">
        <v>3599109.6687936</v>
      </c>
      <c r="C12" s="0" t="n">
        <v>1918501.09778747</v>
      </c>
      <c r="D12" s="0" t="n">
        <v>1188096.3688738</v>
      </c>
      <c r="E12" s="0" t="n">
        <v>338899.429955525</v>
      </c>
      <c r="F12" s="0" t="n">
        <v>0</v>
      </c>
      <c r="G12" s="0" t="n">
        <v>6384.15770926033</v>
      </c>
      <c r="H12" s="0" t="n">
        <v>87888.1027564367</v>
      </c>
      <c r="I12" s="0" t="n">
        <v>49450.610055503</v>
      </c>
      <c r="J12" s="0" t="n">
        <v>10394.7851948797</v>
      </c>
    </row>
    <row r="13" customFormat="false" ht="12.8" hidden="false" customHeight="false" outlineLevel="0" collapsed="false">
      <c r="A13" s="0" t="n">
        <v>60</v>
      </c>
      <c r="B13" s="0" t="n">
        <v>4011961.89295399</v>
      </c>
      <c r="C13" s="0" t="n">
        <v>2267425.78760671</v>
      </c>
      <c r="D13" s="0" t="n">
        <v>1215955.532242</v>
      </c>
      <c r="E13" s="0" t="n">
        <v>356955.85452758</v>
      </c>
      <c r="F13" s="0" t="n">
        <v>0</v>
      </c>
      <c r="G13" s="0" t="n">
        <v>8826.33476454865</v>
      </c>
      <c r="H13" s="0" t="n">
        <v>94195.9994458094</v>
      </c>
      <c r="I13" s="0" t="n">
        <v>57454.1403555487</v>
      </c>
      <c r="J13" s="0" t="n">
        <v>11693.7191805119</v>
      </c>
    </row>
    <row r="14" customFormat="false" ht="12.8" hidden="false" customHeight="false" outlineLevel="0" collapsed="false">
      <c r="A14" s="0" t="n">
        <v>61</v>
      </c>
      <c r="B14" s="0" t="n">
        <v>4266309.08811414</v>
      </c>
      <c r="C14" s="0" t="n">
        <v>1928232.33057195</v>
      </c>
      <c r="D14" s="0" t="n">
        <v>1138999.25175111</v>
      </c>
      <c r="E14" s="0" t="n">
        <v>330167.470120155</v>
      </c>
      <c r="F14" s="0" t="n">
        <v>751592.026007215</v>
      </c>
      <c r="G14" s="0" t="n">
        <v>7111.38473049712</v>
      </c>
      <c r="H14" s="0" t="n">
        <v>70362.4095334242</v>
      </c>
      <c r="I14" s="0" t="n">
        <v>30362.2381592399</v>
      </c>
      <c r="J14" s="0" t="n">
        <v>9401.88872724604</v>
      </c>
    </row>
    <row r="15" customFormat="false" ht="12.8" hidden="false" customHeight="false" outlineLevel="0" collapsed="false">
      <c r="A15" s="0" t="n">
        <v>62</v>
      </c>
      <c r="B15" s="0" t="n">
        <v>3669736.53404985</v>
      </c>
      <c r="C15" s="0" t="n">
        <v>1954037.25765909</v>
      </c>
      <c r="D15" s="0" t="n">
        <v>1267560.96874312</v>
      </c>
      <c r="E15" s="0" t="n">
        <v>324976.694746802</v>
      </c>
      <c r="F15" s="0" t="n">
        <v>0</v>
      </c>
      <c r="G15" s="0" t="n">
        <v>7066.37626714362</v>
      </c>
      <c r="H15" s="0" t="n">
        <v>65596.2273316425</v>
      </c>
      <c r="I15" s="0" t="n">
        <v>42504.8382165958</v>
      </c>
      <c r="J15" s="0" t="n">
        <v>7994.17108545375</v>
      </c>
    </row>
    <row r="16" customFormat="false" ht="12.8" hidden="false" customHeight="false" outlineLevel="0" collapsed="false">
      <c r="A16" s="0" t="n">
        <v>63</v>
      </c>
      <c r="B16" s="0" t="n">
        <v>3308354.07920606</v>
      </c>
      <c r="C16" s="0" t="n">
        <v>1717934.21404231</v>
      </c>
      <c r="D16" s="0" t="n">
        <v>1155845.28700457</v>
      </c>
      <c r="E16" s="0" t="n">
        <v>311941.598834788</v>
      </c>
      <c r="F16" s="0" t="n">
        <v>0</v>
      </c>
      <c r="G16" s="0" t="n">
        <v>7155.56382406401</v>
      </c>
      <c r="H16" s="0" t="n">
        <v>61293.2617608139</v>
      </c>
      <c r="I16" s="0" t="n">
        <v>45621.3356582711</v>
      </c>
      <c r="J16" s="0" t="n">
        <v>8487.78414030457</v>
      </c>
    </row>
    <row r="17" customFormat="false" ht="12.8" hidden="false" customHeight="false" outlineLevel="0" collapsed="false">
      <c r="A17" s="0" t="n">
        <v>64</v>
      </c>
      <c r="B17" s="0" t="n">
        <v>3051358.17301921</v>
      </c>
      <c r="C17" s="0" t="n">
        <v>1602501.74725369</v>
      </c>
      <c r="D17" s="0" t="n">
        <v>1057614.22049697</v>
      </c>
      <c r="E17" s="0" t="n">
        <v>286977.842965087</v>
      </c>
      <c r="F17" s="0" t="n">
        <v>0</v>
      </c>
      <c r="G17" s="0" t="n">
        <v>8464.50051935364</v>
      </c>
      <c r="H17" s="0" t="n">
        <v>45333.3548958444</v>
      </c>
      <c r="I17" s="0" t="n">
        <v>42990.0893593819</v>
      </c>
      <c r="J17" s="0" t="n">
        <v>7514.95030676814</v>
      </c>
    </row>
    <row r="18" customFormat="false" ht="12.8" hidden="false" customHeight="false" outlineLevel="0" collapsed="false">
      <c r="A18" s="0" t="n">
        <v>65</v>
      </c>
      <c r="B18" s="0" t="n">
        <v>3573945.3037423</v>
      </c>
      <c r="C18" s="0" t="n">
        <v>1572535.16486507</v>
      </c>
      <c r="D18" s="0" t="n">
        <v>975641.666231167</v>
      </c>
      <c r="E18" s="0" t="n">
        <v>280830.460077113</v>
      </c>
      <c r="F18" s="0" t="n">
        <v>636008.316619114</v>
      </c>
      <c r="G18" s="0" t="n">
        <v>4002.99816565245</v>
      </c>
      <c r="H18" s="0" t="n">
        <v>63479.2110749803</v>
      </c>
      <c r="I18" s="0" t="n">
        <v>33208.3789749041</v>
      </c>
      <c r="J18" s="0" t="n">
        <v>8811.33075275378</v>
      </c>
    </row>
    <row r="19" customFormat="false" ht="12.8" hidden="false" customHeight="false" outlineLevel="0" collapsed="false">
      <c r="A19" s="0" t="n">
        <v>66</v>
      </c>
      <c r="B19" s="0" t="n">
        <v>3250249.78092665</v>
      </c>
      <c r="C19" s="0" t="n">
        <v>1555100.35438503</v>
      </c>
      <c r="D19" s="0" t="n">
        <v>1296043.1911</v>
      </c>
      <c r="E19" s="0" t="n">
        <v>286803.320954177</v>
      </c>
      <c r="F19" s="0" t="n">
        <v>0</v>
      </c>
      <c r="G19" s="0" t="n">
        <v>7181.7781682519</v>
      </c>
      <c r="H19" s="0" t="n">
        <v>66017.5723411818</v>
      </c>
      <c r="I19" s="0" t="n">
        <v>31267.51765638</v>
      </c>
      <c r="J19" s="0" t="n">
        <v>7874.04390280944</v>
      </c>
    </row>
    <row r="20" customFormat="false" ht="12.8" hidden="false" customHeight="false" outlineLevel="0" collapsed="false">
      <c r="A20" s="0" t="n">
        <v>67</v>
      </c>
      <c r="B20" s="0" t="n">
        <v>3176833.72483202</v>
      </c>
      <c r="C20" s="0" t="n">
        <v>1565857.54194277</v>
      </c>
      <c r="D20" s="0" t="n">
        <v>1215853.84952</v>
      </c>
      <c r="E20" s="0" t="n">
        <v>292533.28643239</v>
      </c>
      <c r="F20" s="0" t="n">
        <v>0</v>
      </c>
      <c r="G20" s="0" t="n">
        <v>9242.06514455912</v>
      </c>
      <c r="H20" s="0" t="n">
        <v>50905.3311336398</v>
      </c>
      <c r="I20" s="0" t="n">
        <v>36477.6539637625</v>
      </c>
      <c r="J20" s="0" t="n">
        <v>6750.90770051998</v>
      </c>
    </row>
    <row r="21" customFormat="false" ht="12.8" hidden="false" customHeight="false" outlineLevel="0" collapsed="false">
      <c r="A21" s="0" t="n">
        <v>68</v>
      </c>
      <c r="B21" s="0" t="n">
        <v>3280873.68152559</v>
      </c>
      <c r="C21" s="0" t="n">
        <v>1622051.6834615</v>
      </c>
      <c r="D21" s="0" t="n">
        <v>1285564.82994</v>
      </c>
      <c r="E21" s="0" t="n">
        <v>287295.742486981</v>
      </c>
      <c r="F21" s="0" t="n">
        <v>0</v>
      </c>
      <c r="G21" s="0" t="n">
        <v>5749.74666316357</v>
      </c>
      <c r="H21" s="0" t="n">
        <v>49222.6363374615</v>
      </c>
      <c r="I21" s="0" t="n">
        <v>23653.7061101593</v>
      </c>
      <c r="J21" s="0" t="n">
        <v>7238.93476422286</v>
      </c>
    </row>
    <row r="22" customFormat="false" ht="12.8" hidden="false" customHeight="false" outlineLevel="0" collapsed="false">
      <c r="A22" s="0" t="n">
        <v>69</v>
      </c>
      <c r="B22" s="0" t="n">
        <v>3814074.02779573</v>
      </c>
      <c r="C22" s="0" t="n">
        <v>1535508.11448121</v>
      </c>
      <c r="D22" s="0" t="n">
        <v>1262498.87977335</v>
      </c>
      <c r="E22" s="0" t="n">
        <v>287857.768894612</v>
      </c>
      <c r="F22" s="0" t="n">
        <v>636055.505337421</v>
      </c>
      <c r="G22" s="0" t="n">
        <v>6939.91261489957</v>
      </c>
      <c r="H22" s="0" t="n">
        <v>41686.3059349687</v>
      </c>
      <c r="I22" s="0" t="n">
        <v>37122.7412993151</v>
      </c>
      <c r="J22" s="0" t="n">
        <v>5719.51858640277</v>
      </c>
    </row>
    <row r="23" customFormat="false" ht="12.8" hidden="false" customHeight="false" outlineLevel="0" collapsed="false">
      <c r="A23" s="0" t="n">
        <v>70</v>
      </c>
      <c r="B23" s="0" t="n">
        <v>3228787.52294351</v>
      </c>
      <c r="C23" s="0" t="n">
        <v>1695884.20664384</v>
      </c>
      <c r="D23" s="0" t="n">
        <v>1124933.42864802</v>
      </c>
      <c r="E23" s="0" t="n">
        <v>305786.670057155</v>
      </c>
      <c r="F23" s="0" t="n">
        <v>0</v>
      </c>
      <c r="G23" s="0" t="n">
        <v>7584.06224187404</v>
      </c>
      <c r="H23" s="0" t="n">
        <v>46636.9910461841</v>
      </c>
      <c r="I23" s="0" t="n">
        <v>41255.1909672209</v>
      </c>
      <c r="J23" s="0" t="n">
        <v>6089.42787589934</v>
      </c>
    </row>
    <row r="24" customFormat="false" ht="12.8" hidden="false" customHeight="false" outlineLevel="0" collapsed="false">
      <c r="A24" s="0" t="n">
        <v>71</v>
      </c>
      <c r="B24" s="0" t="n">
        <v>3147891.75884111</v>
      </c>
      <c r="C24" s="0" t="n">
        <v>1662112.00060127</v>
      </c>
      <c r="D24" s="0" t="n">
        <v>1079099.18603371</v>
      </c>
      <c r="E24" s="0" t="n">
        <v>302005.65577927</v>
      </c>
      <c r="F24" s="0" t="n">
        <v>0</v>
      </c>
      <c r="G24" s="0" t="n">
        <v>9189.57834014853</v>
      </c>
      <c r="H24" s="0" t="n">
        <v>46342.8027920342</v>
      </c>
      <c r="I24" s="0" t="n">
        <v>42592.6916340467</v>
      </c>
      <c r="J24" s="0" t="n">
        <v>5929.09066617373</v>
      </c>
    </row>
    <row r="25" customFormat="false" ht="12.8" hidden="false" customHeight="false" outlineLevel="0" collapsed="false">
      <c r="A25" s="0" t="n">
        <v>72</v>
      </c>
      <c r="B25" s="0" t="n">
        <v>3254953.55893932</v>
      </c>
      <c r="C25" s="0" t="n">
        <v>1720457.34729447</v>
      </c>
      <c r="D25" s="0" t="n">
        <v>1122053.58698635</v>
      </c>
      <c r="E25" s="0" t="n">
        <v>310688.118377125</v>
      </c>
      <c r="F25" s="0" t="n">
        <v>0</v>
      </c>
      <c r="G25" s="0" t="n">
        <v>6410.19365618459</v>
      </c>
      <c r="H25" s="0" t="n">
        <v>56714.1072911574</v>
      </c>
      <c r="I25" s="0" t="n">
        <v>30918.8586558013</v>
      </c>
      <c r="J25" s="0" t="n">
        <v>7662.16713288191</v>
      </c>
    </row>
    <row r="26" customFormat="false" ht="12.8" hidden="false" customHeight="false" outlineLevel="0" collapsed="false">
      <c r="A26" s="0" t="n">
        <v>73</v>
      </c>
      <c r="B26" s="0" t="n">
        <v>3587822.97062956</v>
      </c>
      <c r="C26" s="0" t="n">
        <v>1548349.93661689</v>
      </c>
      <c r="D26" s="0" t="n">
        <v>1009536.60283038</v>
      </c>
      <c r="E26" s="0" t="n">
        <v>291043.452480727</v>
      </c>
      <c r="F26" s="0" t="n">
        <v>638906.676925895</v>
      </c>
      <c r="G26" s="0" t="n">
        <v>7816.59488309596</v>
      </c>
      <c r="H26" s="0" t="n">
        <v>54233.6779626529</v>
      </c>
      <c r="I26" s="0" t="n">
        <v>29433.3253495667</v>
      </c>
      <c r="J26" s="0" t="n">
        <v>7936.4935952857</v>
      </c>
    </row>
    <row r="27" customFormat="false" ht="12.8" hidden="false" customHeight="false" outlineLevel="0" collapsed="false">
      <c r="A27" s="0" t="n">
        <v>74</v>
      </c>
      <c r="B27" s="0" t="n">
        <v>3362444.6954202</v>
      </c>
      <c r="C27" s="0" t="n">
        <v>1846765.57386189</v>
      </c>
      <c r="D27" s="0" t="n">
        <v>1075418.55955529</v>
      </c>
      <c r="E27" s="0" t="n">
        <v>324123.603180952</v>
      </c>
      <c r="F27" s="0" t="n">
        <v>0</v>
      </c>
      <c r="G27" s="0" t="n">
        <v>9821.39370422091</v>
      </c>
      <c r="H27" s="0" t="n">
        <v>73009.9022731933</v>
      </c>
      <c r="I27" s="0" t="n">
        <v>25313.9294235487</v>
      </c>
      <c r="J27" s="0" t="n">
        <v>7918.55670989157</v>
      </c>
    </row>
    <row r="28" customFormat="false" ht="12.8" hidden="false" customHeight="false" outlineLevel="0" collapsed="false">
      <c r="A28" s="0" t="n">
        <v>75</v>
      </c>
      <c r="B28" s="0" t="n">
        <v>3119751.04091752</v>
      </c>
      <c r="C28" s="0" t="n">
        <v>1646707.33276981</v>
      </c>
      <c r="D28" s="0" t="n">
        <v>1063233.7467929</v>
      </c>
      <c r="E28" s="0" t="n">
        <v>301451.638032375</v>
      </c>
      <c r="F28" s="0" t="n">
        <v>0</v>
      </c>
      <c r="G28" s="0" t="n">
        <v>5859.76513098165</v>
      </c>
      <c r="H28" s="0" t="n">
        <v>51622.8608132525</v>
      </c>
      <c r="I28" s="0" t="n">
        <v>43092.6354631272</v>
      </c>
      <c r="J28" s="0" t="n">
        <v>7483.69988586666</v>
      </c>
    </row>
    <row r="29" customFormat="false" ht="12.8" hidden="false" customHeight="false" outlineLevel="0" collapsed="false">
      <c r="A29" s="0" t="n">
        <v>76</v>
      </c>
      <c r="B29" s="0" t="n">
        <v>3821119.03891257</v>
      </c>
      <c r="C29" s="0" t="n">
        <v>2176973.86236293</v>
      </c>
      <c r="D29" s="0" t="n">
        <v>1142819.94523426</v>
      </c>
      <c r="E29" s="0" t="n">
        <v>354044.496421122</v>
      </c>
      <c r="F29" s="0" t="n">
        <v>0</v>
      </c>
      <c r="G29" s="0" t="n">
        <v>10651.6497444606</v>
      </c>
      <c r="H29" s="0" t="n">
        <v>86573.0645937169</v>
      </c>
      <c r="I29" s="0" t="n">
        <v>38813.2154451149</v>
      </c>
      <c r="J29" s="0" t="n">
        <v>10852.8157765936</v>
      </c>
    </row>
    <row r="30" customFormat="false" ht="12.8" hidden="false" customHeight="false" outlineLevel="0" collapsed="false">
      <c r="A30" s="0" t="n">
        <v>77</v>
      </c>
      <c r="B30" s="0" t="n">
        <v>4272785.87933558</v>
      </c>
      <c r="C30" s="0" t="n">
        <v>1990685.71433048</v>
      </c>
      <c r="D30" s="0" t="n">
        <v>1059351.45245847</v>
      </c>
      <c r="E30" s="0" t="n">
        <v>329183.933922909</v>
      </c>
      <c r="F30" s="0" t="n">
        <v>764793.862953619</v>
      </c>
      <c r="G30" s="0" t="n">
        <v>7537.74189334802</v>
      </c>
      <c r="H30" s="0" t="n">
        <v>80612.691726767</v>
      </c>
      <c r="I30" s="0" t="n">
        <v>29088.0802914648</v>
      </c>
      <c r="J30" s="0" t="n">
        <v>11247.8429596421</v>
      </c>
    </row>
    <row r="31" customFormat="false" ht="12.8" hidden="false" customHeight="false" outlineLevel="0" collapsed="false">
      <c r="A31" s="0" t="n">
        <v>78</v>
      </c>
      <c r="B31" s="0" t="n">
        <v>4009065.79172919</v>
      </c>
      <c r="C31" s="0" t="n">
        <v>2293881.08718505</v>
      </c>
      <c r="D31" s="0" t="n">
        <v>1198608.97072956</v>
      </c>
      <c r="E31" s="0" t="n">
        <v>359590.184334645</v>
      </c>
      <c r="F31" s="0" t="n">
        <v>0</v>
      </c>
      <c r="G31" s="0" t="n">
        <v>10793.9991400568</v>
      </c>
      <c r="H31" s="0" t="n">
        <v>75146.1990802817</v>
      </c>
      <c r="I31" s="0" t="n">
        <v>60116.9721285249</v>
      </c>
      <c r="J31" s="0" t="n">
        <v>10522.0380318274</v>
      </c>
    </row>
    <row r="32" customFormat="false" ht="12.8" hidden="false" customHeight="false" outlineLevel="0" collapsed="false">
      <c r="A32" s="0" t="n">
        <v>79</v>
      </c>
      <c r="B32" s="0" t="n">
        <v>3665152.34580532</v>
      </c>
      <c r="C32" s="0" t="n">
        <v>2057424.84126028</v>
      </c>
      <c r="D32" s="0" t="n">
        <v>1142650.55639124</v>
      </c>
      <c r="E32" s="0" t="n">
        <v>336858.383557145</v>
      </c>
      <c r="F32" s="0" t="n">
        <v>0</v>
      </c>
      <c r="G32" s="0" t="n">
        <v>10674.1993000425</v>
      </c>
      <c r="H32" s="0" t="n">
        <v>68957.6047081127</v>
      </c>
      <c r="I32" s="0" t="n">
        <v>38196.9098858798</v>
      </c>
      <c r="J32" s="0" t="n">
        <v>10174.0061351864</v>
      </c>
    </row>
    <row r="33" customFormat="false" ht="12.8" hidden="false" customHeight="false" outlineLevel="0" collapsed="false">
      <c r="A33" s="0" t="n">
        <v>80</v>
      </c>
      <c r="B33" s="0" t="n">
        <v>4077157.56742333</v>
      </c>
      <c r="C33" s="0" t="n">
        <v>2354696.49510116</v>
      </c>
      <c r="D33" s="0" t="n">
        <v>1199976.89808394</v>
      </c>
      <c r="E33" s="0" t="n">
        <v>365245.318400484</v>
      </c>
      <c r="F33" s="0" t="n">
        <v>0</v>
      </c>
      <c r="G33" s="0" t="n">
        <v>7400.03969127634</v>
      </c>
      <c r="H33" s="0" t="n">
        <v>91041.1823777298</v>
      </c>
      <c r="I33" s="0" t="n">
        <v>44602.372559889</v>
      </c>
      <c r="J33" s="0" t="n">
        <v>13780.1511567426</v>
      </c>
    </row>
    <row r="34" customFormat="false" ht="12.8" hidden="false" customHeight="false" outlineLevel="0" collapsed="false">
      <c r="A34" s="0" t="n">
        <v>81</v>
      </c>
      <c r="B34" s="0" t="n">
        <v>4609562.96259591</v>
      </c>
      <c r="C34" s="0" t="n">
        <v>2187213.88913627</v>
      </c>
      <c r="D34" s="0" t="n">
        <v>1094392.75237513</v>
      </c>
      <c r="E34" s="0" t="n">
        <v>349368.509036038</v>
      </c>
      <c r="F34" s="0" t="n">
        <v>822280.086319607</v>
      </c>
      <c r="G34" s="0" t="n">
        <v>11313.5825415506</v>
      </c>
      <c r="H34" s="0" t="n">
        <v>85824.5816298227</v>
      </c>
      <c r="I34" s="0" t="n">
        <v>45502.2852031033</v>
      </c>
      <c r="J34" s="0" t="n">
        <v>13782.9481490081</v>
      </c>
    </row>
    <row r="35" customFormat="false" ht="12.8" hidden="false" customHeight="false" outlineLevel="0" collapsed="false">
      <c r="A35" s="0" t="n">
        <v>82</v>
      </c>
      <c r="B35" s="0" t="n">
        <v>4145362.08189443</v>
      </c>
      <c r="C35" s="0" t="n">
        <v>2486034.2958257</v>
      </c>
      <c r="D35" s="0" t="n">
        <v>1140817.35364873</v>
      </c>
      <c r="E35" s="0" t="n">
        <v>378388.297616215</v>
      </c>
      <c r="F35" s="0" t="n">
        <v>0</v>
      </c>
      <c r="G35" s="0" t="n">
        <v>15524.4121330349</v>
      </c>
      <c r="H35" s="0" t="n">
        <v>82081.6316747365</v>
      </c>
      <c r="I35" s="0" t="n">
        <v>29934.4860521848</v>
      </c>
      <c r="J35" s="0" t="n">
        <v>12325.1368804488</v>
      </c>
    </row>
    <row r="36" customFormat="false" ht="12.8" hidden="false" customHeight="false" outlineLevel="0" collapsed="false">
      <c r="A36" s="0" t="n">
        <v>83</v>
      </c>
      <c r="B36" s="0" t="n">
        <v>3853191.84507373</v>
      </c>
      <c r="C36" s="0" t="n">
        <v>2289547.8191674</v>
      </c>
      <c r="D36" s="0" t="n">
        <v>1078344.85747228</v>
      </c>
      <c r="E36" s="0" t="n">
        <v>362809.484114951</v>
      </c>
      <c r="F36" s="0" t="n">
        <v>0</v>
      </c>
      <c r="G36" s="0" t="n">
        <v>8961.7910294203</v>
      </c>
      <c r="H36" s="0" t="n">
        <v>60374.6615570603</v>
      </c>
      <c r="I36" s="0" t="n">
        <v>43692.5296193931</v>
      </c>
      <c r="J36" s="0" t="n">
        <v>9323.61687686596</v>
      </c>
    </row>
    <row r="37" customFormat="false" ht="12.8" hidden="false" customHeight="false" outlineLevel="0" collapsed="false">
      <c r="A37" s="0" t="n">
        <v>84</v>
      </c>
      <c r="B37" s="0" t="n">
        <v>4240415.79100701</v>
      </c>
      <c r="C37" s="0" t="n">
        <v>2576234.22761883</v>
      </c>
      <c r="D37" s="0" t="n">
        <v>1104489.32505347</v>
      </c>
      <c r="E37" s="0" t="n">
        <v>383574.752570119</v>
      </c>
      <c r="F37" s="0" t="n">
        <v>0</v>
      </c>
      <c r="G37" s="0" t="n">
        <v>11039.501118218</v>
      </c>
      <c r="H37" s="0" t="n">
        <v>86295.0917064455</v>
      </c>
      <c r="I37" s="0" t="n">
        <v>65088.5848952473</v>
      </c>
      <c r="J37" s="0" t="n">
        <v>13549.1243001556</v>
      </c>
    </row>
    <row r="38" customFormat="false" ht="12.8" hidden="false" customHeight="false" outlineLevel="0" collapsed="false">
      <c r="A38" s="0" t="n">
        <v>85</v>
      </c>
      <c r="B38" s="0" t="n">
        <v>4881328.83171323</v>
      </c>
      <c r="C38" s="0" t="n">
        <v>2378225.60553702</v>
      </c>
      <c r="D38" s="0" t="n">
        <v>1101373.03221431</v>
      </c>
      <c r="E38" s="0" t="n">
        <v>372597.546735096</v>
      </c>
      <c r="F38" s="0" t="n">
        <v>868348.02296958</v>
      </c>
      <c r="G38" s="0" t="n">
        <v>10947.4959877476</v>
      </c>
      <c r="H38" s="0" t="n">
        <v>76738.4043900093</v>
      </c>
      <c r="I38" s="0" t="n">
        <v>59713.1222499351</v>
      </c>
      <c r="J38" s="0" t="n">
        <v>13204.6055970457</v>
      </c>
    </row>
    <row r="39" customFormat="false" ht="12.8" hidden="false" customHeight="false" outlineLevel="0" collapsed="false">
      <c r="A39" s="0" t="n">
        <v>86</v>
      </c>
      <c r="B39" s="0" t="n">
        <v>4316501.26260628</v>
      </c>
      <c r="C39" s="0" t="n">
        <v>2679124.54265237</v>
      </c>
      <c r="D39" s="0" t="n">
        <v>1073393.60766949</v>
      </c>
      <c r="E39" s="0" t="n">
        <v>395936.471780077</v>
      </c>
      <c r="F39" s="0" t="n">
        <v>0</v>
      </c>
      <c r="G39" s="0" t="n">
        <v>13348.915520045</v>
      </c>
      <c r="H39" s="0" t="n">
        <v>91673.9274413621</v>
      </c>
      <c r="I39" s="0" t="n">
        <v>51061.0821662499</v>
      </c>
      <c r="J39" s="0" t="n">
        <v>11202.3782413464</v>
      </c>
    </row>
    <row r="40" customFormat="false" ht="12.8" hidden="false" customHeight="false" outlineLevel="0" collapsed="false">
      <c r="A40" s="0" t="n">
        <v>87</v>
      </c>
      <c r="B40" s="0" t="n">
        <v>4111475.34962451</v>
      </c>
      <c r="C40" s="0" t="n">
        <v>2541299.42821319</v>
      </c>
      <c r="D40" s="0" t="n">
        <v>1050350.26089718</v>
      </c>
      <c r="E40" s="0" t="n">
        <v>385058.209382609</v>
      </c>
      <c r="F40" s="0" t="n">
        <v>0</v>
      </c>
      <c r="G40" s="0" t="n">
        <v>11334.3176658716</v>
      </c>
      <c r="H40" s="0" t="n">
        <v>75655.9033345711</v>
      </c>
      <c r="I40" s="0" t="n">
        <v>38366.1288307331</v>
      </c>
      <c r="J40" s="0" t="n">
        <v>8520.73790938215</v>
      </c>
    </row>
    <row r="41" customFormat="false" ht="12.8" hidden="false" customHeight="false" outlineLevel="0" collapsed="false">
      <c r="A41" s="0" t="n">
        <v>88</v>
      </c>
      <c r="B41" s="0" t="n">
        <v>4400355.43290527</v>
      </c>
      <c r="C41" s="0" t="n">
        <v>2799439.3950135</v>
      </c>
      <c r="D41" s="0" t="n">
        <v>1022293.36366863</v>
      </c>
      <c r="E41" s="0" t="n">
        <v>404830.46384175</v>
      </c>
      <c r="F41" s="0" t="n">
        <v>0</v>
      </c>
      <c r="G41" s="0" t="n">
        <v>13399.9473128713</v>
      </c>
      <c r="H41" s="0" t="n">
        <v>106177.230647101</v>
      </c>
      <c r="I41" s="0" t="n">
        <v>39445.5816258378</v>
      </c>
      <c r="J41" s="0" t="n">
        <v>14234.7633728052</v>
      </c>
    </row>
    <row r="42" customFormat="false" ht="12.8" hidden="false" customHeight="false" outlineLevel="0" collapsed="false">
      <c r="A42" s="0" t="n">
        <v>89</v>
      </c>
      <c r="B42" s="0" t="n">
        <v>5130385.90815523</v>
      </c>
      <c r="C42" s="0" t="n">
        <v>2601181.07078963</v>
      </c>
      <c r="D42" s="0" t="n">
        <v>1043509.52433247</v>
      </c>
      <c r="E42" s="0" t="n">
        <v>393582.963281148</v>
      </c>
      <c r="F42" s="0" t="n">
        <v>918453.685227781</v>
      </c>
      <c r="G42" s="0" t="n">
        <v>17733.3824924464</v>
      </c>
      <c r="H42" s="0" t="n">
        <v>93686.1949714954</v>
      </c>
      <c r="I42" s="0" t="n">
        <v>48603.7664991519</v>
      </c>
      <c r="J42" s="0" t="n">
        <v>13263.5792641717</v>
      </c>
    </row>
    <row r="43" customFormat="false" ht="12.8" hidden="false" customHeight="false" outlineLevel="0" collapsed="false">
      <c r="A43" s="0" t="n">
        <v>90</v>
      </c>
      <c r="B43" s="0" t="n">
        <v>4490779.82786511</v>
      </c>
      <c r="C43" s="0" t="n">
        <v>2757993.96012843</v>
      </c>
      <c r="D43" s="0" t="n">
        <v>1134746.60831646</v>
      </c>
      <c r="E43" s="0" t="n">
        <v>408310.813631859</v>
      </c>
      <c r="F43" s="0" t="n">
        <v>0</v>
      </c>
      <c r="G43" s="0" t="n">
        <v>14311.9100674279</v>
      </c>
      <c r="H43" s="0" t="n">
        <v>120913.945146082</v>
      </c>
      <c r="I43" s="0" t="n">
        <v>38382.5535400801</v>
      </c>
      <c r="J43" s="0" t="n">
        <v>15574.1956288962</v>
      </c>
    </row>
    <row r="44" customFormat="false" ht="12.8" hidden="false" customHeight="false" outlineLevel="0" collapsed="false">
      <c r="A44" s="0" t="n">
        <v>91</v>
      </c>
      <c r="B44" s="0" t="n">
        <v>4334947.11244738</v>
      </c>
      <c r="C44" s="0" t="n">
        <v>2725419.06229419</v>
      </c>
      <c r="D44" s="0" t="n">
        <v>1046748.02893864</v>
      </c>
      <c r="E44" s="0" t="n">
        <v>400799.184266733</v>
      </c>
      <c r="F44" s="0" t="n">
        <v>0</v>
      </c>
      <c r="G44" s="0" t="n">
        <v>10142.1765154849</v>
      </c>
      <c r="H44" s="0" t="n">
        <v>90245.807650961</v>
      </c>
      <c r="I44" s="0" t="n">
        <v>48447.9946197824</v>
      </c>
      <c r="J44" s="0" t="n">
        <v>12697.684159252</v>
      </c>
    </row>
    <row r="45" customFormat="false" ht="12.8" hidden="false" customHeight="false" outlineLevel="0" collapsed="false">
      <c r="A45" s="0" t="n">
        <v>92</v>
      </c>
      <c r="B45" s="0" t="n">
        <v>4499721.50653407</v>
      </c>
      <c r="C45" s="0" t="n">
        <v>2892567.19827439</v>
      </c>
      <c r="D45" s="0" t="n">
        <v>1035273.69915726</v>
      </c>
      <c r="E45" s="0" t="n">
        <v>413430.259994897</v>
      </c>
      <c r="F45" s="0" t="n">
        <v>0</v>
      </c>
      <c r="G45" s="0" t="n">
        <v>10566.5756255737</v>
      </c>
      <c r="H45" s="0" t="n">
        <v>102324.652044918</v>
      </c>
      <c r="I45" s="0" t="n">
        <v>29231.2267349004</v>
      </c>
      <c r="J45" s="0" t="n">
        <v>15617.8087402967</v>
      </c>
    </row>
    <row r="46" customFormat="false" ht="12.8" hidden="false" customHeight="false" outlineLevel="0" collapsed="false">
      <c r="A46" s="0" t="n">
        <v>93</v>
      </c>
      <c r="B46" s="0" t="n">
        <v>5372679.974386</v>
      </c>
      <c r="C46" s="0" t="n">
        <v>2818386.60650838</v>
      </c>
      <c r="D46" s="0" t="n">
        <v>1021613.43460612</v>
      </c>
      <c r="E46" s="0" t="n">
        <v>403912.342308809</v>
      </c>
      <c r="F46" s="0" t="n">
        <v>965868.305984419</v>
      </c>
      <c r="G46" s="0" t="n">
        <v>13375.802687558</v>
      </c>
      <c r="H46" s="0" t="n">
        <v>107200.711581759</v>
      </c>
      <c r="I46" s="0" t="n">
        <v>26604.6149234593</v>
      </c>
      <c r="J46" s="0" t="n">
        <v>16345.178639737</v>
      </c>
    </row>
    <row r="47" customFormat="false" ht="12.8" hidden="false" customHeight="false" outlineLevel="0" collapsed="false">
      <c r="A47" s="0" t="n">
        <v>94</v>
      </c>
      <c r="B47" s="0" t="n">
        <v>4699118.52033145</v>
      </c>
      <c r="C47" s="0" t="n">
        <v>3038835.98477095</v>
      </c>
      <c r="D47" s="0" t="n">
        <v>1037909.36399437</v>
      </c>
      <c r="E47" s="0" t="n">
        <v>422347.983563162</v>
      </c>
      <c r="F47" s="0" t="n">
        <v>0</v>
      </c>
      <c r="G47" s="0" t="n">
        <v>14620.4688690157</v>
      </c>
      <c r="H47" s="0" t="n">
        <v>130689.859905463</v>
      </c>
      <c r="I47" s="0" t="n">
        <v>32791.3515389488</v>
      </c>
      <c r="J47" s="0" t="n">
        <v>21550.345220793</v>
      </c>
    </row>
    <row r="48" customFormat="false" ht="12.8" hidden="false" customHeight="false" outlineLevel="0" collapsed="false">
      <c r="A48" s="0" t="n">
        <v>95</v>
      </c>
      <c r="B48" s="0" t="n">
        <v>4581032.2858732</v>
      </c>
      <c r="C48" s="0" t="n">
        <v>2909172.56303887</v>
      </c>
      <c r="D48" s="0" t="n">
        <v>1078595.90281805</v>
      </c>
      <c r="E48" s="0" t="n">
        <v>415990.612494885</v>
      </c>
      <c r="F48" s="0" t="n">
        <v>0</v>
      </c>
      <c r="G48" s="0" t="n">
        <v>15827.8427116356</v>
      </c>
      <c r="H48" s="0" t="n">
        <v>101451.268297214</v>
      </c>
      <c r="I48" s="0" t="n">
        <v>44054.298715309</v>
      </c>
      <c r="J48" s="0" t="n">
        <v>15662.190197261</v>
      </c>
    </row>
    <row r="49" customFormat="false" ht="12.8" hidden="false" customHeight="false" outlineLevel="0" collapsed="false">
      <c r="A49" s="0" t="n">
        <v>96</v>
      </c>
      <c r="B49" s="0" t="n">
        <v>4700245.92825114</v>
      </c>
      <c r="C49" s="0" t="n">
        <v>3000515.73240958</v>
      </c>
      <c r="D49" s="0" t="n">
        <v>1093085.63406537</v>
      </c>
      <c r="E49" s="0" t="n">
        <v>421134.414505524</v>
      </c>
      <c r="F49" s="0" t="n">
        <v>0</v>
      </c>
      <c r="G49" s="0" t="n">
        <v>12687.4632639741</v>
      </c>
      <c r="H49" s="0" t="n">
        <v>123581.089742568</v>
      </c>
      <c r="I49" s="0" t="n">
        <v>32340.4442301561</v>
      </c>
      <c r="J49" s="0" t="n">
        <v>17198.0568270259</v>
      </c>
    </row>
    <row r="50" customFormat="false" ht="12.8" hidden="false" customHeight="false" outlineLevel="0" collapsed="false">
      <c r="A50" s="0" t="n">
        <v>97</v>
      </c>
      <c r="B50" s="0" t="n">
        <v>5663264.93422805</v>
      </c>
      <c r="C50" s="0" t="n">
        <v>2994284.13373545</v>
      </c>
      <c r="D50" s="0" t="n">
        <v>1071690.94635569</v>
      </c>
      <c r="E50" s="0" t="n">
        <v>417768.050395383</v>
      </c>
      <c r="F50" s="0" t="n">
        <v>996527.016482193</v>
      </c>
      <c r="G50" s="0" t="n">
        <v>18277.023066717</v>
      </c>
      <c r="H50" s="0" t="n">
        <v>108621.029276283</v>
      </c>
      <c r="I50" s="0" t="n">
        <v>33149.0578032059</v>
      </c>
      <c r="J50" s="0" t="n">
        <v>17693.0213747121</v>
      </c>
    </row>
    <row r="51" customFormat="false" ht="12.8" hidden="false" customHeight="false" outlineLevel="0" collapsed="false">
      <c r="A51" s="0" t="n">
        <v>98</v>
      </c>
      <c r="B51" s="0" t="n">
        <v>4734445.54183617</v>
      </c>
      <c r="C51" s="0" t="n">
        <v>3057224.03752164</v>
      </c>
      <c r="D51" s="0" t="n">
        <v>1079436.74067791</v>
      </c>
      <c r="E51" s="0" t="n">
        <v>424073.648005511</v>
      </c>
      <c r="F51" s="0" t="n">
        <v>0</v>
      </c>
      <c r="G51" s="0" t="n">
        <v>14660.0675354066</v>
      </c>
      <c r="H51" s="0" t="n">
        <v>110158.829716553</v>
      </c>
      <c r="I51" s="0" t="n">
        <v>34574.2596453027</v>
      </c>
      <c r="J51" s="0" t="n">
        <v>15098.357353267</v>
      </c>
    </row>
    <row r="52" customFormat="false" ht="12.8" hidden="false" customHeight="false" outlineLevel="0" collapsed="false">
      <c r="A52" s="0" t="n">
        <v>99</v>
      </c>
      <c r="B52" s="0" t="n">
        <v>4676806.90803713</v>
      </c>
      <c r="C52" s="0" t="n">
        <v>3001973.72234805</v>
      </c>
      <c r="D52" s="0" t="n">
        <v>1076044.81135614</v>
      </c>
      <c r="E52" s="0" t="n">
        <v>419146.225079704</v>
      </c>
      <c r="F52" s="0" t="n">
        <v>0</v>
      </c>
      <c r="G52" s="0" t="n">
        <v>17387.5637879946</v>
      </c>
      <c r="H52" s="0" t="n">
        <v>116555.030515889</v>
      </c>
      <c r="I52" s="0" t="n">
        <v>25899.3116317475</v>
      </c>
      <c r="J52" s="0" t="n">
        <v>15172.0808219661</v>
      </c>
    </row>
    <row r="53" customFormat="false" ht="12.8" hidden="false" customHeight="false" outlineLevel="0" collapsed="false">
      <c r="A53" s="0" t="n">
        <v>100</v>
      </c>
      <c r="B53" s="0" t="n">
        <v>4682596.1500157</v>
      </c>
      <c r="C53" s="0" t="n">
        <v>3022998.30130599</v>
      </c>
      <c r="D53" s="0" t="n">
        <v>1052645.04908046</v>
      </c>
      <c r="E53" s="0" t="n">
        <v>421131.142682784</v>
      </c>
      <c r="F53" s="0" t="n">
        <v>0</v>
      </c>
      <c r="G53" s="0" t="n">
        <v>19846.6384736133</v>
      </c>
      <c r="H53" s="0" t="n">
        <v>110364.512278894</v>
      </c>
      <c r="I53" s="0" t="n">
        <v>38390.944176816</v>
      </c>
      <c r="J53" s="0" t="n">
        <v>16437.8321871448</v>
      </c>
    </row>
    <row r="54" customFormat="false" ht="12.8" hidden="false" customHeight="false" outlineLevel="0" collapsed="false">
      <c r="A54" s="0" t="n">
        <v>101</v>
      </c>
      <c r="B54" s="0" t="n">
        <v>5682642.46844619</v>
      </c>
      <c r="C54" s="0" t="n">
        <v>3052615.21570145</v>
      </c>
      <c r="D54" s="0" t="n">
        <v>1032208.60316277</v>
      </c>
      <c r="E54" s="0" t="n">
        <v>414686.19281803</v>
      </c>
      <c r="F54" s="0" t="n">
        <v>1003341.21613859</v>
      </c>
      <c r="G54" s="0" t="n">
        <v>16217.6842058079</v>
      </c>
      <c r="H54" s="0" t="n">
        <v>95648.8247582069</v>
      </c>
      <c r="I54" s="0" t="n">
        <v>52081.2889257387</v>
      </c>
      <c r="J54" s="0" t="n">
        <v>14532.5626285877</v>
      </c>
    </row>
    <row r="55" customFormat="false" ht="12.8" hidden="false" customHeight="false" outlineLevel="0" collapsed="false">
      <c r="A55" s="0" t="n">
        <v>102</v>
      </c>
      <c r="B55" s="0" t="n">
        <v>4777451.70294608</v>
      </c>
      <c r="C55" s="0" t="n">
        <v>3119293.77829992</v>
      </c>
      <c r="D55" s="0" t="n">
        <v>1020848.98071493</v>
      </c>
      <c r="E55" s="0" t="n">
        <v>419184.533998361</v>
      </c>
      <c r="F55" s="0" t="n">
        <v>0</v>
      </c>
      <c r="G55" s="0" t="n">
        <v>17673.9675944108</v>
      </c>
      <c r="H55" s="0" t="n">
        <v>142122.908492853</v>
      </c>
      <c r="I55" s="0" t="n">
        <v>40226.5058193972</v>
      </c>
      <c r="J55" s="0" t="n">
        <v>18186.8591328407</v>
      </c>
    </row>
    <row r="56" customFormat="false" ht="12.8" hidden="false" customHeight="false" outlineLevel="0" collapsed="false">
      <c r="A56" s="0" t="n">
        <v>103</v>
      </c>
      <c r="B56" s="0" t="n">
        <v>4596763.54681355</v>
      </c>
      <c r="C56" s="0" t="n">
        <v>3056724.75190799</v>
      </c>
      <c r="D56" s="0" t="n">
        <v>966123.270333648</v>
      </c>
      <c r="E56" s="0" t="n">
        <v>414386.730048807</v>
      </c>
      <c r="F56" s="0" t="n">
        <v>0</v>
      </c>
      <c r="G56" s="0" t="n">
        <v>13559.1653126214</v>
      </c>
      <c r="H56" s="0" t="n">
        <v>96853.4339895629</v>
      </c>
      <c r="I56" s="0" t="n">
        <v>35017.3582720014</v>
      </c>
      <c r="J56" s="0" t="n">
        <v>14330.0432051158</v>
      </c>
    </row>
    <row r="57" customFormat="false" ht="12.8" hidden="false" customHeight="false" outlineLevel="0" collapsed="false">
      <c r="A57" s="0" t="n">
        <v>104</v>
      </c>
      <c r="B57" s="0" t="n">
        <v>4705582.15550267</v>
      </c>
      <c r="C57" s="0" t="n">
        <v>3172900.93704611</v>
      </c>
      <c r="D57" s="0" t="n">
        <v>917901.634111575</v>
      </c>
      <c r="E57" s="0" t="n">
        <v>424252.354348831</v>
      </c>
      <c r="F57" s="0" t="n">
        <v>0</v>
      </c>
      <c r="G57" s="0" t="n">
        <v>18594.3534075438</v>
      </c>
      <c r="H57" s="0" t="n">
        <v>111319.316635238</v>
      </c>
      <c r="I57" s="0" t="n">
        <v>44850.2169338543</v>
      </c>
      <c r="J57" s="0" t="n">
        <v>15729.668789458</v>
      </c>
    </row>
    <row r="58" customFormat="false" ht="12.8" hidden="false" customHeight="false" outlineLevel="0" collapsed="false">
      <c r="A58" s="0" t="n">
        <v>105</v>
      </c>
      <c r="B58" s="0" t="n">
        <v>5644227.03806234</v>
      </c>
      <c r="C58" s="0" t="n">
        <v>3075376.01586125</v>
      </c>
      <c r="D58" s="0" t="n">
        <v>944028.287299249</v>
      </c>
      <c r="E58" s="0" t="n">
        <v>415725.612411659</v>
      </c>
      <c r="F58" s="0" t="n">
        <v>1014592.47217457</v>
      </c>
      <c r="G58" s="0" t="n">
        <v>13073.0065673349</v>
      </c>
      <c r="H58" s="0" t="n">
        <v>133891.990889246</v>
      </c>
      <c r="I58" s="0" t="n">
        <v>29966.8630703483</v>
      </c>
      <c r="J58" s="0" t="n">
        <v>17436.697531595</v>
      </c>
    </row>
    <row r="59" customFormat="false" ht="12.8" hidden="false" customHeight="false" outlineLevel="0" collapsed="false">
      <c r="A59" s="0" t="n">
        <v>106</v>
      </c>
      <c r="B59" s="0" t="n">
        <v>4741308.08021958</v>
      </c>
      <c r="C59" s="0" t="n">
        <v>3127847.93075682</v>
      </c>
      <c r="D59" s="0" t="n">
        <v>975206.403289441</v>
      </c>
      <c r="E59" s="0" t="n">
        <v>424922.562395868</v>
      </c>
      <c r="F59" s="0" t="n">
        <v>0</v>
      </c>
      <c r="G59" s="0" t="n">
        <v>16400.1763143617</v>
      </c>
      <c r="H59" s="0" t="n">
        <v>127908.388134556</v>
      </c>
      <c r="I59" s="0" t="n">
        <v>52054.437254912</v>
      </c>
      <c r="J59" s="0" t="n">
        <v>16470.7834824995</v>
      </c>
    </row>
    <row r="60" customFormat="false" ht="12.8" hidden="false" customHeight="false" outlineLevel="0" collapsed="false">
      <c r="A60" s="0" t="n">
        <v>107</v>
      </c>
      <c r="B60" s="0" t="n">
        <v>4703344.4125996</v>
      </c>
      <c r="C60" s="0" t="n">
        <v>3084747.92744966</v>
      </c>
      <c r="D60" s="0" t="n">
        <v>992949.740528996</v>
      </c>
      <c r="E60" s="0" t="n">
        <v>419745.199857711</v>
      </c>
      <c r="F60" s="0" t="n">
        <v>0</v>
      </c>
      <c r="G60" s="0" t="n">
        <v>18736.1637923522</v>
      </c>
      <c r="H60" s="0" t="n">
        <v>112439.517255509</v>
      </c>
      <c r="I60" s="0" t="n">
        <v>57002.2622336326</v>
      </c>
      <c r="J60" s="0" t="n">
        <v>17705.9838221805</v>
      </c>
    </row>
    <row r="61" customFormat="false" ht="12.8" hidden="false" customHeight="false" outlineLevel="0" collapsed="false">
      <c r="A61" s="0" t="n">
        <v>108</v>
      </c>
      <c r="B61" s="0" t="n">
        <v>4690775.05670946</v>
      </c>
      <c r="C61" s="0" t="n">
        <v>3179992.54630133</v>
      </c>
      <c r="D61" s="0" t="n">
        <v>914409.443277201</v>
      </c>
      <c r="E61" s="0" t="n">
        <v>427156.133034759</v>
      </c>
      <c r="F61" s="0" t="n">
        <v>0</v>
      </c>
      <c r="G61" s="0" t="n">
        <v>15203.8998859495</v>
      </c>
      <c r="H61" s="0" t="n">
        <v>109777.142775072</v>
      </c>
      <c r="I61" s="0" t="n">
        <v>30324.8005354396</v>
      </c>
      <c r="J61" s="0" t="n">
        <v>15196.2970878776</v>
      </c>
    </row>
    <row r="62" customFormat="false" ht="12.8" hidden="false" customHeight="false" outlineLevel="0" collapsed="false">
      <c r="A62" s="0" t="n">
        <v>109</v>
      </c>
      <c r="B62" s="0" t="n">
        <v>5635580.48225126</v>
      </c>
      <c r="C62" s="0" t="n">
        <v>3110051.28364639</v>
      </c>
      <c r="D62" s="0" t="n">
        <v>906641.628975501</v>
      </c>
      <c r="E62" s="0" t="n">
        <v>421515.216567991</v>
      </c>
      <c r="F62" s="0" t="n">
        <v>1011850.15539628</v>
      </c>
      <c r="G62" s="0" t="n">
        <v>18353.4832715428</v>
      </c>
      <c r="H62" s="0" t="n">
        <v>114223.37223494</v>
      </c>
      <c r="I62" s="0" t="n">
        <v>38649.3036576476</v>
      </c>
      <c r="J62" s="0" t="n">
        <v>16904.2029617855</v>
      </c>
    </row>
    <row r="63" customFormat="false" ht="12.8" hidden="false" customHeight="false" outlineLevel="0" collapsed="false">
      <c r="A63" s="0" t="n">
        <v>110</v>
      </c>
      <c r="B63" s="0" t="n">
        <v>4844407.56360844</v>
      </c>
      <c r="C63" s="0" t="n">
        <v>3299189.79105114</v>
      </c>
      <c r="D63" s="0" t="n">
        <v>894291.463800807</v>
      </c>
      <c r="E63" s="0" t="n">
        <v>433894.155295864</v>
      </c>
      <c r="F63" s="0" t="n">
        <v>0</v>
      </c>
      <c r="G63" s="0" t="n">
        <v>16978.8249306853</v>
      </c>
      <c r="H63" s="0" t="n">
        <v>157477.183244658</v>
      </c>
      <c r="I63" s="0" t="n">
        <v>30892.7218135722</v>
      </c>
      <c r="J63" s="0" t="n">
        <v>20430.506590152</v>
      </c>
    </row>
    <row r="64" customFormat="false" ht="12.8" hidden="false" customHeight="false" outlineLevel="0" collapsed="false">
      <c r="A64" s="0" t="n">
        <v>111</v>
      </c>
      <c r="B64" s="0" t="n">
        <v>4698753.55520705</v>
      </c>
      <c r="C64" s="0" t="n">
        <v>3182452.6341978</v>
      </c>
      <c r="D64" s="0" t="n">
        <v>882403.878130342</v>
      </c>
      <c r="E64" s="0" t="n">
        <v>432872.514925622</v>
      </c>
      <c r="F64" s="0" t="n">
        <v>0</v>
      </c>
      <c r="G64" s="0" t="n">
        <v>23690.4164410144</v>
      </c>
      <c r="H64" s="0" t="n">
        <v>124622.462278079</v>
      </c>
      <c r="I64" s="0" t="n">
        <v>36567.8292282136</v>
      </c>
      <c r="J64" s="0" t="n">
        <v>18124.3572299407</v>
      </c>
    </row>
    <row r="65" customFormat="false" ht="12.8" hidden="false" customHeight="false" outlineLevel="0" collapsed="false">
      <c r="A65" s="0" t="n">
        <v>112</v>
      </c>
      <c r="B65" s="0" t="n">
        <v>4835119.00700462</v>
      </c>
      <c r="C65" s="0" t="n">
        <v>3331161.52669544</v>
      </c>
      <c r="D65" s="0" t="n">
        <v>864862.493574112</v>
      </c>
      <c r="E65" s="0" t="n">
        <v>444216.16499487</v>
      </c>
      <c r="F65" s="0" t="n">
        <v>0</v>
      </c>
      <c r="G65" s="0" t="n">
        <v>20580.7420895595</v>
      </c>
      <c r="H65" s="0" t="n">
        <v>131307.804233665</v>
      </c>
      <c r="I65" s="0" t="n">
        <v>34528.0121182259</v>
      </c>
      <c r="J65" s="0" t="n">
        <v>18253.8568928898</v>
      </c>
    </row>
    <row r="66" customFormat="false" ht="12.8" hidden="false" customHeight="false" outlineLevel="0" collapsed="false">
      <c r="A66" s="0" t="n">
        <v>113</v>
      </c>
      <c r="B66" s="0" t="n">
        <v>5740316.79040096</v>
      </c>
      <c r="C66" s="0" t="n">
        <v>3244960.72835697</v>
      </c>
      <c r="D66" s="0" t="n">
        <v>842296.548178033</v>
      </c>
      <c r="E66" s="0" t="n">
        <v>440204.877615134</v>
      </c>
      <c r="F66" s="0" t="n">
        <v>1017535.35274981</v>
      </c>
      <c r="G66" s="0" t="n">
        <v>17291.3668651899</v>
      </c>
      <c r="H66" s="0" t="n">
        <v>132013.124631929</v>
      </c>
      <c r="I66" s="0" t="n">
        <v>31676.4515455041</v>
      </c>
      <c r="J66" s="0" t="n">
        <v>18858.8336816911</v>
      </c>
    </row>
    <row r="67" customFormat="false" ht="12.8" hidden="false" customHeight="false" outlineLevel="0" collapsed="false">
      <c r="A67" s="0" t="n">
        <v>114</v>
      </c>
      <c r="B67" s="0" t="n">
        <v>4849480.22834211</v>
      </c>
      <c r="C67" s="0" t="n">
        <v>3349931.09386819</v>
      </c>
      <c r="D67" s="0" t="n">
        <v>837858.074118565</v>
      </c>
      <c r="E67" s="0" t="n">
        <v>446002.679521288</v>
      </c>
      <c r="F67" s="0" t="n">
        <v>0</v>
      </c>
      <c r="G67" s="0" t="n">
        <v>20114.6300835196</v>
      </c>
      <c r="H67" s="0" t="n">
        <v>156257.996477903</v>
      </c>
      <c r="I67" s="0" t="n">
        <v>24615.0262115968</v>
      </c>
      <c r="J67" s="0" t="n">
        <v>23443.2012756259</v>
      </c>
    </row>
    <row r="68" customFormat="false" ht="12.8" hidden="false" customHeight="false" outlineLevel="0" collapsed="false">
      <c r="A68" s="0" t="n">
        <v>115</v>
      </c>
      <c r="B68" s="0" t="n">
        <v>4601680.22345925</v>
      </c>
      <c r="C68" s="0" t="n">
        <v>3155884.54315526</v>
      </c>
      <c r="D68" s="0" t="n">
        <v>808204.79356779</v>
      </c>
      <c r="E68" s="0" t="n">
        <v>440195.62727614</v>
      </c>
      <c r="F68" s="0" t="n">
        <v>0</v>
      </c>
      <c r="G68" s="0" t="n">
        <v>18288.0858765382</v>
      </c>
      <c r="H68" s="0" t="n">
        <v>120553.765337692</v>
      </c>
      <c r="I68" s="0" t="n">
        <v>41515.7845786715</v>
      </c>
      <c r="J68" s="0" t="n">
        <v>20196.9014162175</v>
      </c>
    </row>
    <row r="69" customFormat="false" ht="12.8" hidden="false" customHeight="false" outlineLevel="0" collapsed="false">
      <c r="A69" s="0" t="n">
        <v>116</v>
      </c>
      <c r="B69" s="0" t="n">
        <v>4695029.37114504</v>
      </c>
      <c r="C69" s="0" t="n">
        <v>3281318.75942735</v>
      </c>
      <c r="D69" s="0" t="n">
        <v>799418.427082871</v>
      </c>
      <c r="E69" s="0" t="n">
        <v>444874.794259589</v>
      </c>
      <c r="F69" s="0" t="n">
        <v>0</v>
      </c>
      <c r="G69" s="0" t="n">
        <v>14331.6381632537</v>
      </c>
      <c r="H69" s="0" t="n">
        <v>114576.718004455</v>
      </c>
      <c r="I69" s="0" t="n">
        <v>27626.6217138186</v>
      </c>
      <c r="J69" s="0" t="n">
        <v>15637.8915530951</v>
      </c>
    </row>
    <row r="70" customFormat="false" ht="12.8" hidden="false" customHeight="false" outlineLevel="0" collapsed="false">
      <c r="A70" s="0" t="n">
        <v>117</v>
      </c>
      <c r="B70" s="0" t="n">
        <v>5628296.68436673</v>
      </c>
      <c r="C70" s="0" t="n">
        <v>3209140.44128736</v>
      </c>
      <c r="D70" s="0" t="n">
        <v>777867.074703397</v>
      </c>
      <c r="E70" s="0" t="n">
        <v>441907.458365808</v>
      </c>
      <c r="F70" s="0" t="n">
        <v>1008021.86812237</v>
      </c>
      <c r="G70" s="0" t="n">
        <v>20423.9299930238</v>
      </c>
      <c r="H70" s="0" t="n">
        <v>119584.871750106</v>
      </c>
      <c r="I70" s="0" t="n">
        <v>38007.7944908271</v>
      </c>
      <c r="J70" s="0" t="n">
        <v>17923.5404851646</v>
      </c>
    </row>
    <row r="71" customFormat="false" ht="12.8" hidden="false" customHeight="false" outlineLevel="0" collapsed="false">
      <c r="A71" s="0" t="n">
        <v>118</v>
      </c>
      <c r="B71" s="0" t="n">
        <v>4712533.41020489</v>
      </c>
      <c r="C71" s="0" t="n">
        <v>3387940.02726279</v>
      </c>
      <c r="D71" s="0" t="n">
        <v>691597.112088613</v>
      </c>
      <c r="E71" s="0" t="n">
        <v>447752.492571058</v>
      </c>
      <c r="F71" s="0" t="n">
        <v>0</v>
      </c>
      <c r="G71" s="0" t="n">
        <v>21897.0138465329</v>
      </c>
      <c r="H71" s="0" t="n">
        <v>127398.057787139</v>
      </c>
      <c r="I71" s="0" t="n">
        <v>19969.483754192</v>
      </c>
      <c r="J71" s="0" t="n">
        <v>20865.1021394471</v>
      </c>
    </row>
    <row r="72" customFormat="false" ht="12.8" hidden="false" customHeight="false" outlineLevel="0" collapsed="false">
      <c r="A72" s="0" t="n">
        <v>119</v>
      </c>
      <c r="B72" s="0" t="n">
        <v>4614638.130861</v>
      </c>
      <c r="C72" s="0" t="n">
        <v>3345419.86127793</v>
      </c>
      <c r="D72" s="0" t="n">
        <v>620747.303209827</v>
      </c>
      <c r="E72" s="0" t="n">
        <v>443833.761585012</v>
      </c>
      <c r="F72" s="0" t="n">
        <v>0</v>
      </c>
      <c r="G72" s="0" t="n">
        <v>20726.0080196975</v>
      </c>
      <c r="H72" s="0" t="n">
        <v>130984.896031928</v>
      </c>
      <c r="I72" s="0" t="n">
        <v>34724.5923858364</v>
      </c>
      <c r="J72" s="0" t="n">
        <v>18216.1138347144</v>
      </c>
    </row>
    <row r="73" customFormat="false" ht="12.8" hidden="false" customHeight="false" outlineLevel="0" collapsed="false">
      <c r="A73" s="0" t="n">
        <v>120</v>
      </c>
      <c r="B73" s="0" t="n">
        <v>4654194.46272154</v>
      </c>
      <c r="C73" s="0" t="n">
        <v>3358014.01304293</v>
      </c>
      <c r="D73" s="0" t="n">
        <v>668441.708509437</v>
      </c>
      <c r="E73" s="0" t="n">
        <v>449181.739055939</v>
      </c>
      <c r="F73" s="0" t="n">
        <v>0</v>
      </c>
      <c r="G73" s="0" t="n">
        <v>15537.4441301185</v>
      </c>
      <c r="H73" s="0" t="n">
        <v>120622.590430972</v>
      </c>
      <c r="I73" s="0" t="n">
        <v>29398.0913598973</v>
      </c>
      <c r="J73" s="0" t="n">
        <v>18350.449016002</v>
      </c>
    </row>
    <row r="74" customFormat="false" ht="12.8" hidden="false" customHeight="false" outlineLevel="0" collapsed="false">
      <c r="A74" s="0" t="n">
        <v>121</v>
      </c>
      <c r="B74" s="0" t="n">
        <v>5603861.2330866</v>
      </c>
      <c r="C74" s="0" t="n">
        <v>3245005.72847757</v>
      </c>
      <c r="D74" s="0" t="n">
        <v>721228.329303016</v>
      </c>
      <c r="E74" s="0" t="n">
        <v>440975.391631108</v>
      </c>
      <c r="F74" s="0" t="n">
        <v>986043.952086654</v>
      </c>
      <c r="G74" s="0" t="n">
        <v>15661.558079846</v>
      </c>
      <c r="H74" s="0" t="n">
        <v>140135.473220995</v>
      </c>
      <c r="I74" s="0" t="n">
        <v>36795.5753780997</v>
      </c>
      <c r="J74" s="0" t="n">
        <v>17437.0088014218</v>
      </c>
    </row>
    <row r="75" customFormat="false" ht="12.8" hidden="false" customHeight="false" outlineLevel="0" collapsed="false">
      <c r="A75" s="0" t="n">
        <v>122</v>
      </c>
      <c r="B75" s="0" t="n">
        <v>4683642.17767571</v>
      </c>
      <c r="C75" s="0" t="n">
        <v>3330772.37299229</v>
      </c>
      <c r="D75" s="0" t="n">
        <v>695047.65059626</v>
      </c>
      <c r="E75" s="0" t="n">
        <v>449439.713736393</v>
      </c>
      <c r="F75" s="0" t="n">
        <v>0</v>
      </c>
      <c r="G75" s="0" t="n">
        <v>23057.4759224256</v>
      </c>
      <c r="H75" s="0" t="n">
        <v>140922.550834633</v>
      </c>
      <c r="I75" s="0" t="n">
        <v>22490.2036473798</v>
      </c>
      <c r="J75" s="0" t="n">
        <v>20779.2745341153</v>
      </c>
    </row>
    <row r="76" customFormat="false" ht="12.8" hidden="false" customHeight="false" outlineLevel="0" collapsed="false">
      <c r="A76" s="0" t="n">
        <v>123</v>
      </c>
      <c r="B76" s="0" t="n">
        <v>4632187.38998597</v>
      </c>
      <c r="C76" s="0" t="n">
        <v>3346328.52590998</v>
      </c>
      <c r="D76" s="0" t="n">
        <v>637484.987789655</v>
      </c>
      <c r="E76" s="0" t="n">
        <v>447599.507329486</v>
      </c>
      <c r="F76" s="0" t="n">
        <v>0</v>
      </c>
      <c r="G76" s="0" t="n">
        <v>21498.3781916521</v>
      </c>
      <c r="H76" s="0" t="n">
        <v>136124.917034764</v>
      </c>
      <c r="I76" s="0" t="n">
        <v>19371.0357535528</v>
      </c>
      <c r="J76" s="0" t="n">
        <v>19332.9066338652</v>
      </c>
    </row>
    <row r="77" customFormat="false" ht="12.8" hidden="false" customHeight="false" outlineLevel="0" collapsed="false">
      <c r="A77" s="0" t="n">
        <v>124</v>
      </c>
      <c r="B77" s="0" t="n">
        <v>4615003.27952349</v>
      </c>
      <c r="C77" s="0" t="n">
        <v>3336373.7075801</v>
      </c>
      <c r="D77" s="0" t="n">
        <v>651576.264732462</v>
      </c>
      <c r="E77" s="0" t="n">
        <v>453150.391387725</v>
      </c>
      <c r="F77" s="0" t="n">
        <v>0</v>
      </c>
      <c r="G77" s="0" t="n">
        <v>26749.4608563921</v>
      </c>
      <c r="H77" s="0" t="n">
        <v>111275.832115469</v>
      </c>
      <c r="I77" s="0" t="n">
        <v>15792.9835338471</v>
      </c>
      <c r="J77" s="0" t="n">
        <v>20272.8522121397</v>
      </c>
    </row>
    <row r="78" customFormat="false" ht="12.8" hidden="false" customHeight="false" outlineLevel="0" collapsed="false">
      <c r="A78" s="0" t="n">
        <v>125</v>
      </c>
      <c r="B78" s="0" t="n">
        <v>5612745.10509242</v>
      </c>
      <c r="C78" s="0" t="n">
        <v>3261332.83923142</v>
      </c>
      <c r="D78" s="0" t="n">
        <v>702002.212302677</v>
      </c>
      <c r="E78" s="0" t="n">
        <v>447262.007283855</v>
      </c>
      <c r="F78" s="0" t="n">
        <v>995322.498611468</v>
      </c>
      <c r="G78" s="0" t="n">
        <v>21873.1302867488</v>
      </c>
      <c r="H78" s="0" t="n">
        <v>124930.499160024</v>
      </c>
      <c r="I78" s="0" t="n">
        <v>32036.7883003343</v>
      </c>
      <c r="J78" s="0" t="n">
        <v>22262.9429668779</v>
      </c>
    </row>
    <row r="79" customFormat="false" ht="12.8" hidden="false" customHeight="false" outlineLevel="0" collapsed="false">
      <c r="A79" s="0" t="n">
        <v>126</v>
      </c>
      <c r="B79" s="0" t="n">
        <v>4623439.77280864</v>
      </c>
      <c r="C79" s="0" t="n">
        <v>3313389.23545621</v>
      </c>
      <c r="D79" s="0" t="n">
        <v>669592.820219213</v>
      </c>
      <c r="E79" s="0" t="n">
        <v>445877.270758639</v>
      </c>
      <c r="F79" s="0" t="n">
        <v>0</v>
      </c>
      <c r="G79" s="0" t="n">
        <v>22864.5463479658</v>
      </c>
      <c r="H79" s="0" t="n">
        <v>132256.332811518</v>
      </c>
      <c r="I79" s="0" t="n">
        <v>19528.0398081371</v>
      </c>
      <c r="J79" s="0" t="n">
        <v>22391.8659416694</v>
      </c>
    </row>
    <row r="80" customFormat="false" ht="12.8" hidden="false" customHeight="false" outlineLevel="0" collapsed="false">
      <c r="A80" s="0" t="n">
        <v>127</v>
      </c>
      <c r="B80" s="0" t="n">
        <v>4539864.79105722</v>
      </c>
      <c r="C80" s="0" t="n">
        <v>3243499.78331689</v>
      </c>
      <c r="D80" s="0" t="n">
        <v>666323.390801189</v>
      </c>
      <c r="E80" s="0" t="n">
        <v>445217.288800586</v>
      </c>
      <c r="F80" s="0" t="n">
        <v>0</v>
      </c>
      <c r="G80" s="0" t="n">
        <v>21997.3454898257</v>
      </c>
      <c r="H80" s="0" t="n">
        <v>126552.689559764</v>
      </c>
      <c r="I80" s="0" t="n">
        <v>17541.3902093724</v>
      </c>
      <c r="J80" s="0" t="n">
        <v>22799.7010517819</v>
      </c>
    </row>
    <row r="81" customFormat="false" ht="12.8" hidden="false" customHeight="false" outlineLevel="0" collapsed="false">
      <c r="A81" s="0" t="n">
        <v>128</v>
      </c>
      <c r="B81" s="0" t="n">
        <v>4569010.79697291</v>
      </c>
      <c r="C81" s="0" t="n">
        <v>3318326.86610303</v>
      </c>
      <c r="D81" s="0" t="n">
        <v>588686.024904347</v>
      </c>
      <c r="E81" s="0" t="n">
        <v>455914.942383074</v>
      </c>
      <c r="F81" s="0" t="n">
        <v>0</v>
      </c>
      <c r="G81" s="0" t="n">
        <v>28075.9823404822</v>
      </c>
      <c r="H81" s="0" t="n">
        <v>127399.351719214</v>
      </c>
      <c r="I81" s="0" t="n">
        <v>36926.4901250159</v>
      </c>
      <c r="J81" s="0" t="n">
        <v>22865.7449264714</v>
      </c>
    </row>
    <row r="82" customFormat="false" ht="12.8" hidden="false" customHeight="false" outlineLevel="0" collapsed="false">
      <c r="A82" s="0" t="n">
        <v>129</v>
      </c>
      <c r="B82" s="0" t="n">
        <v>5398347.58477644</v>
      </c>
      <c r="C82" s="0" t="n">
        <v>3303298.81765247</v>
      </c>
      <c r="D82" s="0" t="n">
        <v>489227.127545022</v>
      </c>
      <c r="E82" s="0" t="n">
        <v>450754.449792922</v>
      </c>
      <c r="F82" s="0" t="n">
        <v>974754.610147168</v>
      </c>
      <c r="G82" s="0" t="n">
        <v>16916.3458179771</v>
      </c>
      <c r="H82" s="0" t="n">
        <v>121295.48832783</v>
      </c>
      <c r="I82" s="0" t="n">
        <v>27157.8874527445</v>
      </c>
      <c r="J82" s="0" t="n">
        <v>18613.2035066961</v>
      </c>
    </row>
    <row r="83" customFormat="false" ht="12.8" hidden="false" customHeight="false" outlineLevel="0" collapsed="false">
      <c r="A83" s="0" t="n">
        <v>130</v>
      </c>
      <c r="B83" s="0" t="n">
        <v>4589433.6994048</v>
      </c>
      <c r="C83" s="0" t="n">
        <v>3361417.28459171</v>
      </c>
      <c r="D83" s="0" t="n">
        <v>594465.910763896</v>
      </c>
      <c r="E83" s="0" t="n">
        <v>452594.281090177</v>
      </c>
      <c r="F83" s="0" t="n">
        <v>0</v>
      </c>
      <c r="G83" s="0" t="n">
        <v>26008.7428923447</v>
      </c>
      <c r="H83" s="0" t="n">
        <v>122481.362327446</v>
      </c>
      <c r="I83" s="0" t="n">
        <v>22457.8550670785</v>
      </c>
      <c r="J83" s="0" t="n">
        <v>20041.8367516677</v>
      </c>
    </row>
    <row r="84" customFormat="false" ht="12.8" hidden="false" customHeight="false" outlineLevel="0" collapsed="false">
      <c r="A84" s="0" t="n">
        <v>131</v>
      </c>
      <c r="B84" s="0" t="n">
        <v>4450005.73380749</v>
      </c>
      <c r="C84" s="0" t="n">
        <v>3109324.66853037</v>
      </c>
      <c r="D84" s="0" t="n">
        <v>714098.664823218</v>
      </c>
      <c r="E84" s="0" t="n">
        <v>444484.197093137</v>
      </c>
      <c r="F84" s="0" t="n">
        <v>0</v>
      </c>
      <c r="G84" s="0" t="n">
        <v>19159.1673806187</v>
      </c>
      <c r="H84" s="0" t="n">
        <v>123075.027457479</v>
      </c>
      <c r="I84" s="0" t="n">
        <v>28650.8640257465</v>
      </c>
      <c r="J84" s="0" t="n">
        <v>18984.2961732447</v>
      </c>
    </row>
    <row r="85" customFormat="false" ht="12.8" hidden="false" customHeight="false" outlineLevel="0" collapsed="false">
      <c r="A85" s="0" t="n">
        <v>132</v>
      </c>
      <c r="B85" s="0" t="n">
        <v>4556219.35278713</v>
      </c>
      <c r="C85" s="0" t="n">
        <v>3347818.08054311</v>
      </c>
      <c r="D85" s="0" t="n">
        <v>586935.414940013</v>
      </c>
      <c r="E85" s="0" t="n">
        <v>449859.034859417</v>
      </c>
      <c r="F85" s="0" t="n">
        <v>0</v>
      </c>
      <c r="G85" s="0" t="n">
        <v>22417.7578381667</v>
      </c>
      <c r="H85" s="0" t="n">
        <v>109545.461082284</v>
      </c>
      <c r="I85" s="0" t="n">
        <v>31980.7141705255</v>
      </c>
      <c r="J85" s="0" t="n">
        <v>19057.3628989139</v>
      </c>
    </row>
    <row r="86" customFormat="false" ht="12.8" hidden="false" customHeight="false" outlineLevel="0" collapsed="false">
      <c r="A86" s="0" t="n">
        <v>133</v>
      </c>
      <c r="B86" s="0" t="n">
        <v>5547546.78769227</v>
      </c>
      <c r="C86" s="0" t="n">
        <v>3296726.82056657</v>
      </c>
      <c r="D86" s="0" t="n">
        <v>604779.704813978</v>
      </c>
      <c r="E86" s="0" t="n">
        <v>449202.825016034</v>
      </c>
      <c r="F86" s="0" t="n">
        <v>1015229.47643606</v>
      </c>
      <c r="G86" s="0" t="n">
        <v>28273.5219209621</v>
      </c>
      <c r="H86" s="0" t="n">
        <v>122514.974613771</v>
      </c>
      <c r="I86" s="0" t="n">
        <v>24262.5152803065</v>
      </c>
      <c r="J86" s="0" t="n">
        <v>20010.9313846211</v>
      </c>
    </row>
    <row r="87" customFormat="false" ht="12.8" hidden="false" customHeight="false" outlineLevel="0" collapsed="false">
      <c r="A87" s="0" t="n">
        <v>134</v>
      </c>
      <c r="B87" s="0" t="n">
        <v>4683261.86422681</v>
      </c>
      <c r="C87" s="0" t="n">
        <v>3430528.236878</v>
      </c>
      <c r="D87" s="0" t="n">
        <v>605347.679935027</v>
      </c>
      <c r="E87" s="0" t="n">
        <v>454025.838376034</v>
      </c>
      <c r="F87" s="0" t="n">
        <v>0</v>
      </c>
      <c r="G87" s="0" t="n">
        <v>17549.9135389613</v>
      </c>
      <c r="H87" s="0" t="n">
        <v>149167.157551859</v>
      </c>
      <c r="I87" s="0" t="n">
        <v>19724.97917326</v>
      </c>
      <c r="J87" s="0" t="n">
        <v>23019.3135018495</v>
      </c>
    </row>
    <row r="88" customFormat="false" ht="12.8" hidden="false" customHeight="false" outlineLevel="0" collapsed="false">
      <c r="A88" s="0" t="n">
        <v>135</v>
      </c>
      <c r="B88" s="0" t="n">
        <v>4654875.58861274</v>
      </c>
      <c r="C88" s="0" t="n">
        <v>3394591.59437471</v>
      </c>
      <c r="D88" s="0" t="n">
        <v>599364.465916932</v>
      </c>
      <c r="E88" s="0" t="n">
        <v>453877.859111773</v>
      </c>
      <c r="F88" s="0" t="n">
        <v>0</v>
      </c>
      <c r="G88" s="0" t="n">
        <v>21673.6141534563</v>
      </c>
      <c r="H88" s="0" t="n">
        <v>151997.954091515</v>
      </c>
      <c r="I88" s="0" t="n">
        <v>19067.7919222098</v>
      </c>
      <c r="J88" s="0" t="n">
        <v>22460.444287032</v>
      </c>
    </row>
    <row r="89" customFormat="false" ht="12.8" hidden="false" customHeight="false" outlineLevel="0" collapsed="false">
      <c r="A89" s="0" t="n">
        <v>136</v>
      </c>
      <c r="B89" s="0" t="n">
        <v>4781588.21789093</v>
      </c>
      <c r="C89" s="0" t="n">
        <v>3523467.07103844</v>
      </c>
      <c r="D89" s="0" t="n">
        <v>610011.844225146</v>
      </c>
      <c r="E89" s="0" t="n">
        <v>461945.108420639</v>
      </c>
      <c r="F89" s="0" t="n">
        <v>0</v>
      </c>
      <c r="G89" s="0" t="n">
        <v>27461.0817878453</v>
      </c>
      <c r="H89" s="0" t="n">
        <v>124885.115610801</v>
      </c>
      <c r="I89" s="0" t="n">
        <v>31386.7643153152</v>
      </c>
      <c r="J89" s="0" t="n">
        <v>22021.0127436684</v>
      </c>
    </row>
    <row r="90" customFormat="false" ht="12.8" hidden="false" customHeight="false" outlineLevel="0" collapsed="false">
      <c r="A90" s="0" t="n">
        <v>137</v>
      </c>
      <c r="B90" s="0" t="n">
        <v>5673022.6915123</v>
      </c>
      <c r="C90" s="0" t="n">
        <v>3400750.55636813</v>
      </c>
      <c r="D90" s="0" t="n">
        <v>597796.241521126</v>
      </c>
      <c r="E90" s="0" t="n">
        <v>459425.664241542</v>
      </c>
      <c r="F90" s="0" t="n">
        <v>1035886.73199869</v>
      </c>
      <c r="G90" s="0" t="n">
        <v>22250.5912166162</v>
      </c>
      <c r="H90" s="0" t="n">
        <v>125014.216500114</v>
      </c>
      <c r="I90" s="0" t="n">
        <v>29531.7896941478</v>
      </c>
      <c r="J90" s="0" t="n">
        <v>21370.9630665069</v>
      </c>
    </row>
    <row r="91" customFormat="false" ht="12.8" hidden="false" customHeight="false" outlineLevel="0" collapsed="false">
      <c r="A91" s="0" t="n">
        <v>138</v>
      </c>
      <c r="B91" s="0" t="n">
        <v>4715498.45682235</v>
      </c>
      <c r="C91" s="0" t="n">
        <v>3555711.31024985</v>
      </c>
      <c r="D91" s="0" t="n">
        <v>503457.694078965</v>
      </c>
      <c r="E91" s="0" t="n">
        <v>466825.658046339</v>
      </c>
      <c r="F91" s="0" t="n">
        <v>0</v>
      </c>
      <c r="G91" s="0" t="n">
        <v>26848.9476917317</v>
      </c>
      <c r="H91" s="0" t="n">
        <v>139643.50314866</v>
      </c>
      <c r="I91" s="0" t="n">
        <v>12434.3998299781</v>
      </c>
      <c r="J91" s="0" t="n">
        <v>25496.7558742598</v>
      </c>
    </row>
    <row r="92" customFormat="false" ht="12.8" hidden="false" customHeight="false" outlineLevel="0" collapsed="false">
      <c r="A92" s="0" t="n">
        <v>139</v>
      </c>
      <c r="B92" s="0" t="n">
        <v>4651411.26098918</v>
      </c>
      <c r="C92" s="0" t="n">
        <v>3421366.88254786</v>
      </c>
      <c r="D92" s="0" t="n">
        <v>562034.125378034</v>
      </c>
      <c r="E92" s="0" t="n">
        <v>457657.251605158</v>
      </c>
      <c r="F92" s="0" t="n">
        <v>0</v>
      </c>
      <c r="G92" s="0" t="n">
        <v>26001.8414194742</v>
      </c>
      <c r="H92" s="0" t="n">
        <v>146001.257424193</v>
      </c>
      <c r="I92" s="0" t="n">
        <v>19592.5302541488</v>
      </c>
      <c r="J92" s="0" t="n">
        <v>24795.4051087595</v>
      </c>
    </row>
    <row r="93" customFormat="false" ht="12.8" hidden="false" customHeight="false" outlineLevel="0" collapsed="false">
      <c r="A93" s="0" t="n">
        <v>140</v>
      </c>
      <c r="B93" s="0" t="n">
        <v>4674368.86469225</v>
      </c>
      <c r="C93" s="0" t="n">
        <v>3492001.11821566</v>
      </c>
      <c r="D93" s="0" t="n">
        <v>541706.721829015</v>
      </c>
      <c r="E93" s="0" t="n">
        <v>466721.923157464</v>
      </c>
      <c r="F93" s="0" t="n">
        <v>0</v>
      </c>
      <c r="G93" s="0" t="n">
        <v>29516.1107718472</v>
      </c>
      <c r="H93" s="0" t="n">
        <v>127799.25811702</v>
      </c>
      <c r="I93" s="0" t="n">
        <v>19745.8528214426</v>
      </c>
      <c r="J93" s="0" t="n">
        <v>19238.7222764647</v>
      </c>
    </row>
    <row r="94" customFormat="false" ht="12.8" hidden="false" customHeight="false" outlineLevel="0" collapsed="false">
      <c r="A94" s="0" t="n">
        <v>141</v>
      </c>
      <c r="B94" s="0" t="n">
        <v>5612661.76150462</v>
      </c>
      <c r="C94" s="0" t="n">
        <v>3427783.4668341</v>
      </c>
      <c r="D94" s="0" t="n">
        <v>506495.941774846</v>
      </c>
      <c r="E94" s="0" t="n">
        <v>464596.779869251</v>
      </c>
      <c r="F94" s="0" t="n">
        <v>1036807.35239081</v>
      </c>
      <c r="G94" s="0" t="n">
        <v>26424.2718577658</v>
      </c>
      <c r="H94" s="0" t="n">
        <v>121165.89723746</v>
      </c>
      <c r="I94" s="0" t="n">
        <v>19907.3838882416</v>
      </c>
      <c r="J94" s="0" t="n">
        <v>20653.2682070559</v>
      </c>
    </row>
    <row r="95" customFormat="false" ht="12.8" hidden="false" customHeight="false" outlineLevel="0" collapsed="false">
      <c r="A95" s="0" t="n">
        <v>142</v>
      </c>
      <c r="B95" s="0" t="n">
        <v>4702493.474372</v>
      </c>
      <c r="C95" s="0" t="n">
        <v>3506406.59975278</v>
      </c>
      <c r="D95" s="0" t="n">
        <v>523253.653036632</v>
      </c>
      <c r="E95" s="0" t="n">
        <v>475551.207163962</v>
      </c>
      <c r="F95" s="0" t="n">
        <v>0</v>
      </c>
      <c r="G95" s="0" t="n">
        <v>15297.2200899821</v>
      </c>
      <c r="H95" s="0" t="n">
        <v>152014.068811356</v>
      </c>
      <c r="I95" s="0" t="n">
        <v>12126.8539399285</v>
      </c>
      <c r="J95" s="0" t="n">
        <v>24036.4231253801</v>
      </c>
    </row>
    <row r="96" customFormat="false" ht="12.8" hidden="false" customHeight="false" outlineLevel="0" collapsed="false">
      <c r="A96" s="0" t="n">
        <v>143</v>
      </c>
      <c r="B96" s="0" t="n">
        <v>4688485.57228946</v>
      </c>
      <c r="C96" s="0" t="n">
        <v>3432979.01799563</v>
      </c>
      <c r="D96" s="0" t="n">
        <v>557492.836478583</v>
      </c>
      <c r="E96" s="0" t="n">
        <v>471087.706824836</v>
      </c>
      <c r="F96" s="0" t="n">
        <v>0</v>
      </c>
      <c r="G96" s="0" t="n">
        <v>28385.8893438619</v>
      </c>
      <c r="H96" s="0" t="n">
        <v>140034.040795245</v>
      </c>
      <c r="I96" s="0" t="n">
        <v>32232.7605255777</v>
      </c>
      <c r="J96" s="0" t="n">
        <v>23829.6705349298</v>
      </c>
    </row>
    <row r="97" customFormat="false" ht="12.8" hidden="false" customHeight="false" outlineLevel="0" collapsed="false">
      <c r="A97" s="0" t="n">
        <v>144</v>
      </c>
      <c r="B97" s="0" t="n">
        <v>4758977.05701613</v>
      </c>
      <c r="C97" s="0" t="n">
        <v>3559840.7784519</v>
      </c>
      <c r="D97" s="0" t="n">
        <v>515603.864204913</v>
      </c>
      <c r="E97" s="0" t="n">
        <v>476132.151462415</v>
      </c>
      <c r="F97" s="0" t="n">
        <v>0</v>
      </c>
      <c r="G97" s="0" t="n">
        <v>24521.0662041458</v>
      </c>
      <c r="H97" s="0" t="n">
        <v>153155.574634434</v>
      </c>
      <c r="I97" s="0" t="n">
        <v>7348.68484984212</v>
      </c>
      <c r="J97" s="0" t="n">
        <v>23386.0190326961</v>
      </c>
    </row>
    <row r="98" customFormat="false" ht="12.8" hidden="false" customHeight="false" outlineLevel="0" collapsed="false">
      <c r="A98" s="0" t="n">
        <v>145</v>
      </c>
      <c r="B98" s="0" t="n">
        <v>5749319.70043157</v>
      </c>
      <c r="C98" s="0" t="n">
        <v>3541379.84347156</v>
      </c>
      <c r="D98" s="0" t="n">
        <v>451739.363578329</v>
      </c>
      <c r="E98" s="0" t="n">
        <v>475530.749486353</v>
      </c>
      <c r="F98" s="0" t="n">
        <v>1076070.16491443</v>
      </c>
      <c r="G98" s="0" t="n">
        <v>23858.0542029841</v>
      </c>
      <c r="H98" s="0" t="n">
        <v>133833.119497353</v>
      </c>
      <c r="I98" s="0" t="n">
        <v>19701.9985763639</v>
      </c>
      <c r="J98" s="0" t="n">
        <v>22124.5352771409</v>
      </c>
    </row>
    <row r="99" customFormat="false" ht="12.8" hidden="false" customHeight="false" outlineLevel="0" collapsed="false">
      <c r="A99" s="0" t="n">
        <v>146</v>
      </c>
      <c r="B99" s="0" t="n">
        <v>4700331.59401434</v>
      </c>
      <c r="C99" s="0" t="n">
        <v>3533022.27095451</v>
      </c>
      <c r="D99" s="0" t="n">
        <v>494374.933584296</v>
      </c>
      <c r="E99" s="0" t="n">
        <v>479776.121947971</v>
      </c>
      <c r="F99" s="0" t="n">
        <v>0</v>
      </c>
      <c r="G99" s="0" t="n">
        <v>18741.5450850875</v>
      </c>
      <c r="H99" s="0" t="n">
        <v>136144.068661292</v>
      </c>
      <c r="I99" s="0" t="n">
        <v>8308.45214077843</v>
      </c>
      <c r="J99" s="0" t="n">
        <v>24198.1291767773</v>
      </c>
    </row>
    <row r="100" customFormat="false" ht="12.8" hidden="false" customHeight="false" outlineLevel="0" collapsed="false">
      <c r="A100" s="0" t="n">
        <v>147</v>
      </c>
      <c r="B100" s="0" t="n">
        <v>4650709.91552436</v>
      </c>
      <c r="C100" s="0" t="n">
        <v>3465767.30761946</v>
      </c>
      <c r="D100" s="0" t="n">
        <v>486693.449421119</v>
      </c>
      <c r="E100" s="0" t="n">
        <v>480307.329455768</v>
      </c>
      <c r="F100" s="0" t="n">
        <v>0</v>
      </c>
      <c r="G100" s="0" t="n">
        <v>22975.189891035</v>
      </c>
      <c r="H100" s="0" t="n">
        <v>145124.470031459</v>
      </c>
      <c r="I100" s="0" t="n">
        <v>13677.6426112996</v>
      </c>
      <c r="J100" s="0" t="n">
        <v>25394.6245556904</v>
      </c>
    </row>
    <row r="101" customFormat="false" ht="12.8" hidden="false" customHeight="false" outlineLevel="0" collapsed="false">
      <c r="A101" s="0" t="n">
        <v>148</v>
      </c>
      <c r="B101" s="0" t="n">
        <v>4780516.5511781</v>
      </c>
      <c r="C101" s="0" t="n">
        <v>3541254.1131992</v>
      </c>
      <c r="D101" s="0" t="n">
        <v>545476.246318783</v>
      </c>
      <c r="E101" s="0" t="n">
        <v>484435.635017009</v>
      </c>
      <c r="F101" s="0" t="n">
        <v>0</v>
      </c>
      <c r="G101" s="0" t="n">
        <v>22429.9716412345</v>
      </c>
      <c r="H101" s="0" t="n">
        <v>130122.398244965</v>
      </c>
      <c r="I101" s="0" t="n">
        <v>23031.4041269287</v>
      </c>
      <c r="J101" s="0" t="n">
        <v>24176.9587027679</v>
      </c>
    </row>
    <row r="102" customFormat="false" ht="12.8" hidden="false" customHeight="false" outlineLevel="0" collapsed="false">
      <c r="A102" s="0" t="n">
        <v>149</v>
      </c>
      <c r="B102" s="0" t="n">
        <v>5768358.38699216</v>
      </c>
      <c r="C102" s="0" t="n">
        <v>3520702.1219215</v>
      </c>
      <c r="D102" s="0" t="n">
        <v>463133.099804848</v>
      </c>
      <c r="E102" s="0" t="n">
        <v>482501.88744174</v>
      </c>
      <c r="F102" s="0" t="n">
        <v>1088559.66075802</v>
      </c>
      <c r="G102" s="0" t="n">
        <v>35381.2023369799</v>
      </c>
      <c r="H102" s="0" t="n">
        <v>126755.097384044</v>
      </c>
      <c r="I102" s="0" t="n">
        <v>15484.4097819949</v>
      </c>
      <c r="J102" s="0" t="n">
        <v>21912.600024127</v>
      </c>
    </row>
    <row r="103" customFormat="false" ht="12.8" hidden="false" customHeight="false" outlineLevel="0" collapsed="false">
      <c r="A103" s="0" t="n">
        <v>150</v>
      </c>
      <c r="B103" s="0" t="n">
        <v>4782062.34139636</v>
      </c>
      <c r="C103" s="0" t="n">
        <v>3602207.01041115</v>
      </c>
      <c r="D103" s="0" t="n">
        <v>474806.380251793</v>
      </c>
      <c r="E103" s="0" t="n">
        <v>496333.080735705</v>
      </c>
      <c r="F103" s="0" t="n">
        <v>0</v>
      </c>
      <c r="G103" s="0" t="n">
        <v>39203.8623663361</v>
      </c>
      <c r="H103" s="0" t="n">
        <v>126710.213597523</v>
      </c>
      <c r="I103" s="0" t="n">
        <v>18007.7449811448</v>
      </c>
      <c r="J103" s="0" t="n">
        <v>21758.4070777054</v>
      </c>
    </row>
    <row r="104" customFormat="false" ht="12.8" hidden="false" customHeight="false" outlineLevel="0" collapsed="false">
      <c r="A104" s="0" t="n">
        <v>151</v>
      </c>
      <c r="B104" s="0" t="n">
        <v>4690150.8921525</v>
      </c>
      <c r="C104" s="0" t="n">
        <v>3533082.89965226</v>
      </c>
      <c r="D104" s="0" t="n">
        <v>471588.817984321</v>
      </c>
      <c r="E104" s="0" t="n">
        <v>492060.618455959</v>
      </c>
      <c r="F104" s="0" t="n">
        <v>0</v>
      </c>
      <c r="G104" s="0" t="n">
        <v>26426.7331738011</v>
      </c>
      <c r="H104" s="0" t="n">
        <v>138794.014334534</v>
      </c>
      <c r="I104" s="0" t="n">
        <v>7699.2245730917</v>
      </c>
      <c r="J104" s="0" t="n">
        <v>21377.0203645178</v>
      </c>
    </row>
    <row r="105" customFormat="false" ht="12.8" hidden="false" customHeight="false" outlineLevel="0" collapsed="false">
      <c r="A105" s="0" t="n">
        <v>152</v>
      </c>
      <c r="B105" s="0" t="n">
        <v>4704470.09336445</v>
      </c>
      <c r="C105" s="0" t="n">
        <v>3567565.43478593</v>
      </c>
      <c r="D105" s="0" t="n">
        <v>459510.101020296</v>
      </c>
      <c r="E105" s="0" t="n">
        <v>493959.297906091</v>
      </c>
      <c r="F105" s="0" t="n">
        <v>0</v>
      </c>
      <c r="G105" s="0" t="n">
        <v>29080.3234901539</v>
      </c>
      <c r="H105" s="0" t="n">
        <v>115019.849756386</v>
      </c>
      <c r="I105" s="0" t="n">
        <v>16090.7231676489</v>
      </c>
      <c r="J105" s="0" t="n">
        <v>21569.6835554814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84" colorId="64" zoomScale="65" zoomScaleNormal="65" zoomScalePageLayoutView="100" workbookViewId="0">
      <selection pane="topLeft" activeCell="E102" activeCellId="0" sqref="E102"/>
    </sheetView>
  </sheetViews>
  <sheetFormatPr defaultColWidth="11.7421875" defaultRowHeight="12.8" zeroHeight="false" outlineLevelRow="0" outlineLevelCol="0"/>
  <cols>
    <col collapsed="false" customWidth="true" hidden="false" outlineLevel="0" max="64" min="1" style="162" width="11.64"/>
  </cols>
  <sheetData>
    <row r="1" customFormat="false" ht="12.8" hidden="false" customHeight="false" outlineLevel="0" collapsed="false">
      <c r="A1" s="162" t="s">
        <v>223</v>
      </c>
      <c r="B1" s="162" t="s">
        <v>207</v>
      </c>
      <c r="C1" s="162" t="s">
        <v>252</v>
      </c>
      <c r="D1" s="162" t="s">
        <v>253</v>
      </c>
      <c r="E1" s="162" t="s">
        <v>254</v>
      </c>
      <c r="F1" s="162" t="s">
        <v>255</v>
      </c>
      <c r="G1" s="162" t="s">
        <v>256</v>
      </c>
      <c r="H1" s="162" t="s">
        <v>257</v>
      </c>
      <c r="I1" s="162" t="s">
        <v>208</v>
      </c>
    </row>
    <row r="2" customFormat="false" ht="12.8" hidden="false" customHeight="false" outlineLevel="0" collapsed="false">
      <c r="A2" s="162" t="n">
        <v>49</v>
      </c>
      <c r="B2" s="162" t="n">
        <v>18000510.6188669</v>
      </c>
      <c r="C2" s="162" t="n">
        <v>17348424.3044446</v>
      </c>
      <c r="D2" s="162" t="n">
        <v>61294383.3095153</v>
      </c>
      <c r="E2" s="162" t="n">
        <v>61294383.3095153</v>
      </c>
      <c r="F2" s="162" t="n">
        <v>0</v>
      </c>
      <c r="G2" s="162" t="n">
        <v>371077.892968079</v>
      </c>
      <c r="H2" s="162" t="n">
        <v>186193.971362136</v>
      </c>
      <c r="I2" s="162" t="n">
        <v>135449.214417351</v>
      </c>
    </row>
    <row r="3" customFormat="false" ht="12.8" hidden="false" customHeight="false" outlineLevel="0" collapsed="false">
      <c r="A3" s="162" t="n">
        <v>50</v>
      </c>
      <c r="B3" s="162" t="n">
        <v>22157499.2341788</v>
      </c>
      <c r="C3" s="162" t="n">
        <v>21420846.3579256</v>
      </c>
      <c r="D3" s="162" t="n">
        <v>75698211.0792046</v>
      </c>
      <c r="E3" s="162" t="n">
        <v>64884180.9250325</v>
      </c>
      <c r="F3" s="162" t="n">
        <v>10814030.1541721</v>
      </c>
      <c r="G3" s="162" t="n">
        <v>449590.592220506</v>
      </c>
      <c r="H3" s="162" t="n">
        <v>181303.384351026</v>
      </c>
      <c r="I3" s="162" t="n">
        <v>151084.142402353</v>
      </c>
    </row>
    <row r="4" customFormat="false" ht="12.8" hidden="false" customHeight="false" outlineLevel="0" collapsed="false">
      <c r="A4" s="162" t="n">
        <v>51</v>
      </c>
      <c r="B4" s="162" t="n">
        <v>20233959.3615849</v>
      </c>
      <c r="C4" s="162" t="n">
        <v>19481047.9018705</v>
      </c>
      <c r="D4" s="162" t="n">
        <v>68948168.7444157</v>
      </c>
      <c r="E4" s="162" t="n">
        <v>68948168.7444157</v>
      </c>
      <c r="F4" s="162" t="n">
        <v>0</v>
      </c>
      <c r="G4" s="162" t="n">
        <v>479075.444673333</v>
      </c>
      <c r="H4" s="162" t="n">
        <v>169295.89556962</v>
      </c>
      <c r="I4" s="162" t="n">
        <v>149343.027816335</v>
      </c>
    </row>
    <row r="5" customFormat="false" ht="12.8" hidden="false" customHeight="false" outlineLevel="0" collapsed="false">
      <c r="A5" s="162" t="n">
        <v>52</v>
      </c>
      <c r="B5" s="162" t="n">
        <v>23711099.340712</v>
      </c>
      <c r="C5" s="162" t="n">
        <v>22929508.1705452</v>
      </c>
      <c r="D5" s="162" t="n">
        <v>81128439.104295</v>
      </c>
      <c r="E5" s="162" t="n">
        <v>69538662.0893957</v>
      </c>
      <c r="F5" s="162" t="n">
        <v>11589777.0148993</v>
      </c>
      <c r="G5" s="162" t="n">
        <v>516987.680878167</v>
      </c>
      <c r="H5" s="162" t="n">
        <v>162008.72253143</v>
      </c>
      <c r="I5" s="162" t="n">
        <v>146563.952510206</v>
      </c>
    </row>
    <row r="6" customFormat="false" ht="12.8" hidden="false" customHeight="false" outlineLevel="0" collapsed="false">
      <c r="A6" s="162" t="n">
        <v>53</v>
      </c>
      <c r="B6" s="162" t="n">
        <v>19318558.8094962</v>
      </c>
      <c r="C6" s="162" t="n">
        <v>18652836.7134315</v>
      </c>
      <c r="D6" s="162" t="n">
        <v>66019109.634082</v>
      </c>
      <c r="E6" s="162" t="n">
        <v>66019109.634082</v>
      </c>
      <c r="F6" s="162" t="n">
        <v>0</v>
      </c>
      <c r="G6" s="162" t="n">
        <v>425976.651435597</v>
      </c>
      <c r="H6" s="162" t="n">
        <v>141481.176969882</v>
      </c>
      <c r="I6" s="162" t="n">
        <v>140377.525227439</v>
      </c>
    </row>
    <row r="7" customFormat="false" ht="12.8" hidden="false" customHeight="false" outlineLevel="0" collapsed="false">
      <c r="A7" s="162" t="n">
        <v>54</v>
      </c>
      <c r="B7" s="162" t="n">
        <v>22035975.6793422</v>
      </c>
      <c r="C7" s="162" t="n">
        <v>21394352.2957855</v>
      </c>
      <c r="D7" s="162" t="n">
        <v>75696584.2068533</v>
      </c>
      <c r="E7" s="162" t="n">
        <v>64882786.4630171</v>
      </c>
      <c r="F7" s="162" t="n">
        <v>10813797.7438362</v>
      </c>
      <c r="G7" s="162" t="n">
        <v>415298.321746476</v>
      </c>
      <c r="H7" s="162" t="n">
        <v>127089.694721227</v>
      </c>
      <c r="I7" s="162" t="n">
        <v>141764.810127232</v>
      </c>
    </row>
    <row r="8" customFormat="false" ht="12.8" hidden="false" customHeight="false" outlineLevel="0" collapsed="false">
      <c r="A8" s="162" t="n">
        <v>55</v>
      </c>
      <c r="B8" s="162" t="n">
        <v>19225382.5714869</v>
      </c>
      <c r="C8" s="162" t="n">
        <v>18603741.720877</v>
      </c>
      <c r="D8" s="162" t="n">
        <v>65799884.3882005</v>
      </c>
      <c r="E8" s="162" t="n">
        <v>65799884.3882005</v>
      </c>
      <c r="F8" s="162" t="n">
        <v>0</v>
      </c>
      <c r="G8" s="162" t="n">
        <v>399075.404357142</v>
      </c>
      <c r="H8" s="162" t="n">
        <v>121633.121774462</v>
      </c>
      <c r="I8" s="162" t="n">
        <v>144189.0349691</v>
      </c>
    </row>
    <row r="9" customFormat="false" ht="12.8" hidden="false" customHeight="false" outlineLevel="0" collapsed="false">
      <c r="A9" s="162" t="n">
        <v>56</v>
      </c>
      <c r="B9" s="162" t="n">
        <v>22564836.9054479</v>
      </c>
      <c r="C9" s="162" t="n">
        <v>21903346.743288</v>
      </c>
      <c r="D9" s="162" t="n">
        <v>77437977.0286537</v>
      </c>
      <c r="E9" s="162" t="n">
        <v>66375408.8817032</v>
      </c>
      <c r="F9" s="162" t="n">
        <v>11062568.1469505</v>
      </c>
      <c r="G9" s="162" t="n">
        <v>439140.631379141</v>
      </c>
      <c r="H9" s="162" t="n">
        <v>116461.810362377</v>
      </c>
      <c r="I9" s="162" t="n">
        <v>151268.17202623</v>
      </c>
    </row>
    <row r="10" customFormat="false" ht="12.8" hidden="false" customHeight="false" outlineLevel="0" collapsed="false">
      <c r="A10" s="162" t="n">
        <v>57</v>
      </c>
      <c r="B10" s="162" t="n">
        <v>19510720.9348717</v>
      </c>
      <c r="C10" s="162" t="n">
        <v>18772632.0522002</v>
      </c>
      <c r="D10" s="162" t="n">
        <v>66351902.7083651</v>
      </c>
      <c r="E10" s="162" t="n">
        <v>66351902.7083651</v>
      </c>
      <c r="F10" s="162" t="n">
        <v>0</v>
      </c>
      <c r="G10" s="162" t="n">
        <v>413586.258336625</v>
      </c>
      <c r="H10" s="162" t="n">
        <v>238137.823326839</v>
      </c>
      <c r="I10" s="162" t="n">
        <v>123378.287154311</v>
      </c>
    </row>
    <row r="11" customFormat="false" ht="12.8" hidden="false" customHeight="false" outlineLevel="0" collapsed="false">
      <c r="A11" s="162" t="n">
        <v>58</v>
      </c>
      <c r="B11" s="162" t="n">
        <v>23339052.656364</v>
      </c>
      <c r="C11" s="162" t="n">
        <v>22600878.1366645</v>
      </c>
      <c r="D11" s="162" t="n">
        <v>79882706.2211742</v>
      </c>
      <c r="E11" s="162" t="n">
        <v>68470891.0467207</v>
      </c>
      <c r="F11" s="162" t="n">
        <v>11411815.1744534</v>
      </c>
      <c r="G11" s="162" t="n">
        <v>415889.735639967</v>
      </c>
      <c r="H11" s="162" t="n">
        <v>230582.912895283</v>
      </c>
      <c r="I11" s="162" t="n">
        <v>131002.673091904</v>
      </c>
    </row>
    <row r="12" customFormat="false" ht="12.8" hidden="false" customHeight="false" outlineLevel="0" collapsed="false">
      <c r="A12" s="162" t="n">
        <v>59</v>
      </c>
      <c r="B12" s="162" t="n">
        <v>20676340.3358436</v>
      </c>
      <c r="C12" s="162" t="n">
        <v>19987346.5543269</v>
      </c>
      <c r="D12" s="162" t="n">
        <v>70658358.7383324</v>
      </c>
      <c r="E12" s="162" t="n">
        <v>70658358.7383324</v>
      </c>
      <c r="F12" s="162" t="n">
        <v>0</v>
      </c>
      <c r="G12" s="162" t="n">
        <v>367663.677083727</v>
      </c>
      <c r="H12" s="162" t="n">
        <v>225108.785774441</v>
      </c>
      <c r="I12" s="162" t="n">
        <v>137459.026655012</v>
      </c>
    </row>
    <row r="13" customFormat="false" ht="12.8" hidden="false" customHeight="false" outlineLevel="0" collapsed="false">
      <c r="A13" s="162" t="n">
        <v>60</v>
      </c>
      <c r="B13" s="162" t="n">
        <v>24442783.390504</v>
      </c>
      <c r="C13" s="162" t="n">
        <v>23718443.3956191</v>
      </c>
      <c r="D13" s="162" t="n">
        <v>83772244.5237371</v>
      </c>
      <c r="E13" s="162" t="n">
        <v>71804781.020346</v>
      </c>
      <c r="F13" s="162" t="n">
        <v>11967463.503391</v>
      </c>
      <c r="G13" s="162" t="n">
        <v>396743.97044938</v>
      </c>
      <c r="H13" s="162" t="n">
        <v>227007.358244038</v>
      </c>
      <c r="I13" s="162" t="n">
        <v>143698.094559182</v>
      </c>
    </row>
    <row r="14" customFormat="false" ht="12.8" hidden="false" customHeight="false" outlineLevel="0" collapsed="false">
      <c r="A14" s="162" t="n">
        <v>61</v>
      </c>
      <c r="B14" s="162" t="n">
        <v>19425279.3963776</v>
      </c>
      <c r="C14" s="162" t="n">
        <v>18694163.0781907</v>
      </c>
      <c r="D14" s="162" t="n">
        <v>62655549.6102329</v>
      </c>
      <c r="E14" s="162" t="n">
        <v>70961222.6214461</v>
      </c>
      <c r="F14" s="162" t="n">
        <v>0</v>
      </c>
      <c r="G14" s="162" t="n">
        <v>385120.323093544</v>
      </c>
      <c r="H14" s="162" t="n">
        <v>255380.671773609</v>
      </c>
      <c r="I14" s="162" t="n">
        <v>129450.461885458</v>
      </c>
    </row>
    <row r="15" customFormat="false" ht="12.8" hidden="false" customHeight="false" outlineLevel="0" collapsed="false">
      <c r="A15" s="162" t="n">
        <v>62</v>
      </c>
      <c r="B15" s="162" t="n">
        <v>22128007.929654</v>
      </c>
      <c r="C15" s="162" t="n">
        <v>21409449.6656469</v>
      </c>
      <c r="D15" s="162" t="n">
        <v>71778714.4057313</v>
      </c>
      <c r="E15" s="162" t="n">
        <v>69714099.3486738</v>
      </c>
      <c r="F15" s="162" t="n">
        <v>11619016.5581123</v>
      </c>
      <c r="G15" s="162" t="n">
        <v>396657.897900116</v>
      </c>
      <c r="H15" s="162" t="n">
        <v>234931.164644349</v>
      </c>
      <c r="I15" s="162" t="n">
        <v>124241.716375217</v>
      </c>
    </row>
    <row r="16" customFormat="false" ht="12.8" hidden="false" customHeight="false" outlineLevel="0" collapsed="false">
      <c r="A16" s="162" t="n">
        <v>63</v>
      </c>
      <c r="B16" s="162" t="n">
        <v>18144968.4047922</v>
      </c>
      <c r="C16" s="162" t="n">
        <v>17507481.7642189</v>
      </c>
      <c r="D16" s="162" t="n">
        <v>58906927.6239573</v>
      </c>
      <c r="E16" s="162" t="n">
        <v>66038620.5698344</v>
      </c>
      <c r="F16" s="162" t="n">
        <v>0</v>
      </c>
      <c r="G16" s="162" t="n">
        <v>349907.588704731</v>
      </c>
      <c r="H16" s="162" t="n">
        <v>208838.907550347</v>
      </c>
      <c r="I16" s="162" t="n">
        <v>112485.920454584</v>
      </c>
    </row>
    <row r="17" customFormat="false" ht="12.8" hidden="false" customHeight="false" outlineLevel="0" collapsed="false">
      <c r="A17" s="162" t="n">
        <v>64</v>
      </c>
      <c r="B17" s="162" t="n">
        <v>19836641.3035061</v>
      </c>
      <c r="C17" s="162" t="n">
        <v>19240579.5549017</v>
      </c>
      <c r="D17" s="162" t="n">
        <v>64744975.4296404</v>
      </c>
      <c r="E17" s="162" t="n">
        <v>62201099.778605</v>
      </c>
      <c r="F17" s="162" t="n">
        <v>10366849.9631008</v>
      </c>
      <c r="G17" s="162" t="n">
        <v>316139.72116797</v>
      </c>
      <c r="H17" s="162" t="n">
        <v>201450.048869671</v>
      </c>
      <c r="I17" s="162" t="n">
        <v>112102.826524005</v>
      </c>
    </row>
    <row r="18" customFormat="false" ht="12.8" hidden="false" customHeight="false" outlineLevel="0" collapsed="false">
      <c r="A18" s="162" t="n">
        <v>65</v>
      </c>
      <c r="B18" s="162" t="n">
        <v>15838280.4823216</v>
      </c>
      <c r="C18" s="162" t="n">
        <v>15266786.4777722</v>
      </c>
      <c r="D18" s="162" t="n">
        <v>48722220.7070428</v>
      </c>
      <c r="E18" s="162" t="n">
        <v>61869622.9419318</v>
      </c>
      <c r="F18" s="162" t="n">
        <v>0</v>
      </c>
      <c r="G18" s="162" t="n">
        <v>293358.556230833</v>
      </c>
      <c r="H18" s="162" t="n">
        <v>200443.796049829</v>
      </c>
      <c r="I18" s="162" t="n">
        <v>110988.074669527</v>
      </c>
    </row>
    <row r="19" customFormat="false" ht="12.8" hidden="false" customHeight="false" outlineLevel="0" collapsed="false">
      <c r="A19" s="162" t="n">
        <v>66</v>
      </c>
      <c r="B19" s="162" t="n">
        <v>18778360.1188109</v>
      </c>
      <c r="C19" s="162" t="n">
        <v>18212473.0018592</v>
      </c>
      <c r="D19" s="162" t="n">
        <v>58758310.1698221</v>
      </c>
      <c r="E19" s="162" t="n">
        <v>62353425.0747698</v>
      </c>
      <c r="F19" s="162" t="n">
        <v>10392237.5124616</v>
      </c>
      <c r="G19" s="162" t="n">
        <v>294460.186874524</v>
      </c>
      <c r="H19" s="162" t="n">
        <v>196186.538477386</v>
      </c>
      <c r="I19" s="162" t="n">
        <v>107486.273713936</v>
      </c>
    </row>
    <row r="20" customFormat="false" ht="12.8" hidden="false" customHeight="false" outlineLevel="0" collapsed="false">
      <c r="A20" s="162" t="n">
        <v>67</v>
      </c>
      <c r="B20" s="162" t="n">
        <v>15860188.8718915</v>
      </c>
      <c r="C20" s="162" t="n">
        <v>15266336.8334218</v>
      </c>
      <c r="D20" s="162" t="n">
        <v>49437145.1843315</v>
      </c>
      <c r="E20" s="162" t="n">
        <v>60559005.7924842</v>
      </c>
      <c r="F20" s="162" t="n">
        <v>0</v>
      </c>
      <c r="G20" s="162" t="n">
        <v>310256.129758465</v>
      </c>
      <c r="H20" s="162" t="n">
        <v>207049.283705519</v>
      </c>
      <c r="I20" s="162" t="n">
        <v>109352.321436835</v>
      </c>
    </row>
    <row r="21" customFormat="false" ht="12.8" hidden="false" customHeight="false" outlineLevel="0" collapsed="false">
      <c r="A21" s="162" t="n">
        <v>68</v>
      </c>
      <c r="B21" s="162" t="n">
        <v>18033791.0681253</v>
      </c>
      <c r="C21" s="162" t="n">
        <v>17429822.5917796</v>
      </c>
      <c r="D21" s="162" t="n">
        <v>56931853.5348079</v>
      </c>
      <c r="E21" s="162" t="n">
        <v>58594550.2898636</v>
      </c>
      <c r="F21" s="162" t="n">
        <v>9765758.38164393</v>
      </c>
      <c r="G21" s="162" t="n">
        <v>322478.108124877</v>
      </c>
      <c r="H21" s="162" t="n">
        <v>204660.127476656</v>
      </c>
      <c r="I21" s="162" t="n">
        <v>109757.486777464</v>
      </c>
    </row>
    <row r="22" customFormat="false" ht="12.8" hidden="false" customHeight="false" outlineLevel="0" collapsed="false">
      <c r="A22" s="162" t="n">
        <v>69</v>
      </c>
      <c r="B22" s="162" t="n">
        <v>16523403.45029</v>
      </c>
      <c r="C22" s="162" t="n">
        <v>15951466.786717</v>
      </c>
      <c r="D22" s="162" t="n">
        <v>52151847.3923576</v>
      </c>
      <c r="E22" s="162" t="n">
        <v>61544065.8247029</v>
      </c>
      <c r="F22" s="162" t="n">
        <v>0</v>
      </c>
      <c r="G22" s="162" t="n">
        <v>288795.94933407</v>
      </c>
      <c r="H22" s="162" t="n">
        <v>205086.792036595</v>
      </c>
      <c r="I22" s="162" t="n">
        <v>111505.603146125</v>
      </c>
    </row>
    <row r="23" customFormat="false" ht="12.8" hidden="false" customHeight="false" outlineLevel="0" collapsed="false">
      <c r="A23" s="162" t="n">
        <v>70</v>
      </c>
      <c r="B23" s="162" t="n">
        <v>19063516.3714391</v>
      </c>
      <c r="C23" s="162" t="n">
        <v>18466982.4815111</v>
      </c>
      <c r="D23" s="162" t="n">
        <v>60534799.3656864</v>
      </c>
      <c r="E23" s="162" t="n">
        <v>60850161.5749181</v>
      </c>
      <c r="F23" s="162" t="n">
        <v>10141693.5958197</v>
      </c>
      <c r="G23" s="162" t="n">
        <v>325173.586433243</v>
      </c>
      <c r="H23" s="162" t="n">
        <v>205959.108213799</v>
      </c>
      <c r="I23" s="162" t="n">
        <v>93430.2789727885</v>
      </c>
    </row>
    <row r="24" customFormat="false" ht="12.8" hidden="false" customHeight="false" outlineLevel="0" collapsed="false">
      <c r="A24" s="162" t="n">
        <v>71</v>
      </c>
      <c r="B24" s="162" t="n">
        <v>16798757.7603948</v>
      </c>
      <c r="C24" s="162" t="n">
        <v>16204235.3318616</v>
      </c>
      <c r="D24" s="162" t="n">
        <v>53347980.7480008</v>
      </c>
      <c r="E24" s="162" t="n">
        <v>61794538.0317825</v>
      </c>
      <c r="F24" s="162" t="n">
        <v>0</v>
      </c>
      <c r="G24" s="162" t="n">
        <v>322066.44287009</v>
      </c>
      <c r="H24" s="162" t="n">
        <v>205738.393008568</v>
      </c>
      <c r="I24" s="162" t="n">
        <v>95310.8466493538</v>
      </c>
    </row>
    <row r="25" customFormat="false" ht="12.8" hidden="false" customHeight="false" outlineLevel="0" collapsed="false">
      <c r="A25" s="162" t="n">
        <v>72</v>
      </c>
      <c r="B25" s="162" t="n">
        <v>19755588.7979109</v>
      </c>
      <c r="C25" s="162" t="n">
        <v>19174423.5314265</v>
      </c>
      <c r="D25" s="162" t="n">
        <v>63322765.5782137</v>
      </c>
      <c r="E25" s="162" t="n">
        <v>62479060.5174232</v>
      </c>
      <c r="F25" s="162" t="n">
        <v>10413176.7529039</v>
      </c>
      <c r="G25" s="162" t="n">
        <v>315722.707214325</v>
      </c>
      <c r="H25" s="162" t="n">
        <v>196849.984894825</v>
      </c>
      <c r="I25" s="162" t="n">
        <v>97989.3919645251</v>
      </c>
    </row>
    <row r="26" customFormat="false" ht="12.8" hidden="false" customHeight="false" outlineLevel="0" collapsed="false">
      <c r="A26" s="162" t="n">
        <v>73</v>
      </c>
      <c r="B26" s="162" t="n">
        <v>17528197.2883605</v>
      </c>
      <c r="C26" s="162" t="n">
        <v>16929639.8506019</v>
      </c>
      <c r="D26" s="162" t="n">
        <v>56134938.4051577</v>
      </c>
      <c r="E26" s="162" t="n">
        <v>64024628.832219</v>
      </c>
      <c r="F26" s="162" t="n">
        <v>0</v>
      </c>
      <c r="G26" s="162" t="n">
        <v>329831.042377381</v>
      </c>
      <c r="H26" s="162" t="n">
        <v>195732.977392649</v>
      </c>
      <c r="I26" s="162" t="n">
        <v>104276.311412233</v>
      </c>
    </row>
    <row r="27" customFormat="false" ht="12.8" hidden="false" customHeight="false" outlineLevel="0" collapsed="false">
      <c r="A27" s="162" t="n">
        <v>74</v>
      </c>
      <c r="B27" s="162" t="n">
        <v>20837472.057756</v>
      </c>
      <c r="C27" s="162" t="n">
        <v>20182753.6591685</v>
      </c>
      <c r="D27" s="162" t="n">
        <v>67014518.6805065</v>
      </c>
      <c r="E27" s="162" t="n">
        <v>65336196.5308045</v>
      </c>
      <c r="F27" s="162" t="n">
        <v>10889366.0884674</v>
      </c>
      <c r="G27" s="162" t="n">
        <v>363241.10336709</v>
      </c>
      <c r="H27" s="162" t="n">
        <v>219923.582166261</v>
      </c>
      <c r="I27" s="162" t="n">
        <v>102219.590077419</v>
      </c>
    </row>
    <row r="28" customFormat="false" ht="12.8" hidden="false" customHeight="false" outlineLevel="0" collapsed="false">
      <c r="A28" s="162" t="n">
        <v>75</v>
      </c>
      <c r="B28" s="162" t="n">
        <v>18326901.4660933</v>
      </c>
      <c r="C28" s="162" t="n">
        <v>17687725.409868</v>
      </c>
      <c r="D28" s="162" t="n">
        <v>58950747.9585729</v>
      </c>
      <c r="E28" s="162" t="n">
        <v>66418579.2110687</v>
      </c>
      <c r="F28" s="162" t="n">
        <v>0</v>
      </c>
      <c r="G28" s="162" t="n">
        <v>356228.801757121</v>
      </c>
      <c r="H28" s="162" t="n">
        <v>208916.53067323</v>
      </c>
      <c r="I28" s="162" t="n">
        <v>105758.176849913</v>
      </c>
    </row>
    <row r="29" customFormat="false" ht="12.8" hidden="false" customHeight="false" outlineLevel="0" collapsed="false">
      <c r="A29" s="162" t="n">
        <v>76</v>
      </c>
      <c r="B29" s="162" t="n">
        <v>21665886.6873195</v>
      </c>
      <c r="C29" s="162" t="n">
        <v>20963565.7832411</v>
      </c>
      <c r="D29" s="162" t="n">
        <v>69918143.0289643</v>
      </c>
      <c r="E29" s="162" t="n">
        <v>67413207.3402885</v>
      </c>
      <c r="F29" s="162" t="n">
        <v>11235534.5567147</v>
      </c>
      <c r="G29" s="162" t="n">
        <v>396397.597984117</v>
      </c>
      <c r="H29" s="162" t="n">
        <v>232307.04464878</v>
      </c>
      <c r="I29" s="162" t="n">
        <v>105166.087779198</v>
      </c>
    </row>
    <row r="30" customFormat="false" ht="12.8" hidden="false" customHeight="false" outlineLevel="0" collapsed="false">
      <c r="A30" s="162" t="n">
        <v>77</v>
      </c>
      <c r="B30" s="162" t="n">
        <v>19279381.3701449</v>
      </c>
      <c r="C30" s="162" t="n">
        <v>18620247.5640875</v>
      </c>
      <c r="D30" s="162" t="n">
        <v>62393465.5460553</v>
      </c>
      <c r="E30" s="162" t="n">
        <v>69368419.9305453</v>
      </c>
      <c r="F30" s="162" t="n">
        <v>0</v>
      </c>
      <c r="G30" s="162" t="n">
        <v>365430.58185786</v>
      </c>
      <c r="H30" s="162" t="n">
        <v>219122.672853158</v>
      </c>
      <c r="I30" s="162" t="n">
        <v>106543.644780594</v>
      </c>
    </row>
    <row r="31" customFormat="false" ht="12.8" hidden="false" customHeight="false" outlineLevel="0" collapsed="false">
      <c r="A31" s="162" t="n">
        <v>78</v>
      </c>
      <c r="B31" s="162" t="n">
        <v>22637621.2201109</v>
      </c>
      <c r="C31" s="162" t="n">
        <v>21921324.9218981</v>
      </c>
      <c r="D31" s="162" t="n">
        <v>73360415.6865635</v>
      </c>
      <c r="E31" s="162" t="n">
        <v>70092416.9939046</v>
      </c>
      <c r="F31" s="162" t="n">
        <v>11682069.4989841</v>
      </c>
      <c r="G31" s="162" t="n">
        <v>404014.813850335</v>
      </c>
      <c r="H31" s="162" t="n">
        <v>238712.986531457</v>
      </c>
      <c r="I31" s="162" t="n">
        <v>105097.854044294</v>
      </c>
    </row>
    <row r="32" customFormat="false" ht="12.8" hidden="false" customHeight="false" outlineLevel="0" collapsed="false">
      <c r="A32" s="162" t="n">
        <v>79</v>
      </c>
      <c r="B32" s="162" t="n">
        <v>19620731.2779485</v>
      </c>
      <c r="C32" s="162" t="n">
        <v>18914915.3279753</v>
      </c>
      <c r="D32" s="162" t="n">
        <v>63594308.0947889</v>
      </c>
      <c r="E32" s="162" t="n">
        <v>70097122.6790537</v>
      </c>
      <c r="F32" s="162" t="n">
        <v>0</v>
      </c>
      <c r="G32" s="162" t="n">
        <v>392709.705655847</v>
      </c>
      <c r="H32" s="162" t="n">
        <v>235413.563558523</v>
      </c>
      <c r="I32" s="162" t="n">
        <v>110989.543941169</v>
      </c>
    </row>
    <row r="33" customFormat="false" ht="12.8" hidden="false" customHeight="false" outlineLevel="0" collapsed="false">
      <c r="A33" s="162" t="n">
        <v>80</v>
      </c>
      <c r="B33" s="162" t="n">
        <v>23148580.9929984</v>
      </c>
      <c r="C33" s="162" t="n">
        <v>22395998.0275235</v>
      </c>
      <c r="D33" s="162" t="n">
        <v>75171908.7552507</v>
      </c>
      <c r="E33" s="162" t="n">
        <v>71371735.0517392</v>
      </c>
      <c r="F33" s="162" t="n">
        <v>11895289.1752899</v>
      </c>
      <c r="G33" s="162" t="n">
        <v>426507.95433734</v>
      </c>
      <c r="H33" s="162" t="n">
        <v>250169.653552026</v>
      </c>
      <c r="I33" s="162" t="n">
        <v>108436.225122188</v>
      </c>
    </row>
    <row r="34" customFormat="false" ht="12.8" hidden="false" customHeight="false" outlineLevel="0" collapsed="false">
      <c r="A34" s="162" t="n">
        <v>81</v>
      </c>
      <c r="B34" s="162" t="n">
        <v>20458308.1574482</v>
      </c>
      <c r="C34" s="162" t="n">
        <v>19750124.2981847</v>
      </c>
      <c r="D34" s="162" t="n">
        <v>66581075.2047956</v>
      </c>
      <c r="E34" s="162" t="n">
        <v>72827287.7580058</v>
      </c>
      <c r="F34" s="162" t="n">
        <v>0</v>
      </c>
      <c r="G34" s="162" t="n">
        <v>394851.970447662</v>
      </c>
      <c r="H34" s="162" t="n">
        <v>237342.248425334</v>
      </c>
      <c r="I34" s="162" t="n">
        <v>108556.629129315</v>
      </c>
    </row>
    <row r="35" customFormat="false" ht="12.8" hidden="false" customHeight="false" outlineLevel="0" collapsed="false">
      <c r="A35" s="162" t="n">
        <v>82</v>
      </c>
      <c r="B35" s="162" t="n">
        <v>24061951.2101604</v>
      </c>
      <c r="C35" s="162" t="n">
        <v>23255684.5096312</v>
      </c>
      <c r="D35" s="162" t="n">
        <v>78226408.9139828</v>
      </c>
      <c r="E35" s="162" t="n">
        <v>73812665.7510541</v>
      </c>
      <c r="F35" s="162" t="n">
        <v>12302110.958509</v>
      </c>
      <c r="G35" s="162" t="n">
        <v>467790.299150964</v>
      </c>
      <c r="H35" s="162" t="n">
        <v>262021.148891392</v>
      </c>
      <c r="I35" s="162" t="n">
        <v>109221.789266951</v>
      </c>
    </row>
    <row r="36" customFormat="false" ht="12.8" hidden="false" customHeight="false" outlineLevel="0" collapsed="false">
      <c r="A36" s="162" t="n">
        <v>83</v>
      </c>
      <c r="B36" s="162" t="n">
        <v>21226118.6323833</v>
      </c>
      <c r="C36" s="162" t="n">
        <v>20442364.5102086</v>
      </c>
      <c r="D36" s="162" t="n">
        <v>69097620.1972986</v>
      </c>
      <c r="E36" s="162" t="n">
        <v>75100673.2737471</v>
      </c>
      <c r="F36" s="162" t="n">
        <v>0</v>
      </c>
      <c r="G36" s="162" t="n">
        <v>446170.239141758</v>
      </c>
      <c r="H36" s="162" t="n">
        <v>258102.542690143</v>
      </c>
      <c r="I36" s="162" t="n">
        <v>113544.771918296</v>
      </c>
    </row>
    <row r="37" customFormat="false" ht="12.8" hidden="false" customHeight="false" outlineLevel="0" collapsed="false">
      <c r="A37" s="162" t="n">
        <v>84</v>
      </c>
      <c r="B37" s="162" t="n">
        <v>24953002.8071169</v>
      </c>
      <c r="C37" s="162" t="n">
        <v>24156498.6039014</v>
      </c>
      <c r="D37" s="162" t="n">
        <v>81420678.5563668</v>
      </c>
      <c r="E37" s="162" t="n">
        <v>76458520.8308823</v>
      </c>
      <c r="F37" s="162" t="n">
        <v>12743086.8051471</v>
      </c>
      <c r="G37" s="162" t="n">
        <v>445503.498272078</v>
      </c>
      <c r="H37" s="162" t="n">
        <v>272135.582646054</v>
      </c>
      <c r="I37" s="162" t="n">
        <v>112664.460424838</v>
      </c>
    </row>
    <row r="38" customFormat="false" ht="12.8" hidden="false" customHeight="false" outlineLevel="0" collapsed="false">
      <c r="A38" s="162" t="n">
        <v>85</v>
      </c>
      <c r="B38" s="162" t="n">
        <v>21904449.0484677</v>
      </c>
      <c r="C38" s="162" t="n">
        <v>21114278.234816</v>
      </c>
      <c r="D38" s="162" t="n">
        <v>71516550.7560406</v>
      </c>
      <c r="E38" s="162" t="n">
        <v>77310524.9697828</v>
      </c>
      <c r="F38" s="162" t="n">
        <v>0</v>
      </c>
      <c r="G38" s="162" t="n">
        <v>442148.026529666</v>
      </c>
      <c r="H38" s="162" t="n">
        <v>267620.745034902</v>
      </c>
      <c r="I38" s="162" t="n">
        <v>114860.060124549</v>
      </c>
    </row>
    <row r="39" customFormat="false" ht="12.8" hidden="false" customHeight="false" outlineLevel="0" collapsed="false">
      <c r="A39" s="162" t="n">
        <v>86</v>
      </c>
      <c r="B39" s="162" t="n">
        <v>25526886.7471676</v>
      </c>
      <c r="C39" s="162" t="n">
        <v>24688205.8040517</v>
      </c>
      <c r="D39" s="162" t="n">
        <v>83330723.1656117</v>
      </c>
      <c r="E39" s="162" t="n">
        <v>77945534.7930849</v>
      </c>
      <c r="F39" s="162" t="n">
        <v>12990922.4655142</v>
      </c>
      <c r="G39" s="162" t="n">
        <v>471551.380700687</v>
      </c>
      <c r="H39" s="162" t="n">
        <v>286494.56302004</v>
      </c>
      <c r="I39" s="162" t="n">
        <v>115192.856278885</v>
      </c>
    </row>
    <row r="40" customFormat="false" ht="12.8" hidden="false" customHeight="false" outlineLevel="0" collapsed="false">
      <c r="A40" s="162" t="n">
        <v>87</v>
      </c>
      <c r="B40" s="162" t="n">
        <v>22186887.7383385</v>
      </c>
      <c r="C40" s="162" t="n">
        <v>21351523.4190558</v>
      </c>
      <c r="D40" s="162" t="n">
        <v>72450007.9575668</v>
      </c>
      <c r="E40" s="162" t="n">
        <v>78004925.2523349</v>
      </c>
      <c r="F40" s="162" t="n">
        <v>0</v>
      </c>
      <c r="G40" s="162" t="n">
        <v>466136.023484384</v>
      </c>
      <c r="H40" s="162" t="n">
        <v>284733.898798752</v>
      </c>
      <c r="I40" s="162" t="n">
        <v>120706.281427972</v>
      </c>
    </row>
    <row r="41" customFormat="false" ht="12.8" hidden="false" customHeight="false" outlineLevel="0" collapsed="false">
      <c r="A41" s="162" t="n">
        <v>88</v>
      </c>
      <c r="B41" s="162" t="n">
        <v>25860499.5629964</v>
      </c>
      <c r="C41" s="162" t="n">
        <v>24998811.4945154</v>
      </c>
      <c r="D41" s="162" t="n">
        <v>84522213.7212409</v>
      </c>
      <c r="E41" s="162" t="n">
        <v>78833528.7240024</v>
      </c>
      <c r="F41" s="162" t="n">
        <v>13138921.4540004</v>
      </c>
      <c r="G41" s="162" t="n">
        <v>474017.883056155</v>
      </c>
      <c r="H41" s="162" t="n">
        <v>302431.326652407</v>
      </c>
      <c r="I41" s="162" t="n">
        <v>121769.798246243</v>
      </c>
    </row>
    <row r="42" customFormat="false" ht="12.8" hidden="false" customHeight="false" outlineLevel="0" collapsed="false">
      <c r="A42" s="162" t="n">
        <v>89</v>
      </c>
      <c r="B42" s="162" t="n">
        <v>22748726.232667</v>
      </c>
      <c r="C42" s="162" t="n">
        <v>21919658.5791874</v>
      </c>
      <c r="D42" s="162" t="n">
        <v>74519006.5089099</v>
      </c>
      <c r="E42" s="162" t="n">
        <v>79967700.6919443</v>
      </c>
      <c r="F42" s="162" t="n">
        <v>0</v>
      </c>
      <c r="G42" s="162" t="n">
        <v>458197.334050084</v>
      </c>
      <c r="H42" s="162" t="n">
        <v>287571.94069289</v>
      </c>
      <c r="I42" s="162" t="n">
        <v>118997.6839095</v>
      </c>
    </row>
    <row r="43" customFormat="false" ht="12.8" hidden="false" customHeight="false" outlineLevel="0" collapsed="false">
      <c r="A43" s="162" t="n">
        <v>90</v>
      </c>
      <c r="B43" s="162" t="n">
        <v>26635926.4149958</v>
      </c>
      <c r="C43" s="162" t="n">
        <v>25732859.7649071</v>
      </c>
      <c r="D43" s="162" t="n">
        <v>87107524.0128777</v>
      </c>
      <c r="E43" s="162" t="n">
        <v>81024686.2761412</v>
      </c>
      <c r="F43" s="162" t="n">
        <v>13504114.3793569</v>
      </c>
      <c r="G43" s="162" t="n">
        <v>526631.444949667</v>
      </c>
      <c r="H43" s="162" t="n">
        <v>294086.810417731</v>
      </c>
      <c r="I43" s="162" t="n">
        <v>117640.563887552</v>
      </c>
    </row>
    <row r="44" customFormat="false" ht="12.8" hidden="false" customHeight="false" outlineLevel="0" collapsed="false">
      <c r="A44" s="162" t="n">
        <v>91</v>
      </c>
      <c r="B44" s="162" t="n">
        <v>23283902.2975518</v>
      </c>
      <c r="C44" s="162" t="n">
        <v>22407714.087715</v>
      </c>
      <c r="D44" s="162" t="n">
        <v>76254016.7575513</v>
      </c>
      <c r="E44" s="162" t="n">
        <v>81540925.8106452</v>
      </c>
      <c r="F44" s="162" t="n">
        <v>0</v>
      </c>
      <c r="G44" s="162" t="n">
        <v>502306.951296573</v>
      </c>
      <c r="H44" s="162" t="n">
        <v>291098.938394004</v>
      </c>
      <c r="I44" s="162" t="n">
        <v>118260.457351633</v>
      </c>
    </row>
    <row r="45" customFormat="false" ht="12.8" hidden="false" customHeight="false" outlineLevel="0" collapsed="false">
      <c r="A45" s="162" t="n">
        <v>92</v>
      </c>
      <c r="B45" s="162" t="n">
        <v>27012663.6247953</v>
      </c>
      <c r="C45" s="162" t="n">
        <v>26113389.0842876</v>
      </c>
      <c r="D45" s="162" t="n">
        <v>88477354.9304203</v>
      </c>
      <c r="E45" s="162" t="n">
        <v>82104221.8822431</v>
      </c>
      <c r="F45" s="162" t="n">
        <v>13684036.9803739</v>
      </c>
      <c r="G45" s="162" t="n">
        <v>525755.582548736</v>
      </c>
      <c r="H45" s="162" t="n">
        <v>294737.680225456</v>
      </c>
      <c r="I45" s="162" t="n">
        <v>112544.682476342</v>
      </c>
    </row>
    <row r="46" customFormat="false" ht="12.8" hidden="false" customHeight="false" outlineLevel="0" collapsed="false">
      <c r="A46" s="162" t="n">
        <v>93</v>
      </c>
      <c r="B46" s="162" t="n">
        <v>23542010.3123402</v>
      </c>
      <c r="C46" s="162" t="n">
        <v>22654816.5022721</v>
      </c>
      <c r="D46" s="162" t="n">
        <v>77195057.4997837</v>
      </c>
      <c r="E46" s="162" t="n">
        <v>82370646.7006597</v>
      </c>
      <c r="F46" s="162" t="n">
        <v>0</v>
      </c>
      <c r="G46" s="162" t="n">
        <v>508916.348454239</v>
      </c>
      <c r="H46" s="162" t="n">
        <v>295713.534510102</v>
      </c>
      <c r="I46" s="162" t="n">
        <v>117948.46729112</v>
      </c>
    </row>
    <row r="47" customFormat="false" ht="12.8" hidden="false" customHeight="false" outlineLevel="0" collapsed="false">
      <c r="A47" s="162" t="n">
        <v>94</v>
      </c>
      <c r="B47" s="162" t="n">
        <v>27209592.6253602</v>
      </c>
      <c r="C47" s="162" t="n">
        <v>26309350.7768843</v>
      </c>
      <c r="D47" s="162" t="n">
        <v>89214188.7001445</v>
      </c>
      <c r="E47" s="162" t="n">
        <v>82698977.5995167</v>
      </c>
      <c r="F47" s="162" t="n">
        <v>13783162.9332528</v>
      </c>
      <c r="G47" s="162" t="n">
        <v>510208.993719127</v>
      </c>
      <c r="H47" s="162" t="n">
        <v>306930.270187373</v>
      </c>
      <c r="I47" s="162" t="n">
        <v>118717.977956333</v>
      </c>
    </row>
    <row r="48" customFormat="false" ht="12.8" hidden="false" customHeight="false" outlineLevel="0" collapsed="false">
      <c r="A48" s="162" t="n">
        <v>95</v>
      </c>
      <c r="B48" s="162" t="n">
        <v>23993109.6743902</v>
      </c>
      <c r="C48" s="162" t="n">
        <v>23076133.8183504</v>
      </c>
      <c r="D48" s="162" t="n">
        <v>78669874.0937442</v>
      </c>
      <c r="E48" s="162" t="n">
        <v>83910306.5770749</v>
      </c>
      <c r="F48" s="162" t="n">
        <v>0</v>
      </c>
      <c r="G48" s="162" t="n">
        <v>522243.622921936</v>
      </c>
      <c r="H48" s="162" t="n">
        <v>309950.19072038</v>
      </c>
      <c r="I48" s="162" t="n">
        <v>121117.203425008</v>
      </c>
    </row>
    <row r="49" customFormat="false" ht="12.8" hidden="false" customHeight="false" outlineLevel="0" collapsed="false">
      <c r="A49" s="162" t="n">
        <v>96</v>
      </c>
      <c r="B49" s="162" t="n">
        <v>27724951.5954197</v>
      </c>
      <c r="C49" s="162" t="n">
        <v>26740315.1612496</v>
      </c>
      <c r="D49" s="162" t="n">
        <v>90710478.5244458</v>
      </c>
      <c r="E49" s="162" t="n">
        <v>84003021.836537</v>
      </c>
      <c r="F49" s="162" t="n">
        <v>14000503.6394228</v>
      </c>
      <c r="G49" s="162" t="n">
        <v>572309.591423248</v>
      </c>
      <c r="H49" s="162" t="n">
        <v>325694.11240011</v>
      </c>
      <c r="I49" s="162" t="n">
        <v>123761.043352496</v>
      </c>
    </row>
    <row r="50" customFormat="false" ht="12.8" hidden="false" customHeight="false" outlineLevel="0" collapsed="false">
      <c r="A50" s="162" t="n">
        <v>97</v>
      </c>
      <c r="B50" s="162" t="n">
        <v>24202385.1113739</v>
      </c>
      <c r="C50" s="162" t="n">
        <v>23217373.6884258</v>
      </c>
      <c r="D50" s="162" t="n">
        <v>79159029.6130871</v>
      </c>
      <c r="E50" s="162" t="n">
        <v>84294001.3309155</v>
      </c>
      <c r="F50" s="162" t="n">
        <v>0</v>
      </c>
      <c r="G50" s="162" t="n">
        <v>569902.798359242</v>
      </c>
      <c r="H50" s="162" t="n">
        <v>325408.730985566</v>
      </c>
      <c r="I50" s="162" t="n">
        <v>128142.705147574</v>
      </c>
    </row>
    <row r="51" customFormat="false" ht="12.8" hidden="false" customHeight="false" outlineLevel="0" collapsed="false">
      <c r="A51" s="162" t="n">
        <v>98</v>
      </c>
      <c r="B51" s="162" t="n">
        <v>28310145.5855345</v>
      </c>
      <c r="C51" s="162" t="n">
        <v>27322854.3754627</v>
      </c>
      <c r="D51" s="162" t="n">
        <v>92707448.4934088</v>
      </c>
      <c r="E51" s="162" t="n">
        <v>85737621.2635144</v>
      </c>
      <c r="F51" s="162" t="n">
        <v>14289603.5439191</v>
      </c>
      <c r="G51" s="162" t="n">
        <v>597233.282136806</v>
      </c>
      <c r="H51" s="162" t="n">
        <v>308840.529629702</v>
      </c>
      <c r="I51" s="162" t="n">
        <v>116024.854721749</v>
      </c>
    </row>
    <row r="52" customFormat="false" ht="12.8" hidden="false" customHeight="false" outlineLevel="0" collapsed="false">
      <c r="A52" s="162" t="n">
        <v>99</v>
      </c>
      <c r="B52" s="162" t="n">
        <v>24879309.0866625</v>
      </c>
      <c r="C52" s="162" t="n">
        <v>23932830.720804</v>
      </c>
      <c r="D52" s="162" t="n">
        <v>81657674.3118748</v>
      </c>
      <c r="E52" s="162" t="n">
        <v>86765957.9783802</v>
      </c>
      <c r="F52" s="162" t="n">
        <v>0</v>
      </c>
      <c r="G52" s="162" t="n">
        <v>553919.797028401</v>
      </c>
      <c r="H52" s="162" t="n">
        <v>310040.565505229</v>
      </c>
      <c r="I52" s="162" t="n">
        <v>117882.861892659</v>
      </c>
    </row>
    <row r="53" customFormat="false" ht="12.8" hidden="false" customHeight="false" outlineLevel="0" collapsed="false">
      <c r="A53" s="162" t="n">
        <v>100</v>
      </c>
      <c r="B53" s="162" t="n">
        <v>29009506.7870959</v>
      </c>
      <c r="C53" s="162" t="n">
        <v>28014294.2586121</v>
      </c>
      <c r="D53" s="162" t="n">
        <v>95080033.5749028</v>
      </c>
      <c r="E53" s="162" t="n">
        <v>87810384.5072125</v>
      </c>
      <c r="F53" s="162" t="n">
        <v>14635064.0845354</v>
      </c>
      <c r="G53" s="162" t="n">
        <v>604343.24258069</v>
      </c>
      <c r="H53" s="162" t="n">
        <v>309411.411991132</v>
      </c>
      <c r="I53" s="162" t="n">
        <v>116368.391302836</v>
      </c>
    </row>
    <row r="54" customFormat="false" ht="12.8" hidden="false" customHeight="false" outlineLevel="0" collapsed="false">
      <c r="A54" s="162" t="n">
        <v>101</v>
      </c>
      <c r="B54" s="162" t="n">
        <v>25335731.188012</v>
      </c>
      <c r="C54" s="162" t="n">
        <v>24361662.7037059</v>
      </c>
      <c r="D54" s="162" t="n">
        <v>83177915.7619779</v>
      </c>
      <c r="E54" s="162" t="n">
        <v>88217064.7076983</v>
      </c>
      <c r="F54" s="162" t="n">
        <v>0</v>
      </c>
      <c r="G54" s="162" t="n">
        <v>587290.863323323</v>
      </c>
      <c r="H54" s="162" t="n">
        <v>305096.479816944</v>
      </c>
      <c r="I54" s="162" t="n">
        <v>116687.344522687</v>
      </c>
    </row>
    <row r="55" customFormat="false" ht="12.8" hidden="false" customHeight="false" outlineLevel="0" collapsed="false">
      <c r="A55" s="162" t="n">
        <v>102</v>
      </c>
      <c r="B55" s="162" t="n">
        <v>29466913.9136092</v>
      </c>
      <c r="C55" s="162" t="n">
        <v>28459154.3870675</v>
      </c>
      <c r="D55" s="162" t="n">
        <v>96633501.4730706</v>
      </c>
      <c r="E55" s="162" t="n">
        <v>89157442.2861927</v>
      </c>
      <c r="F55" s="162" t="n">
        <v>14859573.7143655</v>
      </c>
      <c r="G55" s="162" t="n">
        <v>601635.852504466</v>
      </c>
      <c r="H55" s="162" t="n">
        <v>321197.06109362</v>
      </c>
      <c r="I55" s="162" t="n">
        <v>121323.732776706</v>
      </c>
    </row>
    <row r="56" customFormat="false" ht="12.8" hidden="false" customHeight="false" outlineLevel="0" collapsed="false">
      <c r="A56" s="162" t="n">
        <v>103</v>
      </c>
      <c r="B56" s="162" t="n">
        <v>25692726.0813924</v>
      </c>
      <c r="C56" s="162" t="n">
        <v>24732269.4073454</v>
      </c>
      <c r="D56" s="162" t="n">
        <v>84445466.0680885</v>
      </c>
      <c r="E56" s="162" t="n">
        <v>89529055.6593135</v>
      </c>
      <c r="F56" s="162" t="n">
        <v>0</v>
      </c>
      <c r="G56" s="162" t="n">
        <v>544854.163719359</v>
      </c>
      <c r="H56" s="162" t="n">
        <v>327654.152074048</v>
      </c>
      <c r="I56" s="162" t="n">
        <v>125640.511790783</v>
      </c>
    </row>
    <row r="57" customFormat="false" ht="12.8" hidden="false" customHeight="false" outlineLevel="0" collapsed="false">
      <c r="A57" s="162" t="n">
        <v>104</v>
      </c>
      <c r="B57" s="162" t="n">
        <v>29800071.1706297</v>
      </c>
      <c r="C57" s="162" t="n">
        <v>28775007.3449395</v>
      </c>
      <c r="D57" s="162" t="n">
        <v>97696514.8094958</v>
      </c>
      <c r="E57" s="162" t="n">
        <v>90084964.249676</v>
      </c>
      <c r="F57" s="162" t="n">
        <v>15014160.7082793</v>
      </c>
      <c r="G57" s="162" t="n">
        <v>600597.368909149</v>
      </c>
      <c r="H57" s="162" t="n">
        <v>336747.120302194</v>
      </c>
      <c r="I57" s="162" t="n">
        <v>125313.337826853</v>
      </c>
    </row>
    <row r="58" customFormat="false" ht="12.8" hidden="false" customHeight="false" outlineLevel="0" collapsed="false">
      <c r="A58" s="162" t="n">
        <v>105</v>
      </c>
      <c r="B58" s="162" t="n">
        <v>26283258.2054675</v>
      </c>
      <c r="C58" s="162" t="n">
        <v>25263378.8628385</v>
      </c>
      <c r="D58" s="162" t="n">
        <v>86263338.3375156</v>
      </c>
      <c r="E58" s="162" t="n">
        <v>91402934.3147477</v>
      </c>
      <c r="F58" s="162" t="n">
        <v>0</v>
      </c>
      <c r="G58" s="162" t="n">
        <v>604767.072300226</v>
      </c>
      <c r="H58" s="162" t="n">
        <v>328034.892211787</v>
      </c>
      <c r="I58" s="162" t="n">
        <v>124396.254452714</v>
      </c>
    </row>
    <row r="59" customFormat="false" ht="12.8" hidden="false" customHeight="false" outlineLevel="0" collapsed="false">
      <c r="A59" s="162" t="n">
        <v>106</v>
      </c>
      <c r="B59" s="162" t="n">
        <v>30527746.5762689</v>
      </c>
      <c r="C59" s="162" t="n">
        <v>29483744.6159352</v>
      </c>
      <c r="D59" s="162" t="n">
        <v>100166959.076817</v>
      </c>
      <c r="E59" s="162" t="n">
        <v>92259278.8914708</v>
      </c>
      <c r="F59" s="162" t="n">
        <v>15376546.4819118</v>
      </c>
      <c r="G59" s="162" t="n">
        <v>629809.040682996</v>
      </c>
      <c r="H59" s="162" t="n">
        <v>328673.198827312</v>
      </c>
      <c r="I59" s="162" t="n">
        <v>122171.02974779</v>
      </c>
    </row>
    <row r="60" customFormat="false" ht="12.8" hidden="false" customHeight="false" outlineLevel="0" collapsed="false">
      <c r="A60" s="162" t="n">
        <v>107</v>
      </c>
      <c r="B60" s="162" t="n">
        <v>26662236.2532979</v>
      </c>
      <c r="C60" s="162" t="n">
        <v>25647135.7620987</v>
      </c>
      <c r="D60" s="162" t="n">
        <v>87617351.3643672</v>
      </c>
      <c r="E60" s="162" t="n">
        <v>92730304.204955</v>
      </c>
      <c r="F60" s="162" t="n">
        <v>0</v>
      </c>
      <c r="G60" s="162" t="n">
        <v>603096.619563234</v>
      </c>
      <c r="H60" s="162" t="n">
        <v>324756.012276612</v>
      </c>
      <c r="I60" s="162" t="n">
        <v>124639.799084795</v>
      </c>
    </row>
    <row r="61" customFormat="false" ht="12.8" hidden="false" customHeight="false" outlineLevel="0" collapsed="false">
      <c r="A61" s="162" t="n">
        <v>108</v>
      </c>
      <c r="B61" s="162" t="n">
        <v>30637877.5811093</v>
      </c>
      <c r="C61" s="162" t="n">
        <v>29607406.642793</v>
      </c>
      <c r="D61" s="162" t="n">
        <v>100594995.144929</v>
      </c>
      <c r="E61" s="162" t="n">
        <v>92580006.5997656</v>
      </c>
      <c r="F61" s="162" t="n">
        <v>15430001.0999609</v>
      </c>
      <c r="G61" s="162" t="n">
        <v>594915.392149694</v>
      </c>
      <c r="H61" s="162" t="n">
        <v>346143.660403328</v>
      </c>
      <c r="I61" s="162" t="n">
        <v>127731.265376079</v>
      </c>
    </row>
    <row r="62" customFormat="false" ht="12.8" hidden="false" customHeight="false" outlineLevel="0" collapsed="false">
      <c r="A62" s="162" t="n">
        <v>109</v>
      </c>
      <c r="B62" s="162" t="n">
        <v>26998334.0727541</v>
      </c>
      <c r="C62" s="162" t="n">
        <v>25984567.9641975</v>
      </c>
      <c r="D62" s="162" t="n">
        <v>88816541.2954709</v>
      </c>
      <c r="E62" s="162" t="n">
        <v>93887917.1335305</v>
      </c>
      <c r="F62" s="162" t="n">
        <v>0</v>
      </c>
      <c r="G62" s="162" t="n">
        <v>579970.324839287</v>
      </c>
      <c r="H62" s="162" t="n">
        <v>344665.659325414</v>
      </c>
      <c r="I62" s="162" t="n">
        <v>127328.749131354</v>
      </c>
    </row>
    <row r="63" customFormat="false" ht="12.8" hidden="false" customHeight="false" outlineLevel="0" collapsed="false">
      <c r="A63" s="162" t="n">
        <v>110</v>
      </c>
      <c r="B63" s="162" t="n">
        <v>31417418.180474</v>
      </c>
      <c r="C63" s="162" t="n">
        <v>30300643.484588</v>
      </c>
      <c r="D63" s="162" t="n">
        <v>103002186.592298</v>
      </c>
      <c r="E63" s="162" t="n">
        <v>94675710.7473214</v>
      </c>
      <c r="F63" s="162" t="n">
        <v>15779285.1245536</v>
      </c>
      <c r="G63" s="162" t="n">
        <v>684376.273866604</v>
      </c>
      <c r="H63" s="162" t="n">
        <v>344215.992104083</v>
      </c>
      <c r="I63" s="162" t="n">
        <v>125974.899879105</v>
      </c>
    </row>
    <row r="64" customFormat="false" ht="12.8" hidden="false" customHeight="false" outlineLevel="0" collapsed="false">
      <c r="A64" s="162" t="n">
        <v>111</v>
      </c>
      <c r="B64" s="162" t="n">
        <v>27624330.2009131</v>
      </c>
      <c r="C64" s="162" t="n">
        <v>26573201.1463068</v>
      </c>
      <c r="D64" s="162" t="n">
        <v>90873982.458677</v>
      </c>
      <c r="E64" s="162" t="n">
        <v>95924985.9391916</v>
      </c>
      <c r="F64" s="162" t="n">
        <v>0</v>
      </c>
      <c r="G64" s="162" t="n">
        <v>620799.893497713</v>
      </c>
      <c r="H64" s="162" t="n">
        <v>342092.127885795</v>
      </c>
      <c r="I64" s="162" t="n">
        <v>126052.904603981</v>
      </c>
    </row>
    <row r="65" customFormat="false" ht="12.8" hidden="false" customHeight="false" outlineLevel="0" collapsed="false">
      <c r="A65" s="162" t="n">
        <v>112</v>
      </c>
      <c r="B65" s="162" t="n">
        <v>32150020.5726906</v>
      </c>
      <c r="C65" s="162" t="n">
        <v>31086983.1422511</v>
      </c>
      <c r="D65" s="162" t="n">
        <v>105690012.320219</v>
      </c>
      <c r="E65" s="162" t="n">
        <v>97095457.2830057</v>
      </c>
      <c r="F65" s="162" t="n">
        <v>16182576.2138343</v>
      </c>
      <c r="G65" s="162" t="n">
        <v>634103.886606725</v>
      </c>
      <c r="H65" s="162" t="n">
        <v>342080.34412582</v>
      </c>
      <c r="I65" s="162" t="n">
        <v>124075.999581448</v>
      </c>
    </row>
    <row r="66" customFormat="false" ht="12.8" hidden="false" customHeight="false" outlineLevel="0" collapsed="false">
      <c r="A66" s="162" t="n">
        <v>113</v>
      </c>
      <c r="B66" s="162" t="n">
        <v>28149668.6205702</v>
      </c>
      <c r="C66" s="162" t="n">
        <v>27078692.6852145</v>
      </c>
      <c r="D66" s="162" t="n">
        <v>92600983.5492154</v>
      </c>
      <c r="E66" s="162" t="n">
        <v>97700103.0047572</v>
      </c>
      <c r="F66" s="162" t="n">
        <v>0</v>
      </c>
      <c r="G66" s="162" t="n">
        <v>632644.299897212</v>
      </c>
      <c r="H66" s="162" t="n">
        <v>347478.079870321</v>
      </c>
      <c r="I66" s="162" t="n">
        <v>129790.793697418</v>
      </c>
    </row>
    <row r="67" customFormat="false" ht="12.8" hidden="false" customHeight="false" outlineLevel="0" collapsed="false">
      <c r="A67" s="162" t="n">
        <v>114</v>
      </c>
      <c r="B67" s="162" t="n">
        <v>32238129.0975223</v>
      </c>
      <c r="C67" s="162" t="n">
        <v>31185142.3126822</v>
      </c>
      <c r="D67" s="162" t="n">
        <v>106048147.616473</v>
      </c>
      <c r="E67" s="162" t="n">
        <v>97355920.1801648</v>
      </c>
      <c r="F67" s="162" t="n">
        <v>16225986.6966941</v>
      </c>
      <c r="G67" s="162" t="n">
        <v>607843.963067986</v>
      </c>
      <c r="H67" s="162" t="n">
        <v>351995.073162457</v>
      </c>
      <c r="I67" s="162" t="n">
        <v>133068.212299486</v>
      </c>
    </row>
    <row r="68" customFormat="false" ht="12.8" hidden="false" customHeight="false" outlineLevel="0" collapsed="false">
      <c r="A68" s="162" t="n">
        <v>115</v>
      </c>
      <c r="B68" s="162" t="n">
        <v>28143159.4533962</v>
      </c>
      <c r="C68" s="162" t="n">
        <v>27088370.8145205</v>
      </c>
      <c r="D68" s="162" t="n">
        <v>92692188.0803908</v>
      </c>
      <c r="E68" s="162" t="n">
        <v>97690850.9826257</v>
      </c>
      <c r="F68" s="162" t="n">
        <v>0</v>
      </c>
      <c r="G68" s="162" t="n">
        <v>611968.934145754</v>
      </c>
      <c r="H68" s="162" t="n">
        <v>350023.288229125</v>
      </c>
      <c r="I68" s="162" t="n">
        <v>132566.309286895</v>
      </c>
    </row>
    <row r="69" customFormat="false" ht="12.8" hidden="false" customHeight="false" outlineLevel="0" collapsed="false">
      <c r="A69" s="162" t="n">
        <v>116</v>
      </c>
      <c r="B69" s="162" t="n">
        <v>32860090.898377</v>
      </c>
      <c r="C69" s="162" t="n">
        <v>31806492.7314161</v>
      </c>
      <c r="D69" s="162" t="n">
        <v>108210119.952155</v>
      </c>
      <c r="E69" s="162" t="n">
        <v>99206536.5405488</v>
      </c>
      <c r="F69" s="162" t="n">
        <v>16534422.7567581</v>
      </c>
      <c r="G69" s="162" t="n">
        <v>612494.513471115</v>
      </c>
      <c r="H69" s="162" t="n">
        <v>349597.531466087</v>
      </c>
      <c r="I69" s="162" t="n">
        <v>130723.03146235</v>
      </c>
    </row>
    <row r="70" customFormat="false" ht="12.8" hidden="false" customHeight="false" outlineLevel="0" collapsed="false">
      <c r="A70" s="162" t="n">
        <v>117</v>
      </c>
      <c r="B70" s="162" t="n">
        <v>28734394.3125655</v>
      </c>
      <c r="C70" s="162" t="n">
        <v>27673884.8235545</v>
      </c>
      <c r="D70" s="162" t="n">
        <v>94763313.4277871</v>
      </c>
      <c r="E70" s="162" t="n">
        <v>99669113.8361269</v>
      </c>
      <c r="F70" s="162" t="n">
        <v>0</v>
      </c>
      <c r="G70" s="162" t="n">
        <v>619477.98552191</v>
      </c>
      <c r="H70" s="162" t="n">
        <v>347971.641687265</v>
      </c>
      <c r="I70" s="162" t="n">
        <v>132942.659716967</v>
      </c>
    </row>
    <row r="71" customFormat="false" ht="12.8" hidden="false" customHeight="false" outlineLevel="0" collapsed="false">
      <c r="A71" s="162" t="n">
        <v>118</v>
      </c>
      <c r="B71" s="162" t="n">
        <v>33234382.4612595</v>
      </c>
      <c r="C71" s="162" t="n">
        <v>32207544.5055646</v>
      </c>
      <c r="D71" s="162" t="n">
        <v>109640642.331783</v>
      </c>
      <c r="E71" s="162" t="n">
        <v>100436406.871742</v>
      </c>
      <c r="F71" s="162" t="n">
        <v>16739401.1452903</v>
      </c>
      <c r="G71" s="162" t="n">
        <v>592019.900690932</v>
      </c>
      <c r="H71" s="162" t="n">
        <v>345328.14231722</v>
      </c>
      <c r="I71" s="162" t="n">
        <v>127842.732409702</v>
      </c>
    </row>
    <row r="72" customFormat="false" ht="12.8" hidden="false" customHeight="false" outlineLevel="0" collapsed="false">
      <c r="A72" s="162" t="n">
        <v>119</v>
      </c>
      <c r="B72" s="162" t="n">
        <v>29090165.9399823</v>
      </c>
      <c r="C72" s="162" t="n">
        <v>28011741.2740301</v>
      </c>
      <c r="D72" s="162" t="n">
        <v>95932097.5318636</v>
      </c>
      <c r="E72" s="162" t="n">
        <v>100876426.90686</v>
      </c>
      <c r="F72" s="162" t="n">
        <v>0</v>
      </c>
      <c r="G72" s="162" t="n">
        <v>643525.947933016</v>
      </c>
      <c r="H72" s="162" t="n">
        <v>345262.214313456</v>
      </c>
      <c r="I72" s="162" t="n">
        <v>128052.148150966</v>
      </c>
    </row>
    <row r="73" customFormat="false" ht="12.8" hidden="false" customHeight="false" outlineLevel="0" collapsed="false">
      <c r="A73" s="162" t="n">
        <v>120</v>
      </c>
      <c r="B73" s="162" t="n">
        <v>33645495.4917591</v>
      </c>
      <c r="C73" s="162" t="n">
        <v>32543544.618444</v>
      </c>
      <c r="D73" s="162" t="n">
        <v>110826073.794458</v>
      </c>
      <c r="E73" s="162" t="n">
        <v>101495212.411718</v>
      </c>
      <c r="F73" s="162" t="n">
        <v>16915868.7352863</v>
      </c>
      <c r="G73" s="162" t="n">
        <v>655772.689615425</v>
      </c>
      <c r="H73" s="162" t="n">
        <v>355043.784575858</v>
      </c>
      <c r="I73" s="162" t="n">
        <v>130191.998748333</v>
      </c>
    </row>
    <row r="74" customFormat="false" ht="12.8" hidden="false" customHeight="false" outlineLevel="0" collapsed="false">
      <c r="A74" s="162" t="n">
        <v>121</v>
      </c>
      <c r="B74" s="162" t="n">
        <v>29552709.9590803</v>
      </c>
      <c r="C74" s="162" t="n">
        <v>28524359.5878231</v>
      </c>
      <c r="D74" s="162" t="n">
        <v>97732428.4471958</v>
      </c>
      <c r="E74" s="162" t="n">
        <v>102722463.720774</v>
      </c>
      <c r="F74" s="162" t="n">
        <v>0</v>
      </c>
      <c r="G74" s="162" t="n">
        <v>585797.542909856</v>
      </c>
      <c r="H74" s="162" t="n">
        <v>350158.646876689</v>
      </c>
      <c r="I74" s="162" t="n">
        <v>131991.687815207</v>
      </c>
    </row>
    <row r="75" customFormat="false" ht="12.8" hidden="false" customHeight="false" outlineLevel="0" collapsed="false">
      <c r="A75" s="162" t="n">
        <v>122</v>
      </c>
      <c r="B75" s="162" t="n">
        <v>34146018.5978504</v>
      </c>
      <c r="C75" s="162" t="n">
        <v>33095914.716631</v>
      </c>
      <c r="D75" s="162" t="n">
        <v>112749953.063754</v>
      </c>
      <c r="E75" s="162" t="n">
        <v>103156777.660858</v>
      </c>
      <c r="F75" s="162" t="n">
        <v>17192796.2768096</v>
      </c>
      <c r="G75" s="162" t="n">
        <v>596169.0631801</v>
      </c>
      <c r="H75" s="162" t="n">
        <v>361742.278399542</v>
      </c>
      <c r="I75" s="162" t="n">
        <v>131703.628056768</v>
      </c>
    </row>
    <row r="76" customFormat="false" ht="12.8" hidden="false" customHeight="false" outlineLevel="0" collapsed="false">
      <c r="A76" s="162" t="n">
        <v>123</v>
      </c>
      <c r="B76" s="162" t="n">
        <v>29727849.7547813</v>
      </c>
      <c r="C76" s="162" t="n">
        <v>28678541.5015135</v>
      </c>
      <c r="D76" s="162" t="n">
        <v>98305155.5644088</v>
      </c>
      <c r="E76" s="162" t="n">
        <v>103210477.525039</v>
      </c>
      <c r="F76" s="162" t="n">
        <v>0</v>
      </c>
      <c r="G76" s="162" t="n">
        <v>595057.907323145</v>
      </c>
      <c r="H76" s="162" t="n">
        <v>360667.317468511</v>
      </c>
      <c r="I76" s="162" t="n">
        <v>133690.040680222</v>
      </c>
    </row>
    <row r="77" customFormat="false" ht="12.8" hidden="false" customHeight="false" outlineLevel="0" collapsed="false">
      <c r="A77" s="162" t="n">
        <v>124</v>
      </c>
      <c r="B77" s="162" t="n">
        <v>34334746.216544</v>
      </c>
      <c r="C77" s="162" t="n">
        <v>33266312.9381037</v>
      </c>
      <c r="D77" s="162" t="n">
        <v>113370027.227105</v>
      </c>
      <c r="E77" s="162" t="n">
        <v>103661003.833374</v>
      </c>
      <c r="F77" s="162" t="n">
        <v>17276833.972229</v>
      </c>
      <c r="G77" s="162" t="n">
        <v>612685.138972753</v>
      </c>
      <c r="H77" s="162" t="n">
        <v>362603.502466553</v>
      </c>
      <c r="I77" s="162" t="n">
        <v>133063.767144402</v>
      </c>
    </row>
    <row r="78" customFormat="false" ht="12.8" hidden="false" customHeight="false" outlineLevel="0" collapsed="false">
      <c r="A78" s="162" t="n">
        <v>125</v>
      </c>
      <c r="B78" s="162" t="n">
        <v>30088500.6730429</v>
      </c>
      <c r="C78" s="162" t="n">
        <v>29006423.2578784</v>
      </c>
      <c r="D78" s="162" t="n">
        <v>99445885.0739018</v>
      </c>
      <c r="E78" s="162" t="n">
        <v>104366965.041043</v>
      </c>
      <c r="F78" s="162" t="n">
        <v>0</v>
      </c>
      <c r="G78" s="162" t="n">
        <v>640815.079479761</v>
      </c>
      <c r="H78" s="162" t="n">
        <v>348709.463786082</v>
      </c>
      <c r="I78" s="162" t="n">
        <v>132218.388426689</v>
      </c>
    </row>
    <row r="79" customFormat="false" ht="12.8" hidden="false" customHeight="false" outlineLevel="0" collapsed="false">
      <c r="A79" s="162" t="n">
        <v>126</v>
      </c>
      <c r="B79" s="162" t="n">
        <v>34929090.2842978</v>
      </c>
      <c r="C79" s="162" t="n">
        <v>33818195.4134695</v>
      </c>
      <c r="D79" s="162" t="n">
        <v>115263167.821122</v>
      </c>
      <c r="E79" s="162" t="n">
        <v>105340705.85194</v>
      </c>
      <c r="F79" s="162" t="n">
        <v>17556784.3086567</v>
      </c>
      <c r="G79" s="162" t="n">
        <v>651614.598356524</v>
      </c>
      <c r="H79" s="162" t="n">
        <v>365350.351598284</v>
      </c>
      <c r="I79" s="162" t="n">
        <v>134185.601247834</v>
      </c>
    </row>
    <row r="80" customFormat="false" ht="12.8" hidden="false" customHeight="false" outlineLevel="0" collapsed="false">
      <c r="A80" s="162" t="n">
        <v>127</v>
      </c>
      <c r="B80" s="162" t="n">
        <v>30526996.2548629</v>
      </c>
      <c r="C80" s="162" t="n">
        <v>29420994.8338911</v>
      </c>
      <c r="D80" s="162" t="n">
        <v>100884144.629545</v>
      </c>
      <c r="E80" s="162" t="n">
        <v>105806519.83126</v>
      </c>
      <c r="F80" s="162" t="n">
        <v>0</v>
      </c>
      <c r="G80" s="162" t="n">
        <v>657577.318294194</v>
      </c>
      <c r="H80" s="162" t="n">
        <v>356638.005754281</v>
      </c>
      <c r="I80" s="162" t="n">
        <v>131122.995604732</v>
      </c>
    </row>
    <row r="81" customFormat="false" ht="12.8" hidden="false" customHeight="false" outlineLevel="0" collapsed="false">
      <c r="A81" s="162" t="n">
        <v>128</v>
      </c>
      <c r="B81" s="162" t="n">
        <v>35251388.2296711</v>
      </c>
      <c r="C81" s="162" t="n">
        <v>34181038.8400053</v>
      </c>
      <c r="D81" s="162" t="n">
        <v>116520490.635233</v>
      </c>
      <c r="E81" s="162" t="n">
        <v>106500643.74784</v>
      </c>
      <c r="F81" s="162" t="n">
        <v>17750107.2913067</v>
      </c>
      <c r="G81" s="162" t="n">
        <v>606603.288060351</v>
      </c>
      <c r="H81" s="162" t="n">
        <v>369989.609183362</v>
      </c>
      <c r="I81" s="162" t="n">
        <v>133937.846317198</v>
      </c>
    </row>
    <row r="82" customFormat="false" ht="12.8" hidden="false" customHeight="false" outlineLevel="0" collapsed="false">
      <c r="A82" s="162" t="n">
        <v>129</v>
      </c>
      <c r="B82" s="162" t="n">
        <v>31098677.0250242</v>
      </c>
      <c r="C82" s="162" t="n">
        <v>30030163.0926715</v>
      </c>
      <c r="D82" s="162" t="n">
        <v>103046566.73168</v>
      </c>
      <c r="E82" s="162" t="n">
        <v>108052508.305727</v>
      </c>
      <c r="F82" s="162" t="n">
        <v>0</v>
      </c>
      <c r="G82" s="162" t="n">
        <v>611835.787009131</v>
      </c>
      <c r="H82" s="162" t="n">
        <v>364678.564905926</v>
      </c>
      <c r="I82" s="162" t="n">
        <v>131427.972053686</v>
      </c>
    </row>
    <row r="83" customFormat="false" ht="12.8" hidden="false" customHeight="false" outlineLevel="0" collapsed="false">
      <c r="A83" s="162" t="n">
        <v>130</v>
      </c>
      <c r="B83" s="162" t="n">
        <v>36113267.734693</v>
      </c>
      <c r="C83" s="162" t="n">
        <v>34989966.8093152</v>
      </c>
      <c r="D83" s="162" t="n">
        <v>119362941.561521</v>
      </c>
      <c r="E83" s="162" t="n">
        <v>109019964.240019</v>
      </c>
      <c r="F83" s="162" t="n">
        <v>18169994.0400031</v>
      </c>
      <c r="G83" s="162" t="n">
        <v>667882.37410921</v>
      </c>
      <c r="H83" s="162" t="n">
        <v>363324.949999721</v>
      </c>
      <c r="I83" s="162" t="n">
        <v>131562.287526956</v>
      </c>
    </row>
    <row r="84" customFormat="false" ht="12.8" hidden="false" customHeight="false" outlineLevel="0" collapsed="false">
      <c r="A84" s="162" t="n">
        <v>131</v>
      </c>
      <c r="B84" s="162" t="n">
        <v>31531725.9604007</v>
      </c>
      <c r="C84" s="162" t="n">
        <v>30422390.8229088</v>
      </c>
      <c r="D84" s="162" t="n">
        <v>104435303.995439</v>
      </c>
      <c r="E84" s="162" t="n">
        <v>109430533.411298</v>
      </c>
      <c r="F84" s="162" t="n">
        <v>0</v>
      </c>
      <c r="G84" s="162" t="n">
        <v>647395.574414715</v>
      </c>
      <c r="H84" s="162" t="n">
        <v>368656.613591437</v>
      </c>
      <c r="I84" s="162" t="n">
        <v>133261.356408213</v>
      </c>
    </row>
    <row r="85" customFormat="false" ht="12.8" hidden="false" customHeight="false" outlineLevel="0" collapsed="false">
      <c r="A85" s="162" t="n">
        <v>132</v>
      </c>
      <c r="B85" s="162" t="n">
        <v>36339183.6028252</v>
      </c>
      <c r="C85" s="162" t="n">
        <v>35163141.4661298</v>
      </c>
      <c r="D85" s="162" t="n">
        <v>119983406.565504</v>
      </c>
      <c r="E85" s="162" t="n">
        <v>109521984.15569</v>
      </c>
      <c r="F85" s="162" t="n">
        <v>18253664.0259484</v>
      </c>
      <c r="G85" s="162" t="n">
        <v>697797.183217987</v>
      </c>
      <c r="H85" s="162" t="n">
        <v>382326.63574042</v>
      </c>
      <c r="I85" s="162" t="n">
        <v>137026.168195618</v>
      </c>
    </row>
    <row r="86" customFormat="false" ht="12.8" hidden="false" customHeight="false" outlineLevel="0" collapsed="false">
      <c r="A86" s="162" t="n">
        <v>133</v>
      </c>
      <c r="B86" s="162" t="n">
        <v>31894509.9272312</v>
      </c>
      <c r="C86" s="162" t="n">
        <v>30738285.1494388</v>
      </c>
      <c r="D86" s="162" t="n">
        <v>105543105.697819</v>
      </c>
      <c r="E86" s="162" t="n">
        <v>110592718.351731</v>
      </c>
      <c r="F86" s="162" t="n">
        <v>0</v>
      </c>
      <c r="G86" s="162" t="n">
        <v>687417.053729982</v>
      </c>
      <c r="H86" s="162" t="n">
        <v>373749.744445019</v>
      </c>
      <c r="I86" s="162" t="n">
        <v>135797.113739259</v>
      </c>
    </row>
    <row r="87" customFormat="false" ht="12.8" hidden="false" customHeight="false" outlineLevel="0" collapsed="false">
      <c r="A87" s="162" t="n">
        <v>134</v>
      </c>
      <c r="B87" s="162" t="n">
        <v>36769098.870416</v>
      </c>
      <c r="C87" s="162" t="n">
        <v>35644969.1323688</v>
      </c>
      <c r="D87" s="162" t="n">
        <v>121719224.094094</v>
      </c>
      <c r="E87" s="162" t="n">
        <v>111052409.432371</v>
      </c>
      <c r="F87" s="162" t="n">
        <v>18508734.9053951</v>
      </c>
      <c r="G87" s="162" t="n">
        <v>653648.260547189</v>
      </c>
      <c r="H87" s="162" t="n">
        <v>376286.394418576</v>
      </c>
      <c r="I87" s="162" t="n">
        <v>134564.404402128</v>
      </c>
    </row>
    <row r="88" customFormat="false" ht="12.8" hidden="false" customHeight="false" outlineLevel="0" collapsed="false">
      <c r="A88" s="162" t="n">
        <v>135</v>
      </c>
      <c r="B88" s="162" t="n">
        <v>32254562.7212757</v>
      </c>
      <c r="C88" s="162" t="n">
        <v>31141976.4946205</v>
      </c>
      <c r="D88" s="162" t="n">
        <v>107001394.406694</v>
      </c>
      <c r="E88" s="162" t="n">
        <v>111980799.880116</v>
      </c>
      <c r="F88" s="162" t="n">
        <v>0</v>
      </c>
      <c r="G88" s="162" t="n">
        <v>637955.633430952</v>
      </c>
      <c r="H88" s="162" t="n">
        <v>378522.77564639</v>
      </c>
      <c r="I88" s="162" t="n">
        <v>137296.882254126</v>
      </c>
    </row>
    <row r="89" customFormat="false" ht="12.8" hidden="false" customHeight="false" outlineLevel="0" collapsed="false">
      <c r="A89" s="162" t="n">
        <v>136</v>
      </c>
      <c r="B89" s="162" t="n">
        <v>37072771.0753124</v>
      </c>
      <c r="C89" s="162" t="n">
        <v>35934484.7801851</v>
      </c>
      <c r="D89" s="162" t="n">
        <v>122743949.319144</v>
      </c>
      <c r="E89" s="162" t="n">
        <v>111946000.499025</v>
      </c>
      <c r="F89" s="162" t="n">
        <v>18657666.7498375</v>
      </c>
      <c r="G89" s="162" t="n">
        <v>653539.554929587</v>
      </c>
      <c r="H89" s="162" t="n">
        <v>387150.247995569</v>
      </c>
      <c r="I89" s="162" t="n">
        <v>139423.560288817</v>
      </c>
    </row>
    <row r="90" customFormat="false" ht="12.8" hidden="false" customHeight="false" outlineLevel="0" collapsed="false">
      <c r="A90" s="162" t="n">
        <v>137</v>
      </c>
      <c r="B90" s="162" t="n">
        <v>32531926.5436514</v>
      </c>
      <c r="C90" s="162" t="n">
        <v>31372291.0990255</v>
      </c>
      <c r="D90" s="162" t="n">
        <v>107832506.812277</v>
      </c>
      <c r="E90" s="162" t="n">
        <v>112831700.169342</v>
      </c>
      <c r="F90" s="162" t="n">
        <v>0</v>
      </c>
      <c r="G90" s="162" t="n">
        <v>680282.678879768</v>
      </c>
      <c r="H90" s="162" t="n">
        <v>381798.62180586</v>
      </c>
      <c r="I90" s="162" t="n">
        <v>139363.062771822</v>
      </c>
    </row>
    <row r="91" customFormat="false" ht="12.8" hidden="false" customHeight="false" outlineLevel="0" collapsed="false">
      <c r="A91" s="162" t="n">
        <v>138</v>
      </c>
      <c r="B91" s="162" t="n">
        <v>37624113.2481953</v>
      </c>
      <c r="C91" s="162" t="n">
        <v>36478745.0354532</v>
      </c>
      <c r="D91" s="162" t="n">
        <v>124695403.857179</v>
      </c>
      <c r="E91" s="162" t="n">
        <v>113667915.517296</v>
      </c>
      <c r="F91" s="162" t="n">
        <v>18944652.5862159</v>
      </c>
      <c r="G91" s="162" t="n">
        <v>662150.052056032</v>
      </c>
      <c r="H91" s="162" t="n">
        <v>387282.758544786</v>
      </c>
      <c r="I91" s="162" t="n">
        <v>137050.574487424</v>
      </c>
    </row>
    <row r="92" customFormat="false" ht="12.8" hidden="false" customHeight="false" outlineLevel="0" collapsed="false">
      <c r="A92" s="162" t="n">
        <v>139</v>
      </c>
      <c r="B92" s="162" t="n">
        <v>33055658.691408</v>
      </c>
      <c r="C92" s="162" t="n">
        <v>31886357.3902363</v>
      </c>
      <c r="D92" s="162" t="n">
        <v>109622142.915221</v>
      </c>
      <c r="E92" s="162" t="n">
        <v>114655003.34917</v>
      </c>
      <c r="F92" s="162" t="n">
        <v>0</v>
      </c>
      <c r="G92" s="162" t="n">
        <v>680079.369212288</v>
      </c>
      <c r="H92" s="162" t="n">
        <v>391205.360837165</v>
      </c>
      <c r="I92" s="162" t="n">
        <v>140023.673031705</v>
      </c>
    </row>
    <row r="93" customFormat="false" ht="12.8" hidden="false" customHeight="false" outlineLevel="0" collapsed="false">
      <c r="A93" s="162" t="n">
        <v>140</v>
      </c>
      <c r="B93" s="162" t="n">
        <v>38002032.6005725</v>
      </c>
      <c r="C93" s="162" t="n">
        <v>36797684.6030905</v>
      </c>
      <c r="D93" s="162" t="n">
        <v>125742847.326365</v>
      </c>
      <c r="E93" s="162" t="n">
        <v>114626192.656969</v>
      </c>
      <c r="F93" s="162" t="n">
        <v>19104365.4428282</v>
      </c>
      <c r="G93" s="162" t="n">
        <v>710260.200406537</v>
      </c>
      <c r="H93" s="162" t="n">
        <v>396660.364622583</v>
      </c>
      <c r="I93" s="162" t="n">
        <v>139182.046361322</v>
      </c>
    </row>
    <row r="94" customFormat="false" ht="12.8" hidden="false" customHeight="false" outlineLevel="0" collapsed="false">
      <c r="A94" s="162" t="n">
        <v>141</v>
      </c>
      <c r="B94" s="162" t="n">
        <v>33207575.6667152</v>
      </c>
      <c r="C94" s="162" t="n">
        <v>31985347.0944677</v>
      </c>
      <c r="D94" s="162" t="n">
        <v>109953160.627603</v>
      </c>
      <c r="E94" s="162" t="n">
        <v>115060575.920559</v>
      </c>
      <c r="F94" s="162" t="n">
        <v>0</v>
      </c>
      <c r="G94" s="162" t="n">
        <v>730980.328707983</v>
      </c>
      <c r="H94" s="162" t="n">
        <v>392867.044134245</v>
      </c>
      <c r="I94" s="162" t="n">
        <v>140544.570579077</v>
      </c>
    </row>
    <row r="95" customFormat="false" ht="12.8" hidden="false" customHeight="false" outlineLevel="0" collapsed="false">
      <c r="A95" s="162" t="n">
        <v>142</v>
      </c>
      <c r="B95" s="162" t="n">
        <v>38515567.3376627</v>
      </c>
      <c r="C95" s="162" t="n">
        <v>37285432.5177675</v>
      </c>
      <c r="D95" s="162" t="n">
        <v>127419302.562254</v>
      </c>
      <c r="E95" s="162" t="n">
        <v>116147312.707199</v>
      </c>
      <c r="F95" s="162" t="n">
        <v>19357885.4511998</v>
      </c>
      <c r="G95" s="162" t="n">
        <v>736198.92731817</v>
      </c>
      <c r="H95" s="162" t="n">
        <v>396941.868335792</v>
      </c>
      <c r="I95" s="162" t="n">
        <v>138562.891773111</v>
      </c>
    </row>
    <row r="96" customFormat="false" ht="12.8" hidden="false" customHeight="false" outlineLevel="0" collapsed="false">
      <c r="A96" s="162" t="n">
        <v>143</v>
      </c>
      <c r="B96" s="162" t="n">
        <v>33669144.5858468</v>
      </c>
      <c r="C96" s="162" t="n">
        <v>32449689.6275021</v>
      </c>
      <c r="D96" s="162" t="n">
        <v>111566149.877101</v>
      </c>
      <c r="E96" s="162" t="n">
        <v>116661280.531388</v>
      </c>
      <c r="F96" s="162" t="n">
        <v>0</v>
      </c>
      <c r="G96" s="162" t="n">
        <v>731133.211163449</v>
      </c>
      <c r="H96" s="162" t="n">
        <v>391532.253333004</v>
      </c>
      <c r="I96" s="162" t="n">
        <v>138270.705497449</v>
      </c>
    </row>
    <row r="97" customFormat="false" ht="12.8" hidden="false" customHeight="false" outlineLevel="0" collapsed="false">
      <c r="A97" s="162" t="n">
        <v>144</v>
      </c>
      <c r="B97" s="162" t="n">
        <v>38937190.4974247</v>
      </c>
      <c r="C97" s="162" t="n">
        <v>37766245.6184176</v>
      </c>
      <c r="D97" s="162" t="n">
        <v>129097088.358693</v>
      </c>
      <c r="E97" s="162" t="n">
        <v>117530940.760212</v>
      </c>
      <c r="F97" s="162" t="n">
        <v>19588490.126702</v>
      </c>
      <c r="G97" s="162" t="n">
        <v>670742.940146639</v>
      </c>
      <c r="H97" s="162" t="n">
        <v>403025.522593681</v>
      </c>
      <c r="I97" s="162" t="n">
        <v>138823.451809697</v>
      </c>
    </row>
    <row r="98" customFormat="false" ht="12.8" hidden="false" customHeight="false" outlineLevel="0" collapsed="false">
      <c r="A98" s="162" t="n">
        <v>145</v>
      </c>
      <c r="B98" s="162" t="n">
        <v>34063917.6732588</v>
      </c>
      <c r="C98" s="162" t="n">
        <v>32878836.9141981</v>
      </c>
      <c r="D98" s="162" t="n">
        <v>113081702.314032</v>
      </c>
      <c r="E98" s="162" t="n">
        <v>118128065.125381</v>
      </c>
      <c r="F98" s="162" t="n">
        <v>0</v>
      </c>
      <c r="G98" s="162" t="n">
        <v>674877.103187259</v>
      </c>
      <c r="H98" s="162" t="n">
        <v>408653.592260652</v>
      </c>
      <c r="I98" s="162" t="n">
        <v>145071.519446837</v>
      </c>
    </row>
    <row r="99" customFormat="false" ht="12.8" hidden="false" customHeight="false" outlineLevel="0" collapsed="false">
      <c r="A99" s="162" t="n">
        <v>146</v>
      </c>
      <c r="B99" s="162" t="n">
        <v>39274034.028117</v>
      </c>
      <c r="C99" s="162" t="n">
        <v>38090342.7329075</v>
      </c>
      <c r="D99" s="162" t="n">
        <v>130158103.539049</v>
      </c>
      <c r="E99" s="162" t="n">
        <v>118449820.610809</v>
      </c>
      <c r="F99" s="162" t="n">
        <v>19741636.7684681</v>
      </c>
      <c r="G99" s="162" t="n">
        <v>676596.960451129</v>
      </c>
      <c r="H99" s="162" t="n">
        <v>404799.510323698</v>
      </c>
      <c r="I99" s="162" t="n">
        <v>146135.463478142</v>
      </c>
    </row>
    <row r="100" customFormat="false" ht="12.8" hidden="false" customHeight="false" outlineLevel="0" collapsed="false">
      <c r="A100" s="162" t="n">
        <v>147</v>
      </c>
      <c r="B100" s="162" t="n">
        <v>34416138.1881966</v>
      </c>
      <c r="C100" s="162" t="n">
        <v>33231754.9389622</v>
      </c>
      <c r="D100" s="162" t="n">
        <v>114226862.291697</v>
      </c>
      <c r="E100" s="162" t="n">
        <v>119280173.851193</v>
      </c>
      <c r="F100" s="162" t="n">
        <v>0</v>
      </c>
      <c r="G100" s="162" t="n">
        <v>665439.032228268</v>
      </c>
      <c r="H100" s="162" t="n">
        <v>413547.093704416</v>
      </c>
      <c r="I100" s="162" t="n">
        <v>150567.319002489</v>
      </c>
    </row>
    <row r="101" customFormat="false" ht="12.8" hidden="false" customHeight="false" outlineLevel="0" collapsed="false">
      <c r="A101" s="162" t="n">
        <v>148</v>
      </c>
      <c r="B101" s="162" t="n">
        <v>40018558.1949785</v>
      </c>
      <c r="C101" s="162" t="n">
        <v>38786263.9355778</v>
      </c>
      <c r="D101" s="162" t="n">
        <v>132574323.168798</v>
      </c>
      <c r="E101" s="162" t="n">
        <v>120545753.421119</v>
      </c>
      <c r="F101" s="162" t="n">
        <v>20090958.9035199</v>
      </c>
      <c r="G101" s="162" t="n">
        <v>721603.26580779</v>
      </c>
      <c r="H101" s="162" t="n">
        <v>410604.543250305</v>
      </c>
      <c r="I101" s="162" t="n">
        <v>142980.643346592</v>
      </c>
    </row>
    <row r="102" customFormat="false" ht="12.8" hidden="false" customHeight="false" outlineLevel="0" collapsed="false">
      <c r="A102" s="162" t="n">
        <v>149</v>
      </c>
      <c r="B102" s="162" t="n">
        <v>35154670.4907926</v>
      </c>
      <c r="C102" s="162" t="n">
        <v>33980503.845999</v>
      </c>
      <c r="D102" s="162" t="n">
        <v>116937187.804727</v>
      </c>
      <c r="E102" s="162" t="n">
        <v>121963256.879104</v>
      </c>
      <c r="F102" s="162" t="n">
        <v>0</v>
      </c>
      <c r="G102" s="162" t="n">
        <v>675565.738990735</v>
      </c>
      <c r="H102" s="162" t="n">
        <v>399766.826847472</v>
      </c>
      <c r="I102" s="162" t="n">
        <v>141191.541364794</v>
      </c>
    </row>
    <row r="103" customFormat="false" ht="12.8" hidden="false" customHeight="false" outlineLevel="0" collapsed="false">
      <c r="A103" s="162" t="n">
        <v>150</v>
      </c>
      <c r="B103" s="162" t="n">
        <v>40639864.5067706</v>
      </c>
      <c r="C103" s="162" t="n">
        <v>39466739.4253389</v>
      </c>
      <c r="D103" s="162" t="n">
        <v>135046901.225158</v>
      </c>
      <c r="E103" s="162" t="n">
        <v>122697607.507541</v>
      </c>
      <c r="F103" s="162" t="n">
        <v>20449601.2512568</v>
      </c>
      <c r="G103" s="162" t="n">
        <v>676652.133141195</v>
      </c>
      <c r="H103" s="162" t="n">
        <v>400404.188473292</v>
      </c>
      <c r="I103" s="162" t="n">
        <v>137241.085453052</v>
      </c>
    </row>
    <row r="104" customFormat="false" ht="12.8" hidden="false" customHeight="false" outlineLevel="0" collapsed="false">
      <c r="A104" s="162" t="n">
        <v>151</v>
      </c>
      <c r="B104" s="162" t="n">
        <v>35589111.8195582</v>
      </c>
      <c r="C104" s="162" t="n">
        <v>34389090.5100905</v>
      </c>
      <c r="D104" s="162" t="n">
        <v>118408030.618075</v>
      </c>
      <c r="E104" s="162" t="n">
        <v>123394515.406082</v>
      </c>
      <c r="F104" s="162" t="n">
        <v>0</v>
      </c>
      <c r="G104" s="162" t="n">
        <v>709492.156135979</v>
      </c>
      <c r="H104" s="162" t="n">
        <v>395201.527994405</v>
      </c>
      <c r="I104" s="162" t="n">
        <v>136182.321910413</v>
      </c>
    </row>
    <row r="105" customFormat="false" ht="12.8" hidden="false" customHeight="false" outlineLevel="0" collapsed="false">
      <c r="A105" s="162" t="n">
        <v>152</v>
      </c>
      <c r="B105" s="162" t="n">
        <v>40754976.307685</v>
      </c>
      <c r="C105" s="162" t="n">
        <v>39607751.5327724</v>
      </c>
      <c r="D105" s="162" t="n">
        <v>135559797.508295</v>
      </c>
      <c r="E105" s="162" t="n">
        <v>123142513.480787</v>
      </c>
      <c r="F105" s="162" t="n">
        <v>20523752.2467978</v>
      </c>
      <c r="G105" s="162" t="n">
        <v>648235.974853252</v>
      </c>
      <c r="H105" s="162" t="n">
        <v>403329.819504342</v>
      </c>
      <c r="I105" s="162" t="n">
        <v>136655.686507229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207</v>
      </c>
      <c r="C1" s="0" t="s">
        <v>252</v>
      </c>
      <c r="D1" s="0" t="s">
        <v>253</v>
      </c>
      <c r="E1" s="0" t="s">
        <v>254</v>
      </c>
      <c r="F1" s="0" t="s">
        <v>255</v>
      </c>
      <c r="G1" s="0" t="s">
        <v>256</v>
      </c>
      <c r="H1" s="0" t="s">
        <v>257</v>
      </c>
      <c r="I1" s="0" t="s">
        <v>208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18033810.2682384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322286.80458126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16519043.637939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284732.011818812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19028421.8671121</v>
      </c>
      <c r="C23" s="0" t="n">
        <v>18425896.3962768</v>
      </c>
      <c r="D23" s="0" t="n">
        <v>60440219.148722</v>
      </c>
      <c r="E23" s="0" t="n">
        <v>60665183.73851</v>
      </c>
      <c r="F23" s="0" t="n">
        <v>10110863.9564183</v>
      </c>
      <c r="G23" s="0" t="n">
        <v>324251.195165304</v>
      </c>
      <c r="H23" s="0" t="n">
        <v>207584.502253508</v>
      </c>
      <c r="I23" s="0" t="n">
        <v>100985.390595</v>
      </c>
    </row>
    <row r="24" customFormat="false" ht="12.8" hidden="false" customHeight="false" outlineLevel="0" collapsed="false">
      <c r="A24" s="0" t="n">
        <v>71</v>
      </c>
      <c r="B24" s="0" t="n">
        <v>16634058.1300896</v>
      </c>
      <c r="C24" s="0" t="n">
        <v>16052314.6840862</v>
      </c>
      <c r="D24" s="0" t="n">
        <v>52897958.5294874</v>
      </c>
      <c r="E24" s="0" t="n">
        <v>61154756.5477966</v>
      </c>
      <c r="F24" s="0" t="n">
        <v>0</v>
      </c>
      <c r="G24" s="0" t="n">
        <v>301484.062575859</v>
      </c>
      <c r="H24" s="0" t="n">
        <v>205002.172936839</v>
      </c>
      <c r="I24" s="0" t="n">
        <v>107510.300701012</v>
      </c>
    </row>
    <row r="25" customFormat="false" ht="12.8" hidden="false" customHeight="false" outlineLevel="0" collapsed="false">
      <c r="A25" s="0" t="n">
        <v>72</v>
      </c>
      <c r="B25" s="0" t="n">
        <v>19709770.4042209</v>
      </c>
      <c r="C25" s="0" t="n">
        <v>19117595.7273061</v>
      </c>
      <c r="D25" s="0" t="n">
        <v>63165914.4585821</v>
      </c>
      <c r="E25" s="0" t="n">
        <v>62264431.7953756</v>
      </c>
      <c r="F25" s="0" t="n">
        <v>10377405.2992293</v>
      </c>
      <c r="G25" s="0" t="n">
        <v>316349.693806091</v>
      </c>
      <c r="H25" s="0" t="n">
        <v>200115.484923797</v>
      </c>
      <c r="I25" s="0" t="n">
        <v>108156.425978483</v>
      </c>
    </row>
    <row r="26" customFormat="false" ht="12.8" hidden="false" customHeight="false" outlineLevel="0" collapsed="false">
      <c r="A26" s="0" t="n">
        <v>73</v>
      </c>
      <c r="B26" s="0" t="n">
        <v>17377261.7507926</v>
      </c>
      <c r="C26" s="0" t="n">
        <v>16793137.3566997</v>
      </c>
      <c r="D26" s="0" t="n">
        <v>55734011.7429265</v>
      </c>
      <c r="E26" s="0" t="n">
        <v>63435749.3053448</v>
      </c>
      <c r="F26" s="0" t="n">
        <v>0</v>
      </c>
      <c r="G26" s="0" t="n">
        <v>312001.227264108</v>
      </c>
      <c r="H26" s="0" t="n">
        <v>193563.262512428</v>
      </c>
      <c r="I26" s="0" t="n">
        <v>112228.434737662</v>
      </c>
    </row>
    <row r="27" customFormat="false" ht="12.8" hidden="false" customHeight="false" outlineLevel="0" collapsed="false">
      <c r="A27" s="0" t="n">
        <v>74</v>
      </c>
      <c r="B27" s="0" t="n">
        <v>20651857.3529532</v>
      </c>
      <c r="C27" s="0" t="n">
        <v>20029514.8076891</v>
      </c>
      <c r="D27" s="0" t="n">
        <v>66591946.6474786</v>
      </c>
      <c r="E27" s="0" t="n">
        <v>64754080.0861935</v>
      </c>
      <c r="F27" s="0" t="n">
        <v>10792346.6810323</v>
      </c>
      <c r="G27" s="0" t="n">
        <v>331336.874253352</v>
      </c>
      <c r="H27" s="0" t="n">
        <v>215527.086795375</v>
      </c>
      <c r="I27" s="0" t="n">
        <v>107826.54887906</v>
      </c>
    </row>
    <row r="28" customFormat="false" ht="12.8" hidden="false" customHeight="false" outlineLevel="0" collapsed="false">
      <c r="A28" s="0" t="n">
        <v>75</v>
      </c>
      <c r="B28" s="0" t="n">
        <v>18051069.8699109</v>
      </c>
      <c r="C28" s="0" t="n">
        <v>17462419.8577061</v>
      </c>
      <c r="D28" s="0" t="n">
        <v>58289590.6382208</v>
      </c>
      <c r="E28" s="0" t="n">
        <v>65416080.3712138</v>
      </c>
      <c r="F28" s="0" t="n">
        <v>0</v>
      </c>
      <c r="G28" s="0" t="n">
        <v>313713.318043407</v>
      </c>
      <c r="H28" s="0" t="n">
        <v>199233.951241885</v>
      </c>
      <c r="I28" s="0" t="n">
        <v>108146.77559917</v>
      </c>
    </row>
    <row r="29" customFormat="false" ht="12.8" hidden="false" customHeight="false" outlineLevel="0" collapsed="false">
      <c r="A29" s="0" t="n">
        <v>76</v>
      </c>
      <c r="B29" s="0" t="n">
        <v>21504616.1303693</v>
      </c>
      <c r="C29" s="0" t="n">
        <v>20840777.561668</v>
      </c>
      <c r="D29" s="0" t="n">
        <v>69562351.6500482</v>
      </c>
      <c r="E29" s="0" t="n">
        <v>66909190.890044</v>
      </c>
      <c r="F29" s="0" t="n">
        <v>11151531.8150073</v>
      </c>
      <c r="G29" s="0" t="n">
        <v>366600.870823092</v>
      </c>
      <c r="H29" s="0" t="n">
        <v>225020.012067253</v>
      </c>
      <c r="I29" s="0" t="n">
        <v>103168.122587086</v>
      </c>
    </row>
    <row r="30" customFormat="false" ht="12.8" hidden="false" customHeight="false" outlineLevel="0" collapsed="false">
      <c r="A30" s="0" t="n">
        <v>77</v>
      </c>
      <c r="B30" s="0" t="n">
        <v>18784009.1052644</v>
      </c>
      <c r="C30" s="0" t="n">
        <v>18150734.7061682</v>
      </c>
      <c r="D30" s="0" t="n">
        <v>60832655.4396186</v>
      </c>
      <c r="E30" s="0" t="n">
        <v>67468129.5704453</v>
      </c>
      <c r="F30" s="0" t="n">
        <v>0</v>
      </c>
      <c r="G30" s="0" t="n">
        <v>348456.056122121</v>
      </c>
      <c r="H30" s="0" t="n">
        <v>210157.204240131</v>
      </c>
      <c r="I30" s="0" t="n">
        <v>106658.76961992</v>
      </c>
    </row>
    <row r="31" customFormat="false" ht="12.8" hidden="false" customHeight="false" outlineLevel="0" collapsed="false">
      <c r="A31" s="0" t="n">
        <v>78</v>
      </c>
      <c r="B31" s="0" t="n">
        <v>21856715.1132988</v>
      </c>
      <c r="C31" s="0" t="n">
        <v>21179412.0540505</v>
      </c>
      <c r="D31" s="0" t="n">
        <v>70885310.2341811</v>
      </c>
      <c r="E31" s="0" t="n">
        <v>67643890.213213</v>
      </c>
      <c r="F31" s="0" t="n">
        <v>11273981.7022022</v>
      </c>
      <c r="G31" s="0" t="n">
        <v>369860.127050294</v>
      </c>
      <c r="H31" s="0" t="n">
        <v>232207.644026368</v>
      </c>
      <c r="I31" s="0" t="n">
        <v>107478.983102297</v>
      </c>
    </row>
    <row r="32" customFormat="false" ht="12.8" hidden="false" customHeight="false" outlineLevel="0" collapsed="false">
      <c r="A32" s="0" t="n">
        <v>79</v>
      </c>
      <c r="B32" s="0" t="n">
        <v>19022615.4502645</v>
      </c>
      <c r="C32" s="0" t="n">
        <v>18329679.2299969</v>
      </c>
      <c r="D32" s="0" t="n">
        <v>61641681.9189027</v>
      </c>
      <c r="E32" s="0" t="n">
        <v>67770963.1578116</v>
      </c>
      <c r="F32" s="0" t="n">
        <v>0</v>
      </c>
      <c r="G32" s="0" t="n">
        <v>389845.189965522</v>
      </c>
      <c r="H32" s="0" t="n">
        <v>224444.421831149</v>
      </c>
      <c r="I32" s="0" t="n">
        <v>112352.297815636</v>
      </c>
    </row>
    <row r="33" customFormat="false" ht="12.8" hidden="false" customHeight="false" outlineLevel="0" collapsed="false">
      <c r="A33" s="0" t="n">
        <v>80</v>
      </c>
      <c r="B33" s="0" t="n">
        <v>22264250.542109</v>
      </c>
      <c r="C33" s="0" t="n">
        <v>21561845.1378784</v>
      </c>
      <c r="D33" s="0" t="n">
        <v>72408131.3839355</v>
      </c>
      <c r="E33" s="0" t="n">
        <v>68566010.205423</v>
      </c>
      <c r="F33" s="0" t="n">
        <v>11427668.3675705</v>
      </c>
      <c r="G33" s="0" t="n">
        <v>386468.933776235</v>
      </c>
      <c r="H33" s="0" t="n">
        <v>240552.090767909</v>
      </c>
      <c r="I33" s="0" t="n">
        <v>107691.970980572</v>
      </c>
    </row>
    <row r="34" customFormat="false" ht="12.8" hidden="false" customHeight="false" outlineLevel="0" collapsed="false">
      <c r="A34" s="0" t="n">
        <v>81</v>
      </c>
      <c r="B34" s="0" t="n">
        <v>19423244.8164298</v>
      </c>
      <c r="C34" s="0" t="n">
        <v>18740425.8512005</v>
      </c>
      <c r="D34" s="0" t="n">
        <v>63242039.7379061</v>
      </c>
      <c r="E34" s="0" t="n">
        <v>69008646.9669444</v>
      </c>
      <c r="F34" s="0" t="n">
        <v>0</v>
      </c>
      <c r="G34" s="0" t="n">
        <v>370415.866653727</v>
      </c>
      <c r="H34" s="0" t="n">
        <v>233677.584702491</v>
      </c>
      <c r="I34" s="0" t="n">
        <v>112465.019818701</v>
      </c>
    </row>
    <row r="35" customFormat="false" ht="12.8" hidden="false" customHeight="false" outlineLevel="0" collapsed="false">
      <c r="A35" s="0" t="n">
        <v>82</v>
      </c>
      <c r="B35" s="0" t="n">
        <v>22673996.7169991</v>
      </c>
      <c r="C35" s="0" t="n">
        <v>21904098.5047473</v>
      </c>
      <c r="D35" s="0" t="n">
        <v>73766290.3186942</v>
      </c>
      <c r="E35" s="0" t="n">
        <v>69452802.1225277</v>
      </c>
      <c r="F35" s="0" t="n">
        <v>11575467.0204213</v>
      </c>
      <c r="G35" s="0" t="n">
        <v>437551.846883628</v>
      </c>
      <c r="H35" s="0" t="n">
        <v>253694.319627857</v>
      </c>
      <c r="I35" s="0" t="n">
        <v>112360.065343283</v>
      </c>
    </row>
    <row r="36" customFormat="false" ht="12.8" hidden="false" customHeight="false" outlineLevel="0" collapsed="false">
      <c r="A36" s="0" t="n">
        <v>83</v>
      </c>
      <c r="B36" s="0" t="n">
        <v>19952588.9488728</v>
      </c>
      <c r="C36" s="0" t="n">
        <v>19227922.2173697</v>
      </c>
      <c r="D36" s="0" t="n">
        <v>65095948.3993562</v>
      </c>
      <c r="E36" s="0" t="n">
        <v>70544549.7506087</v>
      </c>
      <c r="F36" s="0" t="n">
        <v>0</v>
      </c>
      <c r="G36" s="0" t="n">
        <v>401681.160003468</v>
      </c>
      <c r="H36" s="0" t="n">
        <v>243245.13848033</v>
      </c>
      <c r="I36" s="0" t="n">
        <v>113914.904313256</v>
      </c>
    </row>
    <row r="37" customFormat="false" ht="12.8" hidden="false" customHeight="false" outlineLevel="0" collapsed="false">
      <c r="A37" s="0" t="n">
        <v>84</v>
      </c>
      <c r="B37" s="0" t="n">
        <v>23341307.7869359</v>
      </c>
      <c r="C37" s="0" t="n">
        <v>22537570.8996356</v>
      </c>
      <c r="D37" s="0" t="n">
        <v>76053153.9066938</v>
      </c>
      <c r="E37" s="0" t="n">
        <v>71268271.0428015</v>
      </c>
      <c r="F37" s="0" t="n">
        <v>11878045.1738003</v>
      </c>
      <c r="G37" s="0" t="n">
        <v>478269.689149727</v>
      </c>
      <c r="H37" s="0" t="n">
        <v>250970.09149412</v>
      </c>
      <c r="I37" s="0" t="n">
        <v>106424.438080618</v>
      </c>
    </row>
    <row r="38" customFormat="false" ht="12.8" hidden="false" customHeight="false" outlineLevel="0" collapsed="false">
      <c r="A38" s="0" t="n">
        <v>85</v>
      </c>
      <c r="B38" s="0" t="n">
        <v>20463105.349646</v>
      </c>
      <c r="C38" s="0" t="n">
        <v>19675415.7507877</v>
      </c>
      <c r="D38" s="0" t="n">
        <v>66714375.6080927</v>
      </c>
      <c r="E38" s="0" t="n">
        <v>72011177.7202173</v>
      </c>
      <c r="F38" s="0" t="n">
        <v>0</v>
      </c>
      <c r="G38" s="0" t="n">
        <v>465480.278162139</v>
      </c>
      <c r="H38" s="0" t="n">
        <v>245958.735500664</v>
      </c>
      <c r="I38" s="0" t="n">
        <v>108929.40742221</v>
      </c>
    </row>
    <row r="39" customFormat="false" ht="12.8" hidden="false" customHeight="false" outlineLevel="0" collapsed="false">
      <c r="A39" s="0" t="n">
        <v>86</v>
      </c>
      <c r="B39" s="0" t="n">
        <v>23926851.4940207</v>
      </c>
      <c r="C39" s="0" t="n">
        <v>23081496.884481</v>
      </c>
      <c r="D39" s="0" t="n">
        <v>77992084.1445569</v>
      </c>
      <c r="E39" s="0" t="n">
        <v>72833196.5986146</v>
      </c>
      <c r="F39" s="0" t="n">
        <v>12138866.0997691</v>
      </c>
      <c r="G39" s="0" t="n">
        <v>499719.657713343</v>
      </c>
      <c r="H39" s="0" t="n">
        <v>266195.621990595</v>
      </c>
      <c r="I39" s="0" t="n">
        <v>113484.756908201</v>
      </c>
    </row>
    <row r="40" customFormat="false" ht="12.8" hidden="false" customHeight="false" outlineLevel="0" collapsed="false">
      <c r="A40" s="0" t="n">
        <v>87</v>
      </c>
      <c r="B40" s="0" t="n">
        <v>20956262.9204532</v>
      </c>
      <c r="C40" s="0" t="n">
        <v>20156080.3449812</v>
      </c>
      <c r="D40" s="0" t="n">
        <v>68428486.9868527</v>
      </c>
      <c r="E40" s="0" t="n">
        <v>73569100.1961946</v>
      </c>
      <c r="F40" s="0" t="n">
        <v>0</v>
      </c>
      <c r="G40" s="0" t="n">
        <v>465527.350514475</v>
      </c>
      <c r="H40" s="0" t="n">
        <v>256918.396204635</v>
      </c>
      <c r="I40" s="0" t="n">
        <v>111052.612504162</v>
      </c>
    </row>
    <row r="41" customFormat="false" ht="12.8" hidden="false" customHeight="false" outlineLevel="0" collapsed="false">
      <c r="A41" s="0" t="n">
        <v>88</v>
      </c>
      <c r="B41" s="0" t="n">
        <v>24395438.4171896</v>
      </c>
      <c r="C41" s="0" t="n">
        <v>23559100.7676731</v>
      </c>
      <c r="D41" s="0" t="n">
        <v>79656426.9357202</v>
      </c>
      <c r="E41" s="0" t="n">
        <v>74151666.2122841</v>
      </c>
      <c r="F41" s="0" t="n">
        <v>12358611.0353807</v>
      </c>
      <c r="G41" s="0" t="n">
        <v>490083.651583828</v>
      </c>
      <c r="H41" s="0" t="n">
        <v>269624.341351413</v>
      </c>
      <c r="I41" s="0" t="n">
        <v>109470.937973137</v>
      </c>
    </row>
    <row r="42" customFormat="false" ht="12.8" hidden="false" customHeight="false" outlineLevel="0" collapsed="false">
      <c r="A42" s="0" t="n">
        <v>89</v>
      </c>
      <c r="B42" s="0" t="n">
        <v>21393797.65562</v>
      </c>
      <c r="C42" s="0" t="n">
        <v>20593465.395827</v>
      </c>
      <c r="D42" s="0" t="n">
        <v>70008645.2344156</v>
      </c>
      <c r="E42" s="0" t="n">
        <v>74940740.341041</v>
      </c>
      <c r="F42" s="0" t="n">
        <v>0</v>
      </c>
      <c r="G42" s="0" t="n">
        <v>453143.892789032</v>
      </c>
      <c r="H42" s="0" t="n">
        <v>265998.483107141</v>
      </c>
      <c r="I42" s="0" t="n">
        <v>115985.548424152</v>
      </c>
    </row>
    <row r="43" customFormat="false" ht="12.8" hidden="false" customHeight="false" outlineLevel="0" collapsed="false">
      <c r="A43" s="0" t="n">
        <v>90</v>
      </c>
      <c r="B43" s="0" t="n">
        <v>24873371.0627086</v>
      </c>
      <c r="C43" s="0" t="n">
        <v>24039883.5989737</v>
      </c>
      <c r="D43" s="0" t="n">
        <v>81397132.7033855</v>
      </c>
      <c r="E43" s="0" t="n">
        <v>75507902.765839</v>
      </c>
      <c r="F43" s="0" t="n">
        <v>12584650.4609732</v>
      </c>
      <c r="G43" s="0" t="n">
        <v>473950.199326429</v>
      </c>
      <c r="H43" s="0" t="n">
        <v>279792.890303517</v>
      </c>
      <c r="I43" s="0" t="n">
        <v>113920.53443566</v>
      </c>
    </row>
    <row r="44" customFormat="false" ht="12.8" hidden="false" customHeight="false" outlineLevel="0" collapsed="false">
      <c r="A44" s="0" t="n">
        <v>91</v>
      </c>
      <c r="B44" s="0" t="n">
        <v>21794143.2493958</v>
      </c>
      <c r="C44" s="0" t="n">
        <v>20987519.4920487</v>
      </c>
      <c r="D44" s="0" t="n">
        <v>71438888.132904</v>
      </c>
      <c r="E44" s="0" t="n">
        <v>76250492.5353877</v>
      </c>
      <c r="F44" s="0" t="n">
        <v>0</v>
      </c>
      <c r="G44" s="0" t="n">
        <v>447199.75539562</v>
      </c>
      <c r="H44" s="0" t="n">
        <v>277104.63513778</v>
      </c>
      <c r="I44" s="0" t="n">
        <v>117599.095448193</v>
      </c>
    </row>
    <row r="45" customFormat="false" ht="12.8" hidden="false" customHeight="false" outlineLevel="0" collapsed="false">
      <c r="A45" s="0" t="n">
        <v>92</v>
      </c>
      <c r="B45" s="0" t="n">
        <v>25458539.274922</v>
      </c>
      <c r="C45" s="0" t="n">
        <v>24562667.8681274</v>
      </c>
      <c r="D45" s="0" t="n">
        <v>83224141.1760172</v>
      </c>
      <c r="E45" s="0" t="n">
        <v>77081023.9322285</v>
      </c>
      <c r="F45" s="0" t="n">
        <v>12846837.3220381</v>
      </c>
      <c r="G45" s="0" t="n">
        <v>521825.268566678</v>
      </c>
      <c r="H45" s="0" t="n">
        <v>291718.646622627</v>
      </c>
      <c r="I45" s="0" t="n">
        <v>117610.702293261</v>
      </c>
    </row>
    <row r="46" customFormat="false" ht="12.8" hidden="false" customHeight="false" outlineLevel="0" collapsed="false">
      <c r="A46" s="0" t="n">
        <v>93</v>
      </c>
      <c r="B46" s="0" t="n">
        <v>22067141.2690607</v>
      </c>
      <c r="C46" s="0" t="n">
        <v>21197110.3672104</v>
      </c>
      <c r="D46" s="0" t="n">
        <v>72221057.1140606</v>
      </c>
      <c r="E46" s="0" t="n">
        <v>76891749.6763084</v>
      </c>
      <c r="F46" s="0" t="n">
        <v>0</v>
      </c>
      <c r="G46" s="0" t="n">
        <v>488298.474906701</v>
      </c>
      <c r="H46" s="0" t="n">
        <v>295857.883591916</v>
      </c>
      <c r="I46" s="0" t="n">
        <v>122677.919073856</v>
      </c>
    </row>
    <row r="47" customFormat="false" ht="12.8" hidden="false" customHeight="false" outlineLevel="0" collapsed="false">
      <c r="A47" s="0" t="n">
        <v>94</v>
      </c>
      <c r="B47" s="0" t="n">
        <v>25679324.1216786</v>
      </c>
      <c r="C47" s="0" t="n">
        <v>24768029.0154034</v>
      </c>
      <c r="D47" s="0" t="n">
        <v>83991811.5515374</v>
      </c>
      <c r="E47" s="0" t="n">
        <v>77618837.5138072</v>
      </c>
      <c r="F47" s="0" t="n">
        <v>12936472.9189679</v>
      </c>
      <c r="G47" s="0" t="n">
        <v>530987.685908613</v>
      </c>
      <c r="H47" s="0" t="n">
        <v>298053.176534829</v>
      </c>
      <c r="I47" s="0" t="n">
        <v>117506.062616774</v>
      </c>
    </row>
    <row r="48" customFormat="false" ht="12.8" hidden="false" customHeight="false" outlineLevel="0" collapsed="false">
      <c r="A48" s="0" t="n">
        <v>95</v>
      </c>
      <c r="B48" s="0" t="n">
        <v>22490587.3435263</v>
      </c>
      <c r="C48" s="0" t="n">
        <v>21607112.8300527</v>
      </c>
      <c r="D48" s="0" t="n">
        <v>73676810.2880672</v>
      </c>
      <c r="E48" s="0" t="n">
        <v>78287187.0472559</v>
      </c>
      <c r="F48" s="0" t="n">
        <v>0</v>
      </c>
      <c r="G48" s="0" t="n">
        <v>504175.683648036</v>
      </c>
      <c r="H48" s="0" t="n">
        <v>294681.028308146</v>
      </c>
      <c r="I48" s="0" t="n">
        <v>120882.573596386</v>
      </c>
    </row>
    <row r="49" customFormat="false" ht="12.8" hidden="false" customHeight="false" outlineLevel="0" collapsed="false">
      <c r="A49" s="0" t="n">
        <v>96</v>
      </c>
      <c r="B49" s="0" t="n">
        <v>25838443.5519419</v>
      </c>
      <c r="C49" s="0" t="n">
        <v>24932459.7065578</v>
      </c>
      <c r="D49" s="0" t="n">
        <v>84589258.2491104</v>
      </c>
      <c r="E49" s="0" t="n">
        <v>78057356.879281</v>
      </c>
      <c r="F49" s="0" t="n">
        <v>13009559.4798802</v>
      </c>
      <c r="G49" s="0" t="n">
        <v>527068.401755515</v>
      </c>
      <c r="H49" s="0" t="n">
        <v>296956.91960257</v>
      </c>
      <c r="I49" s="0" t="n">
        <v>117083.605751388</v>
      </c>
    </row>
    <row r="50" customFormat="false" ht="12.8" hidden="false" customHeight="false" outlineLevel="0" collapsed="false">
      <c r="A50" s="0" t="n">
        <v>97</v>
      </c>
      <c r="B50" s="0" t="n">
        <v>22519382.380765</v>
      </c>
      <c r="C50" s="0" t="n">
        <v>21590148.3084223</v>
      </c>
      <c r="D50" s="0" t="n">
        <v>73676617.2644332</v>
      </c>
      <c r="E50" s="0" t="n">
        <v>78112452.9344254</v>
      </c>
      <c r="F50" s="0" t="n">
        <v>0</v>
      </c>
      <c r="G50" s="0" t="n">
        <v>541507.97248177</v>
      </c>
      <c r="H50" s="0" t="n">
        <v>303554.178026797</v>
      </c>
      <c r="I50" s="0" t="n">
        <v>120245.60262006</v>
      </c>
    </row>
    <row r="51" customFormat="false" ht="12.8" hidden="false" customHeight="false" outlineLevel="0" collapsed="false">
      <c r="A51" s="0" t="n">
        <v>98</v>
      </c>
      <c r="B51" s="0" t="n">
        <v>26183310.3631212</v>
      </c>
      <c r="C51" s="0" t="n">
        <v>25226042.9426881</v>
      </c>
      <c r="D51" s="0" t="n">
        <v>85666529.3712521</v>
      </c>
      <c r="E51" s="0" t="n">
        <v>78932357.8529658</v>
      </c>
      <c r="F51" s="0" t="n">
        <v>13155392.9754943</v>
      </c>
      <c r="G51" s="0" t="n">
        <v>558893.675791303</v>
      </c>
      <c r="H51" s="0" t="n">
        <v>312896.83221127</v>
      </c>
      <c r="I51" s="0" t="n">
        <v>122109.874900822</v>
      </c>
    </row>
    <row r="52" customFormat="false" ht="12.8" hidden="false" customHeight="false" outlineLevel="0" collapsed="false">
      <c r="A52" s="0" t="n">
        <v>99</v>
      </c>
      <c r="B52" s="0" t="n">
        <v>22949319.792853</v>
      </c>
      <c r="C52" s="0" t="n">
        <v>22001547.636133</v>
      </c>
      <c r="D52" s="0" t="n">
        <v>75159830.3994825</v>
      </c>
      <c r="E52" s="0" t="n">
        <v>79580958.5094478</v>
      </c>
      <c r="F52" s="0" t="n">
        <v>0</v>
      </c>
      <c r="G52" s="0" t="n">
        <v>556507.33689756</v>
      </c>
      <c r="H52" s="0" t="n">
        <v>306168.149413851</v>
      </c>
      <c r="I52" s="0" t="n">
        <v>121566.672012169</v>
      </c>
    </row>
    <row r="53" customFormat="false" ht="12.8" hidden="false" customHeight="false" outlineLevel="0" collapsed="false">
      <c r="A53" s="0" t="n">
        <v>100</v>
      </c>
      <c r="B53" s="0" t="n">
        <v>26716307.9231316</v>
      </c>
      <c r="C53" s="0" t="n">
        <v>25783802.5397659</v>
      </c>
      <c r="D53" s="0" t="n">
        <v>87603922.2527667</v>
      </c>
      <c r="E53" s="0" t="n">
        <v>80645230.7226044</v>
      </c>
      <c r="F53" s="0" t="n">
        <v>13440871.7871007</v>
      </c>
      <c r="G53" s="0" t="n">
        <v>543373.705956315</v>
      </c>
      <c r="H53" s="0" t="n">
        <v>306797.799844105</v>
      </c>
      <c r="I53" s="0" t="n">
        <v>117619.825093226</v>
      </c>
    </row>
    <row r="54" customFormat="false" ht="12.8" hidden="false" customHeight="false" outlineLevel="0" collapsed="false">
      <c r="A54" s="0" t="n">
        <v>101</v>
      </c>
      <c r="B54" s="0" t="n">
        <v>23302702.230546</v>
      </c>
      <c r="C54" s="0" t="n">
        <v>22417742.142024</v>
      </c>
      <c r="D54" s="0" t="n">
        <v>76627923.5289147</v>
      </c>
      <c r="E54" s="0" t="n">
        <v>81047600.9861928</v>
      </c>
      <c r="F54" s="0" t="n">
        <v>0</v>
      </c>
      <c r="G54" s="0" t="n">
        <v>506211.450403564</v>
      </c>
      <c r="H54" s="0" t="n">
        <v>296267.09704827</v>
      </c>
      <c r="I54" s="0" t="n">
        <v>117830.772957335</v>
      </c>
    </row>
    <row r="55" customFormat="false" ht="12.8" hidden="false" customHeight="false" outlineLevel="0" collapsed="false">
      <c r="A55" s="0" t="n">
        <v>102</v>
      </c>
      <c r="B55" s="0" t="n">
        <v>26818289.7409951</v>
      </c>
      <c r="C55" s="0" t="n">
        <v>25876596.8106882</v>
      </c>
      <c r="D55" s="0" t="n">
        <v>87952860.2905206</v>
      </c>
      <c r="E55" s="0" t="n">
        <v>80887124.2226746</v>
      </c>
      <c r="F55" s="0" t="n">
        <v>13481187.3704458</v>
      </c>
      <c r="G55" s="0" t="n">
        <v>549999.19586768</v>
      </c>
      <c r="H55" s="0" t="n">
        <v>307169.4346266</v>
      </c>
      <c r="I55" s="0" t="n">
        <v>120748.999732203</v>
      </c>
    </row>
    <row r="56" customFormat="false" ht="12.8" hidden="false" customHeight="false" outlineLevel="0" collapsed="false">
      <c r="A56" s="0" t="n">
        <v>103</v>
      </c>
      <c r="B56" s="0" t="n">
        <v>23238408.1511547</v>
      </c>
      <c r="C56" s="0" t="n">
        <v>22287811.6474351</v>
      </c>
      <c r="D56" s="0" t="n">
        <v>76178213.339096</v>
      </c>
      <c r="E56" s="0" t="n">
        <v>80439130.4935005</v>
      </c>
      <c r="F56" s="0" t="n">
        <v>0</v>
      </c>
      <c r="G56" s="0" t="n">
        <v>552208.678331112</v>
      </c>
      <c r="H56" s="0" t="n">
        <v>310124.550951971</v>
      </c>
      <c r="I56" s="0" t="n">
        <v>126090.392052269</v>
      </c>
    </row>
    <row r="57" customFormat="false" ht="12.8" hidden="false" customHeight="false" outlineLevel="0" collapsed="false">
      <c r="A57" s="0" t="n">
        <v>104</v>
      </c>
      <c r="B57" s="0" t="n">
        <v>27037353.0835159</v>
      </c>
      <c r="C57" s="0" t="n">
        <v>26098198.292498</v>
      </c>
      <c r="D57" s="0" t="n">
        <v>88758582.2006815</v>
      </c>
      <c r="E57" s="0" t="n">
        <v>81532441.8216927</v>
      </c>
      <c r="F57" s="0" t="n">
        <v>13588740.3036155</v>
      </c>
      <c r="G57" s="0" t="n">
        <v>544216.48970589</v>
      </c>
      <c r="H57" s="0" t="n">
        <v>310036.140046863</v>
      </c>
      <c r="I57" s="0" t="n">
        <v>121288.80180741</v>
      </c>
    </row>
    <row r="58" customFormat="false" ht="12.8" hidden="false" customHeight="false" outlineLevel="0" collapsed="false">
      <c r="A58" s="0" t="n">
        <v>105</v>
      </c>
      <c r="B58" s="0" t="n">
        <v>23841011.0651269</v>
      </c>
      <c r="C58" s="0" t="n">
        <v>22904752.4702746</v>
      </c>
      <c r="D58" s="0" t="n">
        <v>78354971.9595157</v>
      </c>
      <c r="E58" s="0" t="n">
        <v>82616965.310176</v>
      </c>
      <c r="F58" s="0" t="n">
        <v>0</v>
      </c>
      <c r="G58" s="0" t="n">
        <v>544115.120162338</v>
      </c>
      <c r="H58" s="0" t="n">
        <v>306612.594018826</v>
      </c>
      <c r="I58" s="0" t="n">
        <v>122186.972387355</v>
      </c>
    </row>
    <row r="59" customFormat="false" ht="12.8" hidden="false" customHeight="false" outlineLevel="0" collapsed="false">
      <c r="A59" s="0" t="n">
        <v>106</v>
      </c>
      <c r="B59" s="0" t="n">
        <v>27729467.9591497</v>
      </c>
      <c r="C59" s="0" t="n">
        <v>26757933.4895611</v>
      </c>
      <c r="D59" s="0" t="n">
        <v>91064669.3827944</v>
      </c>
      <c r="E59" s="0" t="n">
        <v>83509933.5944112</v>
      </c>
      <c r="F59" s="0" t="n">
        <v>13918322.2657352</v>
      </c>
      <c r="G59" s="0" t="n">
        <v>575519.565564899</v>
      </c>
      <c r="H59" s="0" t="n">
        <v>311099.894774029</v>
      </c>
      <c r="I59" s="0" t="n">
        <v>121307.156070981</v>
      </c>
    </row>
    <row r="60" customFormat="false" ht="12.8" hidden="false" customHeight="false" outlineLevel="0" collapsed="false">
      <c r="A60" s="0" t="n">
        <v>107</v>
      </c>
      <c r="B60" s="0" t="n">
        <v>24247052.2030004</v>
      </c>
      <c r="C60" s="0" t="n">
        <v>23334888.047191</v>
      </c>
      <c r="D60" s="0" t="n">
        <v>79881504.6598154</v>
      </c>
      <c r="E60" s="0" t="n">
        <v>84192660.1377141</v>
      </c>
      <c r="F60" s="0" t="n">
        <v>0</v>
      </c>
      <c r="G60" s="0" t="n">
        <v>517451.660667258</v>
      </c>
      <c r="H60" s="0" t="n">
        <v>309656.232301836</v>
      </c>
      <c r="I60" s="0" t="n">
        <v>121508.946914692</v>
      </c>
    </row>
    <row r="61" customFormat="false" ht="12.8" hidden="false" customHeight="false" outlineLevel="0" collapsed="false">
      <c r="A61" s="0" t="n">
        <v>108</v>
      </c>
      <c r="B61" s="0" t="n">
        <v>27933561.974695</v>
      </c>
      <c r="C61" s="0" t="n">
        <v>27010094.8045129</v>
      </c>
      <c r="D61" s="0" t="n">
        <v>91958449.025377</v>
      </c>
      <c r="E61" s="0" t="n">
        <v>84261227.2920512</v>
      </c>
      <c r="F61" s="0" t="n">
        <v>14043537.8820085</v>
      </c>
      <c r="G61" s="0" t="n">
        <v>512487.687275654</v>
      </c>
      <c r="H61" s="0" t="n">
        <v>323185.171293657</v>
      </c>
      <c r="I61" s="0" t="n">
        <v>125420.445161042</v>
      </c>
    </row>
    <row r="62" customFormat="false" ht="12.8" hidden="false" customHeight="false" outlineLevel="0" collapsed="false">
      <c r="A62" s="0" t="n">
        <v>109</v>
      </c>
      <c r="B62" s="0" t="n">
        <v>24469325.7906147</v>
      </c>
      <c r="C62" s="0" t="n">
        <v>23524718.4385137</v>
      </c>
      <c r="D62" s="0" t="n">
        <v>80560942.9978222</v>
      </c>
      <c r="E62" s="0" t="n">
        <v>84790810.9648498</v>
      </c>
      <c r="F62" s="0" t="n">
        <v>0</v>
      </c>
      <c r="G62" s="0" t="n">
        <v>544950.989676411</v>
      </c>
      <c r="H62" s="0" t="n">
        <v>313817.355461099</v>
      </c>
      <c r="I62" s="0" t="n">
        <v>122627.152804992</v>
      </c>
    </row>
    <row r="63" customFormat="false" ht="12.8" hidden="false" customHeight="false" outlineLevel="0" collapsed="false">
      <c r="A63" s="0" t="n">
        <v>110</v>
      </c>
      <c r="B63" s="0" t="n">
        <v>28191335.5224151</v>
      </c>
      <c r="C63" s="0" t="n">
        <v>27189876.7366687</v>
      </c>
      <c r="D63" s="0" t="n">
        <v>92584533.4465933</v>
      </c>
      <c r="E63" s="0" t="n">
        <v>84808715.9158622</v>
      </c>
      <c r="F63" s="0" t="n">
        <v>14134785.985977</v>
      </c>
      <c r="G63" s="0" t="n">
        <v>589331.203995112</v>
      </c>
      <c r="H63" s="0" t="n">
        <v>325168.338257734</v>
      </c>
      <c r="I63" s="0" t="n">
        <v>124227.490705132</v>
      </c>
    </row>
    <row r="64" customFormat="false" ht="12.8" hidden="false" customHeight="false" outlineLevel="0" collapsed="false">
      <c r="A64" s="0" t="n">
        <v>111</v>
      </c>
      <c r="B64" s="0" t="n">
        <v>24435207.8993558</v>
      </c>
      <c r="C64" s="0" t="n">
        <v>23472155.6758099</v>
      </c>
      <c r="D64" s="0" t="n">
        <v>80404833.923265</v>
      </c>
      <c r="E64" s="0" t="n">
        <v>84550052.4830682</v>
      </c>
      <c r="F64" s="0" t="n">
        <v>0</v>
      </c>
      <c r="G64" s="0" t="n">
        <v>556916.115615072</v>
      </c>
      <c r="H64" s="0" t="n">
        <v>316882.856141913</v>
      </c>
      <c r="I64" s="0" t="n">
        <v>127504.645412692</v>
      </c>
    </row>
    <row r="65" customFormat="false" ht="12.8" hidden="false" customHeight="false" outlineLevel="0" collapsed="false">
      <c r="A65" s="0" t="n">
        <v>112</v>
      </c>
      <c r="B65" s="0" t="n">
        <v>28224219.6952869</v>
      </c>
      <c r="C65" s="0" t="n">
        <v>27241694.7427338</v>
      </c>
      <c r="D65" s="0" t="n">
        <v>92803739.377389</v>
      </c>
      <c r="E65" s="0" t="n">
        <v>84902063.8742326</v>
      </c>
      <c r="F65" s="0" t="n">
        <v>14150343.9790388</v>
      </c>
      <c r="G65" s="0" t="n">
        <v>566807.993299279</v>
      </c>
      <c r="H65" s="0" t="n">
        <v>326188.142201419</v>
      </c>
      <c r="I65" s="0" t="n">
        <v>127898.310074839</v>
      </c>
    </row>
    <row r="66" customFormat="false" ht="12.8" hidden="false" customHeight="false" outlineLevel="0" collapsed="false">
      <c r="A66" s="0" t="n">
        <v>113</v>
      </c>
      <c r="B66" s="0" t="n">
        <v>24834052.8309667</v>
      </c>
      <c r="C66" s="0" t="n">
        <v>23867551.1479604</v>
      </c>
      <c r="D66" s="0" t="n">
        <v>81800680.9566322</v>
      </c>
      <c r="E66" s="0" t="n">
        <v>85932261.2131591</v>
      </c>
      <c r="F66" s="0" t="n">
        <v>0</v>
      </c>
      <c r="G66" s="0" t="n">
        <v>558819.652650598</v>
      </c>
      <c r="H66" s="0" t="n">
        <v>319211.941545681</v>
      </c>
      <c r="I66" s="0" t="n">
        <v>126385.841157163</v>
      </c>
    </row>
    <row r="67" customFormat="false" ht="12.8" hidden="false" customHeight="false" outlineLevel="0" collapsed="false">
      <c r="A67" s="0" t="n">
        <v>114</v>
      </c>
      <c r="B67" s="0" t="n">
        <v>28503997.871894</v>
      </c>
      <c r="C67" s="0" t="n">
        <v>27492507.3410606</v>
      </c>
      <c r="D67" s="0" t="n">
        <v>93650801.7133608</v>
      </c>
      <c r="E67" s="0" t="n">
        <v>85657746.8813069</v>
      </c>
      <c r="F67" s="0" t="n">
        <v>14276291.1468845</v>
      </c>
      <c r="G67" s="0" t="n">
        <v>585267.996065083</v>
      </c>
      <c r="H67" s="0" t="n">
        <v>335767.119256315</v>
      </c>
      <c r="I67" s="0" t="n">
        <v>129222.022160031</v>
      </c>
    </row>
    <row r="68" customFormat="false" ht="12.8" hidden="false" customHeight="false" outlineLevel="0" collapsed="false">
      <c r="A68" s="0" t="n">
        <v>115</v>
      </c>
      <c r="B68" s="0" t="n">
        <v>24709839.7817954</v>
      </c>
      <c r="C68" s="0" t="n">
        <v>23699086.5207836</v>
      </c>
      <c r="D68" s="0" t="n">
        <v>81237358.980001</v>
      </c>
      <c r="E68" s="0" t="n">
        <v>85229115.3372343</v>
      </c>
      <c r="F68" s="0" t="n">
        <v>0</v>
      </c>
      <c r="G68" s="0" t="n">
        <v>591329.521665052</v>
      </c>
      <c r="H68" s="0" t="n">
        <v>328771.448995974</v>
      </c>
      <c r="I68" s="0" t="n">
        <v>129503.271929731</v>
      </c>
    </row>
    <row r="69" customFormat="false" ht="12.8" hidden="false" customHeight="false" outlineLevel="0" collapsed="false">
      <c r="A69" s="0" t="n">
        <v>116</v>
      </c>
      <c r="B69" s="0" t="n">
        <v>28592390.4978423</v>
      </c>
      <c r="C69" s="0" t="n">
        <v>27585638.2317762</v>
      </c>
      <c r="D69" s="0" t="n">
        <v>94027450.2669226</v>
      </c>
      <c r="E69" s="0" t="n">
        <v>85859348.1535311</v>
      </c>
      <c r="F69" s="0" t="n">
        <v>14309891.3589219</v>
      </c>
      <c r="G69" s="0" t="n">
        <v>586780.338584328</v>
      </c>
      <c r="H69" s="0" t="n">
        <v>330369.801702519</v>
      </c>
      <c r="I69" s="0" t="n">
        <v>128003.036827573</v>
      </c>
    </row>
    <row r="70" customFormat="false" ht="12.8" hidden="false" customHeight="false" outlineLevel="0" collapsed="false">
      <c r="A70" s="0" t="n">
        <v>117</v>
      </c>
      <c r="B70" s="0" t="n">
        <v>24809084.3550116</v>
      </c>
      <c r="C70" s="0" t="n">
        <v>23818910.4499062</v>
      </c>
      <c r="D70" s="0" t="n">
        <v>81697119.4748352</v>
      </c>
      <c r="E70" s="0" t="n">
        <v>85578016.0662003</v>
      </c>
      <c r="F70" s="0" t="n">
        <v>0</v>
      </c>
      <c r="G70" s="0" t="n">
        <v>572228.898554535</v>
      </c>
      <c r="H70" s="0" t="n">
        <v>326683.881325747</v>
      </c>
      <c r="I70" s="0" t="n">
        <v>130373.036035975</v>
      </c>
    </row>
    <row r="71" customFormat="false" ht="12.8" hidden="false" customHeight="false" outlineLevel="0" collapsed="false">
      <c r="A71" s="0" t="n">
        <v>118</v>
      </c>
      <c r="B71" s="0" t="n">
        <v>28756219.9220432</v>
      </c>
      <c r="C71" s="0" t="n">
        <v>27759657.4972025</v>
      </c>
      <c r="D71" s="0" t="n">
        <v>94685051.4317037</v>
      </c>
      <c r="E71" s="0" t="n">
        <v>86391326.6743709</v>
      </c>
      <c r="F71" s="0" t="n">
        <v>14398554.4457285</v>
      </c>
      <c r="G71" s="0" t="n">
        <v>570527.284935416</v>
      </c>
      <c r="H71" s="0" t="n">
        <v>335081.512043156</v>
      </c>
      <c r="I71" s="0" t="n">
        <v>129933.75408878</v>
      </c>
    </row>
    <row r="72" customFormat="false" ht="12.8" hidden="false" customHeight="false" outlineLevel="0" collapsed="false">
      <c r="A72" s="0" t="n">
        <v>119</v>
      </c>
      <c r="B72" s="0" t="n">
        <v>25178882.9717045</v>
      </c>
      <c r="C72" s="0" t="n">
        <v>24172793.3144179</v>
      </c>
      <c r="D72" s="0" t="n">
        <v>82964202.4337197</v>
      </c>
      <c r="E72" s="0" t="n">
        <v>86830942.3688925</v>
      </c>
      <c r="F72" s="0" t="n">
        <v>0</v>
      </c>
      <c r="G72" s="0" t="n">
        <v>590538.66072847</v>
      </c>
      <c r="H72" s="0" t="n">
        <v>326287.321424496</v>
      </c>
      <c r="I72" s="0" t="n">
        <v>127519.53590525</v>
      </c>
    </row>
    <row r="73" customFormat="false" ht="12.8" hidden="false" customHeight="false" outlineLevel="0" collapsed="false">
      <c r="A73" s="0" t="n">
        <v>120</v>
      </c>
      <c r="B73" s="0" t="n">
        <v>29157587.6164467</v>
      </c>
      <c r="C73" s="0" t="n">
        <v>28092051.7664012</v>
      </c>
      <c r="D73" s="0" t="n">
        <v>95843074.4768186</v>
      </c>
      <c r="E73" s="0" t="n">
        <v>87380239.5999137</v>
      </c>
      <c r="F73" s="0" t="n">
        <v>14563373.2666523</v>
      </c>
      <c r="G73" s="0" t="n">
        <v>641301.388949088</v>
      </c>
      <c r="H73" s="0" t="n">
        <v>334642.529552521</v>
      </c>
      <c r="I73" s="0" t="n">
        <v>127988.473634133</v>
      </c>
    </row>
    <row r="74" customFormat="false" ht="12.8" hidden="false" customHeight="false" outlineLevel="0" collapsed="false">
      <c r="A74" s="0" t="n">
        <v>121</v>
      </c>
      <c r="B74" s="0" t="n">
        <v>25435065.578915</v>
      </c>
      <c r="C74" s="0" t="n">
        <v>24396554.017327</v>
      </c>
      <c r="D74" s="0" t="n">
        <v>83741802.8668876</v>
      </c>
      <c r="E74" s="0" t="n">
        <v>87600137.0627178</v>
      </c>
      <c r="F74" s="0" t="n">
        <v>0</v>
      </c>
      <c r="G74" s="0" t="n">
        <v>613174.106447003</v>
      </c>
      <c r="H74" s="0" t="n">
        <v>333650.009188532</v>
      </c>
      <c r="I74" s="0" t="n">
        <v>130982.065646331</v>
      </c>
    </row>
    <row r="75" customFormat="false" ht="12.8" hidden="false" customHeight="false" outlineLevel="0" collapsed="false">
      <c r="A75" s="0" t="n">
        <v>122</v>
      </c>
      <c r="B75" s="0" t="n">
        <v>29514849.9829104</v>
      </c>
      <c r="C75" s="0" t="n">
        <v>28485334.8986923</v>
      </c>
      <c r="D75" s="0" t="n">
        <v>97191230.4231036</v>
      </c>
      <c r="E75" s="0" t="n">
        <v>88559873.8252388</v>
      </c>
      <c r="F75" s="0" t="n">
        <v>14759978.9708731</v>
      </c>
      <c r="G75" s="0" t="n">
        <v>595441.176161605</v>
      </c>
      <c r="H75" s="0" t="n">
        <v>341788.675666688</v>
      </c>
      <c r="I75" s="0" t="n">
        <v>131836.046271233</v>
      </c>
    </row>
    <row r="76" customFormat="false" ht="12.8" hidden="false" customHeight="false" outlineLevel="0" collapsed="false">
      <c r="A76" s="0" t="n">
        <v>123</v>
      </c>
      <c r="B76" s="0" t="n">
        <v>25938515.9092958</v>
      </c>
      <c r="C76" s="0" t="n">
        <v>24925723.6923518</v>
      </c>
      <c r="D76" s="0" t="n">
        <v>85570395.6206882</v>
      </c>
      <c r="E76" s="0" t="n">
        <v>89461823.2480907</v>
      </c>
      <c r="F76" s="0" t="n">
        <v>0</v>
      </c>
      <c r="G76" s="0" t="n">
        <v>580168.462016477</v>
      </c>
      <c r="H76" s="0" t="n">
        <v>340066.365153678</v>
      </c>
      <c r="I76" s="0" t="n">
        <v>132224.842533992</v>
      </c>
    </row>
    <row r="77" customFormat="false" ht="12.8" hidden="false" customHeight="false" outlineLevel="0" collapsed="false">
      <c r="A77" s="0" t="n">
        <v>124</v>
      </c>
      <c r="B77" s="0" t="n">
        <v>29800722.0321441</v>
      </c>
      <c r="C77" s="0" t="n">
        <v>28792019.7152701</v>
      </c>
      <c r="D77" s="0" t="n">
        <v>98275166.4033144</v>
      </c>
      <c r="E77" s="0" t="n">
        <v>89436804.7285535</v>
      </c>
      <c r="F77" s="0" t="n">
        <v>14906134.1214256</v>
      </c>
      <c r="G77" s="0" t="n">
        <v>573265.746855697</v>
      </c>
      <c r="H77" s="0" t="n">
        <v>344385.927600615</v>
      </c>
      <c r="I77" s="0" t="n">
        <v>130072.346310845</v>
      </c>
    </row>
    <row r="78" customFormat="false" ht="12.8" hidden="false" customHeight="false" outlineLevel="0" collapsed="false">
      <c r="A78" s="0" t="n">
        <v>125</v>
      </c>
      <c r="B78" s="0" t="n">
        <v>26205275.3047119</v>
      </c>
      <c r="C78" s="0" t="n">
        <v>25181354.5879489</v>
      </c>
      <c r="D78" s="0" t="n">
        <v>86490060.0469579</v>
      </c>
      <c r="E78" s="0" t="n">
        <v>90224597.7117913</v>
      </c>
      <c r="F78" s="0" t="n">
        <v>0</v>
      </c>
      <c r="G78" s="0" t="n">
        <v>585759.969057027</v>
      </c>
      <c r="H78" s="0" t="n">
        <v>345995.03863766</v>
      </c>
      <c r="I78" s="0" t="n">
        <v>131665.298668878</v>
      </c>
    </row>
    <row r="79" customFormat="false" ht="12.8" hidden="false" customHeight="false" outlineLevel="0" collapsed="false">
      <c r="A79" s="0" t="n">
        <v>126</v>
      </c>
      <c r="B79" s="0" t="n">
        <v>30156709.9413718</v>
      </c>
      <c r="C79" s="0" t="n">
        <v>29165780.7997967</v>
      </c>
      <c r="D79" s="0" t="n">
        <v>99549192.9963795</v>
      </c>
      <c r="E79" s="0" t="n">
        <v>90498780.2656369</v>
      </c>
      <c r="F79" s="0" t="n">
        <v>15083130.0442728</v>
      </c>
      <c r="G79" s="0" t="n">
        <v>549785.803113107</v>
      </c>
      <c r="H79" s="0" t="n">
        <v>348565.380080691</v>
      </c>
      <c r="I79" s="0" t="n">
        <v>132254.226258908</v>
      </c>
    </row>
    <row r="80" customFormat="false" ht="12.8" hidden="false" customHeight="false" outlineLevel="0" collapsed="false">
      <c r="A80" s="0" t="n">
        <v>127</v>
      </c>
      <c r="B80" s="0" t="n">
        <v>26262994.3301509</v>
      </c>
      <c r="C80" s="0" t="n">
        <v>25305949.8823049</v>
      </c>
      <c r="D80" s="0" t="n">
        <v>86981779.8636368</v>
      </c>
      <c r="E80" s="0" t="n">
        <v>90681188.6797267</v>
      </c>
      <c r="F80" s="0" t="n">
        <v>0</v>
      </c>
      <c r="G80" s="0" t="n">
        <v>536371.561655371</v>
      </c>
      <c r="H80" s="0" t="n">
        <v>330563.656116388</v>
      </c>
      <c r="I80" s="0" t="n">
        <v>128727.471534666</v>
      </c>
    </row>
    <row r="81" customFormat="false" ht="12.8" hidden="false" customHeight="false" outlineLevel="0" collapsed="false">
      <c r="A81" s="0" t="n">
        <v>128</v>
      </c>
      <c r="B81" s="0" t="n">
        <v>30253383.998113</v>
      </c>
      <c r="C81" s="0" t="n">
        <v>29264363.0902285</v>
      </c>
      <c r="D81" s="0" t="n">
        <v>99963556.8649572</v>
      </c>
      <c r="E81" s="0" t="n">
        <v>90825074.6680418</v>
      </c>
      <c r="F81" s="0" t="n">
        <v>15137512.4446736</v>
      </c>
      <c r="G81" s="0" t="n">
        <v>562285.848518236</v>
      </c>
      <c r="H81" s="0" t="n">
        <v>336177.664261016</v>
      </c>
      <c r="I81" s="0" t="n">
        <v>129367.707293178</v>
      </c>
    </row>
    <row r="82" customFormat="false" ht="12.8" hidden="false" customHeight="false" outlineLevel="0" collapsed="false">
      <c r="A82" s="0" t="n">
        <v>129</v>
      </c>
      <c r="B82" s="0" t="n">
        <v>26586957.382513</v>
      </c>
      <c r="C82" s="0" t="n">
        <v>25584962.923222</v>
      </c>
      <c r="D82" s="0" t="n">
        <v>87977558.2328485</v>
      </c>
      <c r="E82" s="0" t="n">
        <v>91684135.8467882</v>
      </c>
      <c r="F82" s="0" t="n">
        <v>0</v>
      </c>
      <c r="G82" s="0" t="n">
        <v>576414.729517522</v>
      </c>
      <c r="H82" s="0" t="n">
        <v>334158.794009741</v>
      </c>
      <c r="I82" s="0" t="n">
        <v>130601.336805388</v>
      </c>
    </row>
    <row r="83" customFormat="false" ht="12.8" hidden="false" customHeight="false" outlineLevel="0" collapsed="false">
      <c r="A83" s="0" t="n">
        <v>130</v>
      </c>
      <c r="B83" s="0" t="n">
        <v>30536823.0452161</v>
      </c>
      <c r="C83" s="0" t="n">
        <v>29501527.3250214</v>
      </c>
      <c r="D83" s="0" t="n">
        <v>100823218.387375</v>
      </c>
      <c r="E83" s="0" t="n">
        <v>91531986.4632125</v>
      </c>
      <c r="F83" s="0" t="n">
        <v>15255331.0772021</v>
      </c>
      <c r="G83" s="0" t="n">
        <v>589925.903129186</v>
      </c>
      <c r="H83" s="0" t="n">
        <v>351696.054442564</v>
      </c>
      <c r="I83" s="0" t="n">
        <v>133819.660889878</v>
      </c>
    </row>
    <row r="84" customFormat="false" ht="12.8" hidden="false" customHeight="false" outlineLevel="0" collapsed="false">
      <c r="A84" s="0" t="n">
        <v>131</v>
      </c>
      <c r="B84" s="0" t="n">
        <v>26500571.7098992</v>
      </c>
      <c r="C84" s="0" t="n">
        <v>25471914.9197184</v>
      </c>
      <c r="D84" s="0" t="n">
        <v>87630051.3003372</v>
      </c>
      <c r="E84" s="0" t="n">
        <v>91238733.9509814</v>
      </c>
      <c r="F84" s="0" t="n">
        <v>0</v>
      </c>
      <c r="G84" s="0" t="n">
        <v>575444.37304759</v>
      </c>
      <c r="H84" s="0" t="n">
        <v>356194.038999686</v>
      </c>
      <c r="I84" s="0" t="n">
        <v>138597.683047965</v>
      </c>
    </row>
    <row r="85" customFormat="false" ht="12.8" hidden="false" customHeight="false" outlineLevel="0" collapsed="false">
      <c r="A85" s="0" t="n">
        <v>132</v>
      </c>
      <c r="B85" s="0" t="n">
        <v>30668982.6395813</v>
      </c>
      <c r="C85" s="0" t="n">
        <v>29624152.6418242</v>
      </c>
      <c r="D85" s="0" t="n">
        <v>101294750.603612</v>
      </c>
      <c r="E85" s="0" t="n">
        <v>91922095.281685</v>
      </c>
      <c r="F85" s="0" t="n">
        <v>15320349.2136142</v>
      </c>
      <c r="G85" s="0" t="n">
        <v>598036.434232026</v>
      </c>
      <c r="H85" s="0" t="n">
        <v>353840.955375048</v>
      </c>
      <c r="I85" s="0" t="n">
        <v>132789.440214191</v>
      </c>
    </row>
    <row r="86" customFormat="false" ht="12.8" hidden="false" customHeight="false" outlineLevel="0" collapsed="false">
      <c r="A86" s="0" t="n">
        <v>133</v>
      </c>
      <c r="B86" s="0" t="n">
        <v>26898291.7270969</v>
      </c>
      <c r="C86" s="0" t="n">
        <v>25844778.6220746</v>
      </c>
      <c r="D86" s="0" t="n">
        <v>88961075.2823155</v>
      </c>
      <c r="E86" s="0" t="n">
        <v>92542010.5759336</v>
      </c>
      <c r="F86" s="0" t="n">
        <v>0</v>
      </c>
      <c r="G86" s="0" t="n">
        <v>603662.898722812</v>
      </c>
      <c r="H86" s="0" t="n">
        <v>354672.688786652</v>
      </c>
      <c r="I86" s="0" t="n">
        <v>135967.882161275</v>
      </c>
    </row>
    <row r="87" customFormat="false" ht="12.8" hidden="false" customHeight="false" outlineLevel="0" collapsed="false">
      <c r="A87" s="0" t="n">
        <v>134</v>
      </c>
      <c r="B87" s="0" t="n">
        <v>30778138.8176498</v>
      </c>
      <c r="C87" s="0" t="n">
        <v>29667850.8520418</v>
      </c>
      <c r="D87" s="0" t="n">
        <v>101451848.400328</v>
      </c>
      <c r="E87" s="0" t="n">
        <v>91976859.6627533</v>
      </c>
      <c r="F87" s="0" t="n">
        <v>15329476.6104589</v>
      </c>
      <c r="G87" s="0" t="n">
        <v>651909.481779176</v>
      </c>
      <c r="H87" s="0" t="n">
        <v>361329.256285623</v>
      </c>
      <c r="I87" s="0" t="n">
        <v>138641.753633078</v>
      </c>
    </row>
    <row r="88" customFormat="false" ht="12.8" hidden="false" customHeight="false" outlineLevel="0" collapsed="false">
      <c r="A88" s="0" t="n">
        <v>135</v>
      </c>
      <c r="B88" s="0" t="n">
        <v>26815211.8063848</v>
      </c>
      <c r="C88" s="0" t="n">
        <v>25757986.4220578</v>
      </c>
      <c r="D88" s="0" t="n">
        <v>88670573.2676829</v>
      </c>
      <c r="E88" s="0" t="n">
        <v>92221809.7433065</v>
      </c>
      <c r="F88" s="0" t="n">
        <v>0</v>
      </c>
      <c r="G88" s="0" t="n">
        <v>602532.659007782</v>
      </c>
      <c r="H88" s="0" t="n">
        <v>355946.177894562</v>
      </c>
      <c r="I88" s="0" t="n">
        <v>141066.496320854</v>
      </c>
    </row>
    <row r="89" customFormat="false" ht="12.8" hidden="false" customHeight="false" outlineLevel="0" collapsed="false">
      <c r="A89" s="0" t="n">
        <v>136</v>
      </c>
      <c r="B89" s="0" t="n">
        <v>30809894.7863148</v>
      </c>
      <c r="C89" s="0" t="n">
        <v>29710607.3236258</v>
      </c>
      <c r="D89" s="0" t="n">
        <v>101608046.429756</v>
      </c>
      <c r="E89" s="0" t="n">
        <v>92115788.8560355</v>
      </c>
      <c r="F89" s="0" t="n">
        <v>15352631.4760059</v>
      </c>
      <c r="G89" s="0" t="n">
        <v>631788.116858265</v>
      </c>
      <c r="H89" s="0" t="n">
        <v>367123.881562418</v>
      </c>
      <c r="I89" s="0" t="n">
        <v>143393.520383344</v>
      </c>
    </row>
    <row r="90" customFormat="false" ht="12.8" hidden="false" customHeight="false" outlineLevel="0" collapsed="false">
      <c r="A90" s="0" t="n">
        <v>137</v>
      </c>
      <c r="B90" s="0" t="n">
        <v>26772510.8140641</v>
      </c>
      <c r="C90" s="0" t="n">
        <v>25742323.5074381</v>
      </c>
      <c r="D90" s="0" t="n">
        <v>88628367.5631913</v>
      </c>
      <c r="E90" s="0" t="n">
        <v>92048316.3280134</v>
      </c>
      <c r="F90" s="0" t="n">
        <v>0</v>
      </c>
      <c r="G90" s="0" t="n">
        <v>576653.368504278</v>
      </c>
      <c r="H90" s="0" t="n">
        <v>356279.7393651</v>
      </c>
      <c r="I90" s="0" t="n">
        <v>138934.569652388</v>
      </c>
    </row>
    <row r="91" customFormat="false" ht="12.8" hidden="false" customHeight="false" outlineLevel="0" collapsed="false">
      <c r="A91" s="0" t="n">
        <v>138</v>
      </c>
      <c r="B91" s="0" t="n">
        <v>30886261.1759741</v>
      </c>
      <c r="C91" s="0" t="n">
        <v>29836956.9623408</v>
      </c>
      <c r="D91" s="0" t="n">
        <v>102061608.692957</v>
      </c>
      <c r="E91" s="0" t="n">
        <v>92440239.3044536</v>
      </c>
      <c r="F91" s="0" t="n">
        <v>15406706.5507423</v>
      </c>
      <c r="G91" s="0" t="n">
        <v>578721.327625372</v>
      </c>
      <c r="H91" s="0" t="n">
        <v>371265.151705019</v>
      </c>
      <c r="I91" s="0" t="n">
        <v>141882.47757551</v>
      </c>
    </row>
    <row r="92" customFormat="false" ht="12.8" hidden="false" customHeight="false" outlineLevel="0" collapsed="false">
      <c r="A92" s="0" t="n">
        <v>139</v>
      </c>
      <c r="B92" s="0" t="n">
        <v>26937857.0146536</v>
      </c>
      <c r="C92" s="0" t="n">
        <v>25879502.0476834</v>
      </c>
      <c r="D92" s="0" t="n">
        <v>89093839.7412196</v>
      </c>
      <c r="E92" s="0" t="n">
        <v>92477745.9770737</v>
      </c>
      <c r="F92" s="0" t="n">
        <v>0</v>
      </c>
      <c r="G92" s="0" t="n">
        <v>603915.424989465</v>
      </c>
      <c r="H92" s="0" t="n">
        <v>356490.365896698</v>
      </c>
      <c r="I92" s="0" t="n">
        <v>139927.39440581</v>
      </c>
    </row>
    <row r="93" customFormat="false" ht="12.8" hidden="false" customHeight="false" outlineLevel="0" collapsed="false">
      <c r="A93" s="0" t="n">
        <v>140</v>
      </c>
      <c r="B93" s="0" t="n">
        <v>31389558.5445948</v>
      </c>
      <c r="C93" s="0" t="n">
        <v>30262495.7926219</v>
      </c>
      <c r="D93" s="0" t="n">
        <v>103555590.874103</v>
      </c>
      <c r="E93" s="0" t="n">
        <v>93718638.4364953</v>
      </c>
      <c r="F93" s="0" t="n">
        <v>15619773.0727492</v>
      </c>
      <c r="G93" s="0" t="n">
        <v>673722.896076132</v>
      </c>
      <c r="H93" s="0" t="n">
        <v>358095.847198992</v>
      </c>
      <c r="I93" s="0" t="n">
        <v>136062.86956816</v>
      </c>
    </row>
    <row r="94" customFormat="false" ht="12.8" hidden="false" customHeight="false" outlineLevel="0" collapsed="false">
      <c r="A94" s="0" t="n">
        <v>141</v>
      </c>
      <c r="B94" s="0" t="n">
        <v>27284690.3072884</v>
      </c>
      <c r="C94" s="0" t="n">
        <v>26178056.9889957</v>
      </c>
      <c r="D94" s="0" t="n">
        <v>90181926.5489106</v>
      </c>
      <c r="E94" s="0" t="n">
        <v>93573880.014409</v>
      </c>
      <c r="F94" s="0" t="n">
        <v>0</v>
      </c>
      <c r="G94" s="0" t="n">
        <v>644639.483422313</v>
      </c>
      <c r="H94" s="0" t="n">
        <v>361886.846754754</v>
      </c>
      <c r="I94" s="0" t="n">
        <v>143009.983022318</v>
      </c>
    </row>
    <row r="95" customFormat="false" ht="12.8" hidden="false" customHeight="false" outlineLevel="0" collapsed="false">
      <c r="A95" s="0" t="n">
        <v>142</v>
      </c>
      <c r="B95" s="0" t="n">
        <v>31415939.042219</v>
      </c>
      <c r="C95" s="0" t="n">
        <v>30311275.1961233</v>
      </c>
      <c r="D95" s="0" t="n">
        <v>103785051.08509</v>
      </c>
      <c r="E95" s="0" t="n">
        <v>93906622.0524845</v>
      </c>
      <c r="F95" s="0" t="n">
        <v>15651103.6754141</v>
      </c>
      <c r="G95" s="0" t="n">
        <v>648809.523745087</v>
      </c>
      <c r="H95" s="0" t="n">
        <v>358123.954230098</v>
      </c>
      <c r="I95" s="0" t="n">
        <v>139614.81160082</v>
      </c>
    </row>
    <row r="96" customFormat="false" ht="12.8" hidden="false" customHeight="false" outlineLevel="0" collapsed="false">
      <c r="A96" s="0" t="n">
        <v>143</v>
      </c>
      <c r="B96" s="0" t="n">
        <v>27730179.9422272</v>
      </c>
      <c r="C96" s="0" t="n">
        <v>26669184.5843541</v>
      </c>
      <c r="D96" s="0" t="n">
        <v>91951273.4256546</v>
      </c>
      <c r="E96" s="0" t="n">
        <v>95355985.3153008</v>
      </c>
      <c r="F96" s="0" t="n">
        <v>0</v>
      </c>
      <c r="G96" s="0" t="n">
        <v>605889.133098362</v>
      </c>
      <c r="H96" s="0" t="n">
        <v>357374.206372202</v>
      </c>
      <c r="I96" s="0" t="n">
        <v>139617.169146489</v>
      </c>
    </row>
    <row r="97" customFormat="false" ht="12.8" hidden="false" customHeight="false" outlineLevel="0" collapsed="false">
      <c r="A97" s="0" t="n">
        <v>144</v>
      </c>
      <c r="B97" s="0" t="n">
        <v>31963390.9393537</v>
      </c>
      <c r="C97" s="0" t="n">
        <v>30859634.6963649</v>
      </c>
      <c r="D97" s="0" t="n">
        <v>105709024.564519</v>
      </c>
      <c r="E97" s="0" t="n">
        <v>95593468.2160826</v>
      </c>
      <c r="F97" s="0" t="n">
        <v>15932244.7026804</v>
      </c>
      <c r="G97" s="0" t="n">
        <v>654094.38219232</v>
      </c>
      <c r="H97" s="0" t="n">
        <v>355740.650140431</v>
      </c>
      <c r="I97" s="0" t="n">
        <v>134173.158079967</v>
      </c>
    </row>
    <row r="98" customFormat="false" ht="12.8" hidden="false" customHeight="false" outlineLevel="0" collapsed="false">
      <c r="A98" s="0" t="n">
        <v>145</v>
      </c>
      <c r="B98" s="0" t="n">
        <v>28049726.366474</v>
      </c>
      <c r="C98" s="0" t="n">
        <v>26965264.4384888</v>
      </c>
      <c r="D98" s="0" t="n">
        <v>93001787.6392171</v>
      </c>
      <c r="E98" s="0" t="n">
        <v>96376105.5254744</v>
      </c>
      <c r="F98" s="0" t="n">
        <v>0</v>
      </c>
      <c r="G98" s="0" t="n">
        <v>632333.030339059</v>
      </c>
      <c r="H98" s="0" t="n">
        <v>357619.409885974</v>
      </c>
      <c r="I98" s="0" t="n">
        <v>135013.553943188</v>
      </c>
    </row>
    <row r="99" customFormat="false" ht="12.8" hidden="false" customHeight="false" outlineLevel="0" collapsed="false">
      <c r="A99" s="0" t="n">
        <v>146</v>
      </c>
      <c r="B99" s="0" t="n">
        <v>32204854.8858357</v>
      </c>
      <c r="C99" s="0" t="n">
        <v>31133951.895469</v>
      </c>
      <c r="D99" s="0" t="n">
        <v>106666362.842799</v>
      </c>
      <c r="E99" s="0" t="n">
        <v>96435584.1654624</v>
      </c>
      <c r="F99" s="0" t="n">
        <v>16072597.3609104</v>
      </c>
      <c r="G99" s="0" t="n">
        <v>617339.708192206</v>
      </c>
      <c r="H99" s="0" t="n">
        <v>361664.096915785</v>
      </c>
      <c r="I99" s="0" t="n">
        <v>131284.550369545</v>
      </c>
    </row>
    <row r="100" customFormat="false" ht="12.8" hidden="false" customHeight="false" outlineLevel="0" collapsed="false">
      <c r="A100" s="0" t="n">
        <v>147</v>
      </c>
      <c r="B100" s="0" t="n">
        <v>28212881.8098687</v>
      </c>
      <c r="C100" s="0" t="n">
        <v>27149084.1975964</v>
      </c>
      <c r="D100" s="0" t="n">
        <v>93621104.6394251</v>
      </c>
      <c r="E100" s="0" t="n">
        <v>97074260.6822745</v>
      </c>
      <c r="F100" s="0" t="n">
        <v>0</v>
      </c>
      <c r="G100" s="0" t="n">
        <v>604861.86836037</v>
      </c>
      <c r="H100" s="0" t="n">
        <v>362748.311040413</v>
      </c>
      <c r="I100" s="0" t="n">
        <v>137410.618387936</v>
      </c>
    </row>
    <row r="101" customFormat="false" ht="12.8" hidden="false" customHeight="false" outlineLevel="0" collapsed="false">
      <c r="A101" s="0" t="n">
        <v>148</v>
      </c>
      <c r="B101" s="0" t="n">
        <v>32478353.5015142</v>
      </c>
      <c r="C101" s="0" t="n">
        <v>31391423.0222194</v>
      </c>
      <c r="D101" s="0" t="n">
        <v>107549651.533071</v>
      </c>
      <c r="E101" s="0" t="n">
        <v>97310333.1677494</v>
      </c>
      <c r="F101" s="0" t="n">
        <v>16218388.8612916</v>
      </c>
      <c r="G101" s="0" t="n">
        <v>638405.547131127</v>
      </c>
      <c r="H101" s="0" t="n">
        <v>356563.953728393</v>
      </c>
      <c r="I101" s="0" t="n">
        <v>131372.826336126</v>
      </c>
    </row>
    <row r="102" customFormat="false" ht="12.8" hidden="false" customHeight="false" outlineLevel="0" collapsed="false">
      <c r="A102" s="0" t="n">
        <v>149</v>
      </c>
      <c r="B102" s="0" t="n">
        <v>28329180.8984809</v>
      </c>
      <c r="C102" s="0" t="n">
        <v>27243534.1352142</v>
      </c>
      <c r="D102" s="0" t="n">
        <v>93930586.6389861</v>
      </c>
      <c r="E102" s="0" t="n">
        <v>97537075.1085329</v>
      </c>
      <c r="F102" s="0" t="n">
        <v>0</v>
      </c>
      <c r="G102" s="0" t="n">
        <v>640074.59065266</v>
      </c>
      <c r="H102" s="0" t="n">
        <v>351766.403653476</v>
      </c>
      <c r="I102" s="0" t="n">
        <v>134008.241372196</v>
      </c>
    </row>
    <row r="103" customFormat="false" ht="12.8" hidden="false" customHeight="false" outlineLevel="0" collapsed="false">
      <c r="A103" s="0" t="n">
        <v>150</v>
      </c>
      <c r="B103" s="0" t="n">
        <v>32637283.8842291</v>
      </c>
      <c r="C103" s="0" t="n">
        <v>31534015.9053287</v>
      </c>
      <c r="D103" s="0" t="n">
        <v>108014815.028915</v>
      </c>
      <c r="E103" s="0" t="n">
        <v>97741370.7868031</v>
      </c>
      <c r="F103" s="0" t="n">
        <v>16290228.4644672</v>
      </c>
      <c r="G103" s="0" t="n">
        <v>636928.462288708</v>
      </c>
      <c r="H103" s="0" t="n">
        <v>369889.17934807</v>
      </c>
      <c r="I103" s="0" t="n">
        <v>137786.196090879</v>
      </c>
    </row>
    <row r="104" customFormat="false" ht="12.8" hidden="false" customHeight="false" outlineLevel="0" collapsed="false">
      <c r="A104" s="0" t="n">
        <v>151</v>
      </c>
      <c r="B104" s="0" t="n">
        <v>28682248.8712221</v>
      </c>
      <c r="C104" s="0" t="n">
        <v>27650769.7791665</v>
      </c>
      <c r="D104" s="0" t="n">
        <v>95317543.7834636</v>
      </c>
      <c r="E104" s="0" t="n">
        <v>98882977.002779</v>
      </c>
      <c r="F104" s="0" t="n">
        <v>0</v>
      </c>
      <c r="G104" s="0" t="n">
        <v>559558.913522476</v>
      </c>
      <c r="H104" s="0" t="n">
        <v>371996.737700224</v>
      </c>
      <c r="I104" s="0" t="n">
        <v>142747.772618404</v>
      </c>
    </row>
    <row r="105" customFormat="false" ht="12.8" hidden="false" customHeight="false" outlineLevel="0" collapsed="false">
      <c r="A105" s="0" t="n">
        <v>152</v>
      </c>
      <c r="B105" s="0" t="n">
        <v>32968635.7458293</v>
      </c>
      <c r="C105" s="0" t="n">
        <v>31864748.4164432</v>
      </c>
      <c r="D105" s="0" t="n">
        <v>109160352.166489</v>
      </c>
      <c r="E105" s="0" t="n">
        <v>98729243.4455356</v>
      </c>
      <c r="F105" s="0" t="n">
        <v>16454873.9075893</v>
      </c>
      <c r="G105" s="0" t="n">
        <v>638118.297183052</v>
      </c>
      <c r="H105" s="0" t="n">
        <v>366926.950356758</v>
      </c>
      <c r="I105" s="0" t="n">
        <v>141202.974066116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E28" activeCellId="0" sqref="E28"/>
    </sheetView>
  </sheetViews>
  <sheetFormatPr defaultColWidth="11.742187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207</v>
      </c>
      <c r="C1" s="0" t="s">
        <v>252</v>
      </c>
      <c r="D1" s="0" t="s">
        <v>253</v>
      </c>
      <c r="E1" s="0" t="s">
        <v>254</v>
      </c>
      <c r="F1" s="0" t="s">
        <v>255</v>
      </c>
      <c r="G1" s="0" t="s">
        <v>256</v>
      </c>
      <c r="H1" s="0" t="s">
        <v>257</v>
      </c>
      <c r="I1" s="0" t="s">
        <v>208</v>
      </c>
    </row>
    <row r="2" customFormat="false" ht="12.8" hidden="false" customHeight="false" outlineLevel="0" collapsed="false">
      <c r="A2" s="0" t="n">
        <v>49</v>
      </c>
      <c r="B2" s="0" t="n">
        <v>18000510.6188669</v>
      </c>
      <c r="C2" s="0" t="n">
        <v>17348424.3044446</v>
      </c>
      <c r="D2" s="0" t="n">
        <v>61294383.3095153</v>
      </c>
      <c r="E2" s="0" t="n">
        <v>61294383.3095153</v>
      </c>
      <c r="F2" s="0" t="n">
        <v>0</v>
      </c>
      <c r="G2" s="0" t="n">
        <v>371077.892968079</v>
      </c>
      <c r="H2" s="0" t="n">
        <v>186193.971362136</v>
      </c>
      <c r="I2" s="0" t="n">
        <v>135449.214417351</v>
      </c>
    </row>
    <row r="3" customFormat="false" ht="12.8" hidden="false" customHeight="false" outlineLevel="0" collapsed="false">
      <c r="A3" s="0" t="n">
        <v>50</v>
      </c>
      <c r="B3" s="0" t="n">
        <v>22157499.2341788</v>
      </c>
      <c r="C3" s="0" t="n">
        <v>21420846.3579256</v>
      </c>
      <c r="D3" s="0" t="n">
        <v>75698211.0792046</v>
      </c>
      <c r="E3" s="0" t="n">
        <v>64884180.9250325</v>
      </c>
      <c r="F3" s="0" t="n">
        <v>10814030.1541721</v>
      </c>
      <c r="G3" s="0" t="n">
        <v>449590.592220506</v>
      </c>
      <c r="H3" s="0" t="n">
        <v>181303.384351026</v>
      </c>
      <c r="I3" s="0" t="n">
        <v>151084.142402353</v>
      </c>
    </row>
    <row r="4" customFormat="false" ht="12.8" hidden="false" customHeight="false" outlineLevel="0" collapsed="false">
      <c r="A4" s="0" t="n">
        <v>51</v>
      </c>
      <c r="B4" s="0" t="n">
        <v>20233959.3615849</v>
      </c>
      <c r="C4" s="0" t="n">
        <v>19481047.9018705</v>
      </c>
      <c r="D4" s="0" t="n">
        <v>68948168.7444157</v>
      </c>
      <c r="E4" s="0" t="n">
        <v>68948168.7444157</v>
      </c>
      <c r="F4" s="0" t="n">
        <v>0</v>
      </c>
      <c r="G4" s="0" t="n">
        <v>479075.444673333</v>
      </c>
      <c r="H4" s="0" t="n">
        <v>169295.89556962</v>
      </c>
      <c r="I4" s="0" t="n">
        <v>149343.027816335</v>
      </c>
    </row>
    <row r="5" customFormat="false" ht="12.8" hidden="false" customHeight="false" outlineLevel="0" collapsed="false">
      <c r="A5" s="0" t="n">
        <v>52</v>
      </c>
      <c r="B5" s="0" t="n">
        <v>23711099.340712</v>
      </c>
      <c r="C5" s="0" t="n">
        <v>22929508.1705452</v>
      </c>
      <c r="D5" s="0" t="n">
        <v>81128439.104295</v>
      </c>
      <c r="E5" s="0" t="n">
        <v>69538662.0893957</v>
      </c>
      <c r="F5" s="0" t="n">
        <v>11589777.0148993</v>
      </c>
      <c r="G5" s="0" t="n">
        <v>516987.680878167</v>
      </c>
      <c r="H5" s="0" t="n">
        <v>162008.72253143</v>
      </c>
      <c r="I5" s="0" t="n">
        <v>146563.952510206</v>
      </c>
    </row>
    <row r="6" customFormat="false" ht="12.8" hidden="false" customHeight="false" outlineLevel="0" collapsed="false">
      <c r="A6" s="0" t="n">
        <v>53</v>
      </c>
      <c r="B6" s="0" t="n">
        <v>19318558.8094962</v>
      </c>
      <c r="C6" s="0" t="n">
        <v>18652836.7134315</v>
      </c>
      <c r="D6" s="0" t="n">
        <v>66019109.634082</v>
      </c>
      <c r="E6" s="0" t="n">
        <v>66019109.634082</v>
      </c>
      <c r="F6" s="0" t="n">
        <v>0</v>
      </c>
      <c r="G6" s="0" t="n">
        <v>425976.651435597</v>
      </c>
      <c r="H6" s="0" t="n">
        <v>141481.176969882</v>
      </c>
      <c r="I6" s="0" t="n">
        <v>140377.525227439</v>
      </c>
    </row>
    <row r="7" customFormat="false" ht="12.8" hidden="false" customHeight="false" outlineLevel="0" collapsed="false">
      <c r="A7" s="0" t="n">
        <v>54</v>
      </c>
      <c r="B7" s="0" t="n">
        <v>22035975.6793422</v>
      </c>
      <c r="C7" s="0" t="n">
        <v>21394352.2957855</v>
      </c>
      <c r="D7" s="0" t="n">
        <v>75696584.2068533</v>
      </c>
      <c r="E7" s="0" t="n">
        <v>64882786.4630171</v>
      </c>
      <c r="F7" s="0" t="n">
        <v>10813797.7438362</v>
      </c>
      <c r="G7" s="0" t="n">
        <v>415298.321746476</v>
      </c>
      <c r="H7" s="0" t="n">
        <v>127089.694721227</v>
      </c>
      <c r="I7" s="0" t="n">
        <v>141764.810127232</v>
      </c>
    </row>
    <row r="8" customFormat="false" ht="12.8" hidden="false" customHeight="false" outlineLevel="0" collapsed="false">
      <c r="A8" s="0" t="n">
        <v>55</v>
      </c>
      <c r="B8" s="0" t="n">
        <v>19225382.5714869</v>
      </c>
      <c r="C8" s="0" t="n">
        <v>18603741.720877</v>
      </c>
      <c r="D8" s="0" t="n">
        <v>65799884.3882005</v>
      </c>
      <c r="E8" s="0" t="n">
        <v>65799884.3882005</v>
      </c>
      <c r="F8" s="0" t="n">
        <v>0</v>
      </c>
      <c r="G8" s="0" t="n">
        <v>399075.404357142</v>
      </c>
      <c r="H8" s="0" t="n">
        <v>121633.121774462</v>
      </c>
      <c r="I8" s="0" t="n">
        <v>144189.0349691</v>
      </c>
    </row>
    <row r="9" customFormat="false" ht="12.8" hidden="false" customHeight="false" outlineLevel="0" collapsed="false">
      <c r="A9" s="0" t="n">
        <v>56</v>
      </c>
      <c r="B9" s="0" t="n">
        <v>22564836.9054479</v>
      </c>
      <c r="C9" s="0" t="n">
        <v>21903346.743288</v>
      </c>
      <c r="D9" s="0" t="n">
        <v>77437977.0286537</v>
      </c>
      <c r="E9" s="0" t="n">
        <v>66375408.8817032</v>
      </c>
      <c r="F9" s="0" t="n">
        <v>11062568.1469505</v>
      </c>
      <c r="G9" s="0" t="n">
        <v>439140.631379141</v>
      </c>
      <c r="H9" s="0" t="n">
        <v>116461.810362377</v>
      </c>
      <c r="I9" s="0" t="n">
        <v>151268.17202623</v>
      </c>
    </row>
    <row r="10" customFormat="false" ht="12.8" hidden="false" customHeight="false" outlineLevel="0" collapsed="false">
      <c r="A10" s="0" t="n">
        <v>57</v>
      </c>
      <c r="B10" s="0" t="n">
        <v>19510720.9348717</v>
      </c>
      <c r="C10" s="0" t="n">
        <v>18772632.0522002</v>
      </c>
      <c r="D10" s="0" t="n">
        <v>66351902.7083651</v>
      </c>
      <c r="E10" s="0" t="n">
        <v>66351902.7083651</v>
      </c>
      <c r="F10" s="0" t="n">
        <v>0</v>
      </c>
      <c r="G10" s="0" t="n">
        <v>413586.258336625</v>
      </c>
      <c r="H10" s="0" t="n">
        <v>238137.823326839</v>
      </c>
      <c r="I10" s="0" t="n">
        <v>123378.287154311</v>
      </c>
    </row>
    <row r="11" customFormat="false" ht="12.8" hidden="false" customHeight="false" outlineLevel="0" collapsed="false">
      <c r="A11" s="0" t="n">
        <v>58</v>
      </c>
      <c r="B11" s="0" t="n">
        <v>23339052.656364</v>
      </c>
      <c r="C11" s="0" t="n">
        <v>22600878.1366645</v>
      </c>
      <c r="D11" s="0" t="n">
        <v>79882706.2211742</v>
      </c>
      <c r="E11" s="0" t="n">
        <v>68470891.0467207</v>
      </c>
      <c r="F11" s="0" t="n">
        <v>11411815.1744534</v>
      </c>
      <c r="G11" s="0" t="n">
        <v>415889.735639967</v>
      </c>
      <c r="H11" s="0" t="n">
        <v>230582.912895283</v>
      </c>
      <c r="I11" s="0" t="n">
        <v>131002.673091904</v>
      </c>
    </row>
    <row r="12" customFormat="false" ht="12.8" hidden="false" customHeight="false" outlineLevel="0" collapsed="false">
      <c r="A12" s="0" t="n">
        <v>59</v>
      </c>
      <c r="B12" s="0" t="n">
        <v>20676340.3358436</v>
      </c>
      <c r="C12" s="0" t="n">
        <v>19987346.5543269</v>
      </c>
      <c r="D12" s="0" t="n">
        <v>70658358.7383324</v>
      </c>
      <c r="E12" s="0" t="n">
        <v>70658358.7383324</v>
      </c>
      <c r="F12" s="0" t="n">
        <v>0</v>
      </c>
      <c r="G12" s="0" t="n">
        <v>367663.677083727</v>
      </c>
      <c r="H12" s="0" t="n">
        <v>225108.785774441</v>
      </c>
      <c r="I12" s="0" t="n">
        <v>137459.026655012</v>
      </c>
    </row>
    <row r="13" customFormat="false" ht="12.8" hidden="false" customHeight="false" outlineLevel="0" collapsed="false">
      <c r="A13" s="0" t="n">
        <v>60</v>
      </c>
      <c r="B13" s="0" t="n">
        <v>24442783.390504</v>
      </c>
      <c r="C13" s="0" t="n">
        <v>23718443.3956191</v>
      </c>
      <c r="D13" s="0" t="n">
        <v>83772244.5237371</v>
      </c>
      <c r="E13" s="0" t="n">
        <v>71804781.020346</v>
      </c>
      <c r="F13" s="0" t="n">
        <v>11967463.503391</v>
      </c>
      <c r="G13" s="0" t="n">
        <v>396743.97044938</v>
      </c>
      <c r="H13" s="0" t="n">
        <v>227007.358244038</v>
      </c>
      <c r="I13" s="0" t="n">
        <v>143698.094559182</v>
      </c>
    </row>
    <row r="14" customFormat="false" ht="12.8" hidden="false" customHeight="false" outlineLevel="0" collapsed="false">
      <c r="A14" s="0" t="n">
        <v>61</v>
      </c>
      <c r="B14" s="0" t="n">
        <v>19425279.3963776</v>
      </c>
      <c r="C14" s="0" t="n">
        <v>18694163.0781907</v>
      </c>
      <c r="D14" s="0" t="n">
        <v>62655549.6102329</v>
      </c>
      <c r="E14" s="0" t="n">
        <v>70961222.6214461</v>
      </c>
      <c r="F14" s="0" t="n">
        <v>0</v>
      </c>
      <c r="G14" s="0" t="n">
        <v>385120.323093544</v>
      </c>
      <c r="H14" s="0" t="n">
        <v>255380.671773609</v>
      </c>
      <c r="I14" s="0" t="n">
        <v>129450.461885458</v>
      </c>
    </row>
    <row r="15" customFormat="false" ht="12.8" hidden="false" customHeight="false" outlineLevel="0" collapsed="false">
      <c r="A15" s="0" t="n">
        <v>62</v>
      </c>
      <c r="B15" s="0" t="n">
        <v>22128007.929654</v>
      </c>
      <c r="C15" s="0" t="n">
        <v>21409449.6656469</v>
      </c>
      <c r="D15" s="0" t="n">
        <v>71778714.4057313</v>
      </c>
      <c r="E15" s="0" t="n">
        <v>69714099.3486738</v>
      </c>
      <c r="F15" s="0" t="n">
        <v>11619016.5581123</v>
      </c>
      <c r="G15" s="0" t="n">
        <v>396657.897900116</v>
      </c>
      <c r="H15" s="0" t="n">
        <v>234931.164644349</v>
      </c>
      <c r="I15" s="0" t="n">
        <v>124241.716375217</v>
      </c>
    </row>
    <row r="16" customFormat="false" ht="12.8" hidden="false" customHeight="false" outlineLevel="0" collapsed="false">
      <c r="A16" s="0" t="n">
        <v>63</v>
      </c>
      <c r="B16" s="0" t="n">
        <v>18144968.4047922</v>
      </c>
      <c r="C16" s="0" t="n">
        <v>17507481.7642189</v>
      </c>
      <c r="D16" s="0" t="n">
        <v>58906927.6239573</v>
      </c>
      <c r="E16" s="0" t="n">
        <v>66038620.5698344</v>
      </c>
      <c r="F16" s="0" t="n">
        <v>0</v>
      </c>
      <c r="G16" s="0" t="n">
        <v>349907.588704731</v>
      </c>
      <c r="H16" s="0" t="n">
        <v>208838.907550347</v>
      </c>
      <c r="I16" s="0" t="n">
        <v>112485.920454584</v>
      </c>
    </row>
    <row r="17" customFormat="false" ht="12.8" hidden="false" customHeight="false" outlineLevel="0" collapsed="false">
      <c r="A17" s="0" t="n">
        <v>64</v>
      </c>
      <c r="B17" s="0" t="n">
        <v>19836641.3035061</v>
      </c>
      <c r="C17" s="0" t="n">
        <v>19240579.5549017</v>
      </c>
      <c r="D17" s="0" t="n">
        <v>64744975.4296404</v>
      </c>
      <c r="E17" s="0" t="n">
        <v>62201099.778605</v>
      </c>
      <c r="F17" s="0" t="n">
        <v>10366849.9631008</v>
      </c>
      <c r="G17" s="0" t="n">
        <v>316139.72116797</v>
      </c>
      <c r="H17" s="0" t="n">
        <v>201450.048869671</v>
      </c>
      <c r="I17" s="0" t="n">
        <v>112102.826524005</v>
      </c>
    </row>
    <row r="18" customFormat="false" ht="12.8" hidden="false" customHeight="false" outlineLevel="0" collapsed="false">
      <c r="A18" s="0" t="n">
        <v>65</v>
      </c>
      <c r="B18" s="0" t="n">
        <v>15838280.4823216</v>
      </c>
      <c r="C18" s="0" t="n">
        <v>15266786.4777722</v>
      </c>
      <c r="D18" s="0" t="n">
        <v>48722220.7070428</v>
      </c>
      <c r="E18" s="0" t="n">
        <v>61869622.9419318</v>
      </c>
      <c r="F18" s="0" t="n">
        <v>0</v>
      </c>
      <c r="G18" s="0" t="n">
        <v>293358.556230833</v>
      </c>
      <c r="H18" s="0" t="n">
        <v>200443.796049829</v>
      </c>
      <c r="I18" s="0" t="n">
        <v>110988.074669527</v>
      </c>
    </row>
    <row r="19" customFormat="false" ht="12.8" hidden="false" customHeight="false" outlineLevel="0" collapsed="false">
      <c r="A19" s="0" t="n">
        <v>66</v>
      </c>
      <c r="B19" s="0" t="n">
        <v>18778360.1188109</v>
      </c>
      <c r="C19" s="0" t="n">
        <v>18212473.0018592</v>
      </c>
      <c r="D19" s="0" t="n">
        <v>58758310.1698221</v>
      </c>
      <c r="E19" s="0" t="n">
        <v>62353425.0747698</v>
      </c>
      <c r="F19" s="0" t="n">
        <v>10392237.5124616</v>
      </c>
      <c r="G19" s="0" t="n">
        <v>294460.186874524</v>
      </c>
      <c r="H19" s="0" t="n">
        <v>196186.538477386</v>
      </c>
      <c r="I19" s="0" t="n">
        <v>107486.273713936</v>
      </c>
    </row>
    <row r="20" customFormat="false" ht="12.8" hidden="false" customHeight="false" outlineLevel="0" collapsed="false">
      <c r="A20" s="0" t="n">
        <v>67</v>
      </c>
      <c r="B20" s="0" t="n">
        <v>15860188.8718915</v>
      </c>
      <c r="C20" s="0" t="n">
        <v>15266336.8334218</v>
      </c>
      <c r="D20" s="0" t="n">
        <v>49437145.1843315</v>
      </c>
      <c r="E20" s="0" t="n">
        <v>60559005.7924842</v>
      </c>
      <c r="F20" s="0" t="n">
        <v>0</v>
      </c>
      <c r="G20" s="0" t="n">
        <v>310256.129758465</v>
      </c>
      <c r="H20" s="0" t="n">
        <v>207049.283705519</v>
      </c>
      <c r="I20" s="0" t="n">
        <v>109352.321436835</v>
      </c>
    </row>
    <row r="21" customFormat="false" ht="12.8" hidden="false" customHeight="false" outlineLevel="0" collapsed="false">
      <c r="A21" s="0" t="n">
        <v>68</v>
      </c>
      <c r="B21" s="0" t="n">
        <v>18034001.571782</v>
      </c>
      <c r="C21" s="0" t="n">
        <v>17429822.5917796</v>
      </c>
      <c r="D21" s="0" t="n">
        <v>56931853.5348079</v>
      </c>
      <c r="E21" s="0" t="n">
        <v>58594550.2898636</v>
      </c>
      <c r="F21" s="0" t="n">
        <v>9765758.38164393</v>
      </c>
      <c r="G21" s="0" t="n">
        <v>322478.108124877</v>
      </c>
      <c r="H21" s="0" t="n">
        <v>204810.158504698</v>
      </c>
      <c r="I21" s="0" t="n">
        <v>109843.876246888</v>
      </c>
    </row>
    <row r="22" customFormat="false" ht="12.8" hidden="false" customHeight="false" outlineLevel="0" collapsed="false">
      <c r="A22" s="0" t="n">
        <v>69</v>
      </c>
      <c r="B22" s="0" t="n">
        <v>16519216.7395566</v>
      </c>
      <c r="C22" s="0" t="n">
        <v>15951956.5070811</v>
      </c>
      <c r="D22" s="0" t="n">
        <v>52153431.8633301</v>
      </c>
      <c r="E22" s="0" t="n">
        <v>61546204.7331782</v>
      </c>
      <c r="F22" s="0" t="n">
        <v>0</v>
      </c>
      <c r="G22" s="0" t="n">
        <v>284905.113436398</v>
      </c>
      <c r="H22" s="0" t="n">
        <v>204516.203423935</v>
      </c>
      <c r="I22" s="0" t="n">
        <v>111198.450878821</v>
      </c>
    </row>
    <row r="23" customFormat="false" ht="12.8" hidden="false" customHeight="false" outlineLevel="0" collapsed="false">
      <c r="A23" s="0" t="n">
        <v>70</v>
      </c>
      <c r="B23" s="0" t="n">
        <v>19016780.2837841</v>
      </c>
      <c r="C23" s="0" t="n">
        <v>18414068.1803466</v>
      </c>
      <c r="D23" s="0" t="n">
        <v>60372349.0436102</v>
      </c>
      <c r="E23" s="0" t="n">
        <v>60665183.73851</v>
      </c>
      <c r="F23" s="0" t="n">
        <v>10110863.9564183</v>
      </c>
      <c r="G23" s="0" t="n">
        <v>324437.827767424</v>
      </c>
      <c r="H23" s="0" t="n">
        <v>207584.502253508</v>
      </c>
      <c r="I23" s="0" t="n">
        <v>100985.390595</v>
      </c>
    </row>
    <row r="24" customFormat="false" ht="12.8" hidden="false" customHeight="false" outlineLevel="0" collapsed="false">
      <c r="A24" s="0" t="n">
        <v>71</v>
      </c>
      <c r="B24" s="0" t="n">
        <v>17004347.6805251</v>
      </c>
      <c r="C24" s="0" t="n">
        <v>16403140.2702727</v>
      </c>
      <c r="D24" s="0" t="n">
        <v>54010757.0049977</v>
      </c>
      <c r="E24" s="0" t="n">
        <v>62571278.3504903</v>
      </c>
      <c r="F24" s="0" t="n">
        <v>0</v>
      </c>
      <c r="G24" s="0" t="n">
        <v>313096.264793551</v>
      </c>
      <c r="H24" s="0" t="n">
        <v>211904.541647544</v>
      </c>
      <c r="I24" s="0" t="n">
        <v>108866.576873261</v>
      </c>
    </row>
    <row r="25" customFormat="false" ht="12.8" hidden="false" customHeight="false" outlineLevel="0" collapsed="false">
      <c r="A25" s="0" t="n">
        <v>72</v>
      </c>
      <c r="B25" s="0" t="n">
        <v>20148806.7609363</v>
      </c>
      <c r="C25" s="0" t="n">
        <v>19514157.3654446</v>
      </c>
      <c r="D25" s="0" t="n">
        <v>64338589.0999169</v>
      </c>
      <c r="E25" s="0" t="n">
        <v>63751147.3589949</v>
      </c>
      <c r="F25" s="0" t="n">
        <v>10625191.2264992</v>
      </c>
      <c r="G25" s="0" t="n">
        <v>343882.784030976</v>
      </c>
      <c r="H25" s="0" t="n">
        <v>214711.821165097</v>
      </c>
      <c r="I25" s="0" t="n">
        <v>108649.700422329</v>
      </c>
    </row>
    <row r="26" customFormat="false" ht="12.8" hidden="false" customHeight="false" outlineLevel="0" collapsed="false">
      <c r="A26" s="0" t="n">
        <v>73</v>
      </c>
      <c r="B26" s="0" t="n">
        <v>17839948.3617675</v>
      </c>
      <c r="C26" s="0" t="n">
        <v>17203492.1551749</v>
      </c>
      <c r="D26" s="0" t="n">
        <v>56943605.2426346</v>
      </c>
      <c r="E26" s="0" t="n">
        <v>65228698.2326009</v>
      </c>
      <c r="F26" s="0" t="n">
        <v>0</v>
      </c>
      <c r="G26" s="0" t="n">
        <v>346597.923899017</v>
      </c>
      <c r="H26" s="0" t="n">
        <v>211142.698377459</v>
      </c>
      <c r="I26" s="0" t="n">
        <v>112450.834737185</v>
      </c>
    </row>
    <row r="27" customFormat="false" ht="12.8" hidden="false" customHeight="false" outlineLevel="0" collapsed="false">
      <c r="A27" s="0" t="n">
        <v>74</v>
      </c>
      <c r="B27" s="0" t="n">
        <v>21313156.8188669</v>
      </c>
      <c r="C27" s="0" t="n">
        <v>20661031.5443134</v>
      </c>
      <c r="D27" s="0" t="n">
        <v>68498634.1361625</v>
      </c>
      <c r="E27" s="0" t="n">
        <v>67071756.0528548</v>
      </c>
      <c r="F27" s="0" t="n">
        <v>11178626.0088091</v>
      </c>
      <c r="G27" s="0" t="n">
        <v>347902.799569465</v>
      </c>
      <c r="H27" s="0" t="n">
        <v>227123.961168406</v>
      </c>
      <c r="I27" s="0" t="n">
        <v>110140.734022375</v>
      </c>
    </row>
    <row r="28" customFormat="false" ht="12.8" hidden="false" customHeight="false" outlineLevel="0" collapsed="false">
      <c r="A28" s="0" t="n">
        <v>75</v>
      </c>
      <c r="B28" s="0" t="n">
        <v>18787675.4414801</v>
      </c>
      <c r="C28" s="0" t="n">
        <v>18150578.7581417</v>
      </c>
      <c r="D28" s="0" t="n">
        <v>60403795.3168542</v>
      </c>
      <c r="E28" s="0" t="n">
        <v>68315067.2568037</v>
      </c>
      <c r="F28" s="0" t="n">
        <v>0</v>
      </c>
      <c r="G28" s="0" t="n">
        <v>346090.172285537</v>
      </c>
      <c r="H28" s="0" t="n">
        <v>213729.276184065</v>
      </c>
      <c r="I28" s="0" t="n">
        <v>110396.049812504</v>
      </c>
    </row>
    <row r="29" customFormat="false" ht="12.8" hidden="false" customHeight="false" outlineLevel="0" collapsed="false">
      <c r="A29" s="0" t="n">
        <v>76</v>
      </c>
      <c r="B29" s="0" t="n">
        <v>22621150.1274182</v>
      </c>
      <c r="C29" s="0" t="n">
        <v>21901497.2819108</v>
      </c>
      <c r="D29" s="0" t="n">
        <v>72905998.6383412</v>
      </c>
      <c r="E29" s="0" t="n">
        <v>70609547.0020156</v>
      </c>
      <c r="F29" s="0" t="n">
        <v>11768257.8336693</v>
      </c>
      <c r="G29" s="0" t="n">
        <v>399908.801411239</v>
      </c>
      <c r="H29" s="0" t="n">
        <v>244860.736412473</v>
      </c>
      <c r="I29" s="0" t="n">
        <v>106976.153833776</v>
      </c>
    </row>
    <row r="30" customFormat="false" ht="12.8" hidden="false" customHeight="false" outlineLevel="0" collapsed="false">
      <c r="A30" s="0" t="n">
        <v>77</v>
      </c>
      <c r="B30" s="0" t="n">
        <v>20006012.0911156</v>
      </c>
      <c r="C30" s="0" t="n">
        <v>19286722.4814388</v>
      </c>
      <c r="D30" s="0" t="n">
        <v>64446881.6197017</v>
      </c>
      <c r="E30" s="0" t="n">
        <v>72020645.6858368</v>
      </c>
      <c r="F30" s="0" t="n">
        <v>0</v>
      </c>
      <c r="G30" s="0" t="n">
        <v>405120.981958855</v>
      </c>
      <c r="H30" s="0" t="n">
        <v>236194.742964819</v>
      </c>
      <c r="I30" s="0" t="n">
        <v>111391.263932943</v>
      </c>
    </row>
    <row r="31" customFormat="false" ht="12.8" hidden="false" customHeight="false" outlineLevel="0" collapsed="false">
      <c r="A31" s="0" t="n">
        <v>78</v>
      </c>
      <c r="B31" s="0" t="n">
        <v>23524420.8748412</v>
      </c>
      <c r="C31" s="0" t="n">
        <v>22779520.5526466</v>
      </c>
      <c r="D31" s="0" t="n">
        <v>76023024.3851559</v>
      </c>
      <c r="E31" s="0" t="n">
        <v>73082460.6463561</v>
      </c>
      <c r="F31" s="0" t="n">
        <v>12180410.107726</v>
      </c>
      <c r="G31" s="0" t="n">
        <v>413395.742299761</v>
      </c>
      <c r="H31" s="0" t="n">
        <v>253581.631282908</v>
      </c>
      <c r="I31" s="0" t="n">
        <v>111318.498016987</v>
      </c>
    </row>
    <row r="32" customFormat="false" ht="12.8" hidden="false" customHeight="false" outlineLevel="0" collapsed="false">
      <c r="A32" s="0" t="n">
        <v>79</v>
      </c>
      <c r="B32" s="0" t="n">
        <v>20653526.1634365</v>
      </c>
      <c r="C32" s="0" t="n">
        <v>19889106.980146</v>
      </c>
      <c r="D32" s="0" t="n">
        <v>66680634.952323</v>
      </c>
      <c r="E32" s="0" t="n">
        <v>73907856.5690625</v>
      </c>
      <c r="F32" s="0" t="n">
        <v>0</v>
      </c>
      <c r="G32" s="0" t="n">
        <v>432718.735515943</v>
      </c>
      <c r="H32" s="0" t="n">
        <v>250216.194735867</v>
      </c>
      <c r="I32" s="0" t="n">
        <v>116406.075769588</v>
      </c>
    </row>
    <row r="33" customFormat="false" ht="12.8" hidden="false" customHeight="false" outlineLevel="0" collapsed="false">
      <c r="A33" s="0" t="n">
        <v>80</v>
      </c>
      <c r="B33" s="0" t="n">
        <v>24479106.6600127</v>
      </c>
      <c r="C33" s="0" t="n">
        <v>23653585.0935136</v>
      </c>
      <c r="D33" s="0" t="n">
        <v>79187517.5101277</v>
      </c>
      <c r="E33" s="0" t="n">
        <v>75552553.585546</v>
      </c>
      <c r="F33" s="0" t="n">
        <v>12592092.2642577</v>
      </c>
      <c r="G33" s="0" t="n">
        <v>474638.295131159</v>
      </c>
      <c r="H33" s="0" t="n">
        <v>267881.832806499</v>
      </c>
      <c r="I33" s="0" t="n">
        <v>118573.48365928</v>
      </c>
    </row>
    <row r="34" customFormat="false" ht="12.8" hidden="false" customHeight="false" outlineLevel="0" collapsed="false">
      <c r="A34" s="0" t="n">
        <v>81</v>
      </c>
      <c r="B34" s="0" t="n">
        <v>21757167.9311542</v>
      </c>
      <c r="C34" s="0" t="n">
        <v>20964740.2643615</v>
      </c>
      <c r="D34" s="0" t="n">
        <v>70543348.2017133</v>
      </c>
      <c r="E34" s="0" t="n">
        <v>77565379.054303</v>
      </c>
      <c r="F34" s="0" t="n">
        <v>0</v>
      </c>
      <c r="G34" s="0" t="n">
        <v>448724.045051135</v>
      </c>
      <c r="H34" s="0" t="n">
        <v>259236.018303463</v>
      </c>
      <c r="I34" s="0" t="n">
        <v>120668.004911609</v>
      </c>
    </row>
    <row r="35" customFormat="false" ht="12.8" hidden="false" customHeight="false" outlineLevel="0" collapsed="false">
      <c r="A35" s="0" t="n">
        <v>82</v>
      </c>
      <c r="B35" s="0" t="n">
        <v>25620964.3079029</v>
      </c>
      <c r="C35" s="0" t="n">
        <v>24747031.9114895</v>
      </c>
      <c r="D35" s="0" t="n">
        <v>83101609.8102547</v>
      </c>
      <c r="E35" s="0" t="n">
        <v>78862950.4806132</v>
      </c>
      <c r="F35" s="0" t="n">
        <v>13143825.0801022</v>
      </c>
      <c r="G35" s="0" t="n">
        <v>504480.141111502</v>
      </c>
      <c r="H35" s="0" t="n">
        <v>283333.607621415</v>
      </c>
      <c r="I35" s="0" t="n">
        <v>123026.639543545</v>
      </c>
    </row>
    <row r="36" customFormat="false" ht="12.8" hidden="false" customHeight="false" outlineLevel="0" collapsed="false">
      <c r="A36" s="0" t="n">
        <v>83</v>
      </c>
      <c r="B36" s="0" t="n">
        <v>22701546.4829839</v>
      </c>
      <c r="C36" s="0" t="n">
        <v>21883447.8468949</v>
      </c>
      <c r="D36" s="0" t="n">
        <v>73787313.3898271</v>
      </c>
      <c r="E36" s="0" t="n">
        <v>80728332.2133257</v>
      </c>
      <c r="F36" s="0" t="n">
        <v>0</v>
      </c>
      <c r="G36" s="0" t="n">
        <v>456476.277535258</v>
      </c>
      <c r="H36" s="0" t="n">
        <v>275403.262343479</v>
      </c>
      <c r="I36" s="0" t="n">
        <v>123170.137443244</v>
      </c>
    </row>
    <row r="37" customFormat="false" ht="12.8" hidden="false" customHeight="false" outlineLevel="0" collapsed="false">
      <c r="A37" s="0" t="n">
        <v>84</v>
      </c>
      <c r="B37" s="0" t="n">
        <v>26396357.1241639</v>
      </c>
      <c r="C37" s="0" t="n">
        <v>25537817.624716</v>
      </c>
      <c r="D37" s="0" t="n">
        <v>85821522.8144501</v>
      </c>
      <c r="E37" s="0" t="n">
        <v>81087327.45372</v>
      </c>
      <c r="F37" s="0" t="n">
        <v>13514554.57562</v>
      </c>
      <c r="G37" s="0" t="n">
        <v>475281.095646374</v>
      </c>
      <c r="H37" s="0" t="n">
        <v>294186.300708779</v>
      </c>
      <c r="I37" s="0" t="n">
        <v>127245.861561044</v>
      </c>
    </row>
    <row r="38" customFormat="false" ht="12.8" hidden="false" customHeight="false" outlineLevel="0" collapsed="false">
      <c r="A38" s="0" t="n">
        <v>85</v>
      </c>
      <c r="B38" s="0" t="n">
        <v>23258014.483807</v>
      </c>
      <c r="C38" s="0" t="n">
        <v>22438403.6404332</v>
      </c>
      <c r="D38" s="0" t="n">
        <v>75785009.9198748</v>
      </c>
      <c r="E38" s="0" t="n">
        <v>82457929.0373784</v>
      </c>
      <c r="F38" s="0" t="n">
        <v>0</v>
      </c>
      <c r="G38" s="0" t="n">
        <v>454556.66836201</v>
      </c>
      <c r="H38" s="0" t="n">
        <v>278151.247937501</v>
      </c>
      <c r="I38" s="0" t="n">
        <v>124147.038677559</v>
      </c>
    </row>
    <row r="39" customFormat="false" ht="12.8" hidden="false" customHeight="false" outlineLevel="0" collapsed="false">
      <c r="A39" s="0" t="n">
        <v>86</v>
      </c>
      <c r="B39" s="0" t="n">
        <v>27302497.8489181</v>
      </c>
      <c r="C39" s="0" t="n">
        <v>26422002.0708841</v>
      </c>
      <c r="D39" s="0" t="n">
        <v>88926566.3259402</v>
      </c>
      <c r="E39" s="0" t="n">
        <v>83696757.7363563</v>
      </c>
      <c r="F39" s="0" t="n">
        <v>13949459.6227261</v>
      </c>
      <c r="G39" s="0" t="n">
        <v>500165.145567578</v>
      </c>
      <c r="H39" s="0" t="n">
        <v>293969.627205793</v>
      </c>
      <c r="I39" s="0" t="n">
        <v>123372.86465794</v>
      </c>
    </row>
    <row r="40" customFormat="false" ht="12.8" hidden="false" customHeight="false" outlineLevel="0" collapsed="false">
      <c r="A40" s="0" t="n">
        <v>87</v>
      </c>
      <c r="B40" s="0" t="n">
        <v>24083308.8330509</v>
      </c>
      <c r="C40" s="0" t="n">
        <v>23227659.1066008</v>
      </c>
      <c r="D40" s="0" t="n">
        <v>78596320.1871106</v>
      </c>
      <c r="E40" s="0" t="n">
        <v>85179777.6466139</v>
      </c>
      <c r="F40" s="0" t="n">
        <v>0</v>
      </c>
      <c r="G40" s="0" t="n">
        <v>477043.828267346</v>
      </c>
      <c r="H40" s="0" t="n">
        <v>290838.48872622</v>
      </c>
      <c r="I40" s="0" t="n">
        <v>125382.013509439</v>
      </c>
    </row>
    <row r="41" customFormat="false" ht="12.8" hidden="false" customHeight="false" outlineLevel="0" collapsed="false">
      <c r="A41" s="0" t="n">
        <v>88</v>
      </c>
      <c r="B41" s="0" t="n">
        <v>28224438.6577356</v>
      </c>
      <c r="C41" s="0" t="n">
        <v>27303115.4215898</v>
      </c>
      <c r="D41" s="0" t="n">
        <v>92048672.2542686</v>
      </c>
      <c r="E41" s="0" t="n">
        <v>86351685.771093</v>
      </c>
      <c r="F41" s="0" t="n">
        <v>14391947.6285155</v>
      </c>
      <c r="G41" s="0" t="n">
        <v>537479.014675789</v>
      </c>
      <c r="H41" s="0" t="n">
        <v>298748.970463068</v>
      </c>
      <c r="I41" s="0" t="n">
        <v>121564.644295689</v>
      </c>
    </row>
    <row r="42" customFormat="false" ht="12.8" hidden="false" customHeight="false" outlineLevel="0" collapsed="false">
      <c r="A42" s="0" t="n">
        <v>89</v>
      </c>
      <c r="B42" s="0" t="n">
        <v>24612627.4674447</v>
      </c>
      <c r="C42" s="0" t="n">
        <v>23722705.2775868</v>
      </c>
      <c r="D42" s="0" t="n">
        <v>80388122.7424868</v>
      </c>
      <c r="E42" s="0" t="n">
        <v>86841052.8105196</v>
      </c>
      <c r="F42" s="0" t="n">
        <v>0</v>
      </c>
      <c r="G42" s="0" t="n">
        <v>507589.775483728</v>
      </c>
      <c r="H42" s="0" t="n">
        <v>294925.162363513</v>
      </c>
      <c r="I42" s="0" t="n">
        <v>124867.502872329</v>
      </c>
    </row>
    <row r="43" customFormat="false" ht="12.8" hidden="false" customHeight="false" outlineLevel="0" collapsed="false">
      <c r="A43" s="0" t="n">
        <v>90</v>
      </c>
      <c r="B43" s="0" t="n">
        <v>28550233.5776285</v>
      </c>
      <c r="C43" s="0" t="n">
        <v>27614690.5081115</v>
      </c>
      <c r="D43" s="0" t="n">
        <v>93184925.161161</v>
      </c>
      <c r="E43" s="0" t="n">
        <v>87267816.6230795</v>
      </c>
      <c r="F43" s="0" t="n">
        <v>14544636.1038466</v>
      </c>
      <c r="G43" s="0" t="n">
        <v>529577.157039566</v>
      </c>
      <c r="H43" s="0" t="n">
        <v>315837.957779623</v>
      </c>
      <c r="I43" s="0" t="n">
        <v>128754.220996916</v>
      </c>
    </row>
    <row r="44" customFormat="false" ht="12.8" hidden="false" customHeight="false" outlineLevel="0" collapsed="false">
      <c r="A44" s="0" t="n">
        <v>91</v>
      </c>
      <c r="B44" s="0" t="n">
        <v>24892219.6269297</v>
      </c>
      <c r="C44" s="0" t="n">
        <v>23995465.5926061</v>
      </c>
      <c r="D44" s="0" t="n">
        <v>81365293.603425</v>
      </c>
      <c r="E44" s="0" t="n">
        <v>87706141.0884729</v>
      </c>
      <c r="F44" s="0" t="n">
        <v>0</v>
      </c>
      <c r="G44" s="0" t="n">
        <v>491901.736090819</v>
      </c>
      <c r="H44" s="0" t="n">
        <v>313188.203206847</v>
      </c>
      <c r="I44" s="0" t="n">
        <v>130948.707179953</v>
      </c>
    </row>
    <row r="45" customFormat="false" ht="12.8" hidden="false" customHeight="false" outlineLevel="0" collapsed="false">
      <c r="A45" s="0" t="n">
        <v>92</v>
      </c>
      <c r="B45" s="0" t="n">
        <v>29271944.2797036</v>
      </c>
      <c r="C45" s="0" t="n">
        <v>28320520.6400389</v>
      </c>
      <c r="D45" s="0" t="n">
        <v>95664676.1965937</v>
      </c>
      <c r="E45" s="0" t="n">
        <v>89337860.4707227</v>
      </c>
      <c r="F45" s="0" t="n">
        <v>14889643.4117871</v>
      </c>
      <c r="G45" s="0" t="n">
        <v>560861.072451755</v>
      </c>
      <c r="H45" s="0" t="n">
        <v>304586.120810375</v>
      </c>
      <c r="I45" s="0" t="n">
        <v>122823.494860709</v>
      </c>
    </row>
    <row r="46" customFormat="false" ht="12.8" hidden="false" customHeight="false" outlineLevel="0" collapsed="false">
      <c r="A46" s="0" t="n">
        <v>93</v>
      </c>
      <c r="B46" s="0" t="n">
        <v>25767257.121399</v>
      </c>
      <c r="C46" s="0" t="n">
        <v>24823562.2520471</v>
      </c>
      <c r="D46" s="0" t="n">
        <v>84285619.3292019</v>
      </c>
      <c r="E46" s="0" t="n">
        <v>90560693.9733935</v>
      </c>
      <c r="F46" s="0" t="n">
        <v>0</v>
      </c>
      <c r="G46" s="0" t="n">
        <v>551614.747136173</v>
      </c>
      <c r="H46" s="0" t="n">
        <v>304484.958197256</v>
      </c>
      <c r="I46" s="0" t="n">
        <v>125135.9485978</v>
      </c>
    </row>
    <row r="47" customFormat="false" ht="12.8" hidden="false" customHeight="false" outlineLevel="0" collapsed="false">
      <c r="A47" s="0" t="n">
        <v>94</v>
      </c>
      <c r="B47" s="0" t="n">
        <v>30004882.6076783</v>
      </c>
      <c r="C47" s="0" t="n">
        <v>28977571.6620339</v>
      </c>
      <c r="D47" s="0" t="n">
        <v>97936968.0841529</v>
      </c>
      <c r="E47" s="0" t="n">
        <v>91327171.0317431</v>
      </c>
      <c r="F47" s="0" t="n">
        <v>15221195.1719572</v>
      </c>
      <c r="G47" s="0" t="n">
        <v>620469.093752617</v>
      </c>
      <c r="H47" s="0" t="n">
        <v>317672.117249877</v>
      </c>
      <c r="I47" s="0" t="n">
        <v>127385.335202709</v>
      </c>
    </row>
    <row r="48" customFormat="false" ht="12.8" hidden="false" customHeight="false" outlineLevel="0" collapsed="false">
      <c r="A48" s="0" t="n">
        <v>95</v>
      </c>
      <c r="B48" s="0" t="n">
        <v>26336782.1218333</v>
      </c>
      <c r="C48" s="0" t="n">
        <v>25302752.1805829</v>
      </c>
      <c r="D48" s="0" t="n">
        <v>85979403.4471926</v>
      </c>
      <c r="E48" s="0" t="n">
        <v>92190241.2070861</v>
      </c>
      <c r="F48" s="0" t="n">
        <v>0</v>
      </c>
      <c r="G48" s="0" t="n">
        <v>617410.90105262</v>
      </c>
      <c r="H48" s="0" t="n">
        <v>324910.977038745</v>
      </c>
      <c r="I48" s="0" t="n">
        <v>131011.518798656</v>
      </c>
    </row>
    <row r="49" customFormat="false" ht="12.8" hidden="false" customHeight="false" outlineLevel="0" collapsed="false">
      <c r="A49" s="0" t="n">
        <v>96</v>
      </c>
      <c r="B49" s="0" t="n">
        <v>30640549.3322317</v>
      </c>
      <c r="C49" s="0" t="n">
        <v>29628223.2590823</v>
      </c>
      <c r="D49" s="0" t="n">
        <v>100216349.177958</v>
      </c>
      <c r="E49" s="0" t="n">
        <v>93302142.9839477</v>
      </c>
      <c r="F49" s="0" t="n">
        <v>15550357.1639913</v>
      </c>
      <c r="G49" s="0" t="n">
        <v>599096.725370016</v>
      </c>
      <c r="H49" s="0" t="n">
        <v>325559.219079763</v>
      </c>
      <c r="I49" s="0" t="n">
        <v>125243.040999362</v>
      </c>
    </row>
    <row r="50" customFormat="false" ht="12.8" hidden="false" customHeight="false" outlineLevel="0" collapsed="false">
      <c r="A50" s="0" t="n">
        <v>97</v>
      </c>
      <c r="B50" s="0" t="n">
        <v>26854509.2046113</v>
      </c>
      <c r="C50" s="0" t="n">
        <v>25811176.8746727</v>
      </c>
      <c r="D50" s="0" t="n">
        <v>87775045.3564603</v>
      </c>
      <c r="E50" s="0" t="n">
        <v>94037686.2839091</v>
      </c>
      <c r="F50" s="0" t="n">
        <v>0</v>
      </c>
      <c r="G50" s="0" t="n">
        <v>614057.108902848</v>
      </c>
      <c r="H50" s="0" t="n">
        <v>336933.165418335</v>
      </c>
      <c r="I50" s="0" t="n">
        <v>131917.222310602</v>
      </c>
    </row>
    <row r="51" customFormat="false" ht="12.8" hidden="false" customHeight="false" outlineLevel="0" collapsed="false">
      <c r="A51" s="0" t="n">
        <v>98</v>
      </c>
      <c r="B51" s="0" t="n">
        <v>31249086.4726618</v>
      </c>
      <c r="C51" s="0" t="n">
        <v>30224373.7872813</v>
      </c>
      <c r="D51" s="0" t="n">
        <v>102258862.988866</v>
      </c>
      <c r="E51" s="0" t="n">
        <v>95144866.1154062</v>
      </c>
      <c r="F51" s="0" t="n">
        <v>15857477.685901</v>
      </c>
      <c r="G51" s="0" t="n">
        <v>605844.182199708</v>
      </c>
      <c r="H51" s="0" t="n">
        <v>330534.782238665</v>
      </c>
      <c r="I51" s="0" t="n">
        <v>126191.029917275</v>
      </c>
    </row>
    <row r="52" customFormat="false" ht="12.8" hidden="false" customHeight="false" outlineLevel="0" collapsed="false">
      <c r="A52" s="0" t="n">
        <v>99</v>
      </c>
      <c r="B52" s="0" t="n">
        <v>27668870.6878169</v>
      </c>
      <c r="C52" s="0" t="n">
        <v>26675626.2962924</v>
      </c>
      <c r="D52" s="0" t="n">
        <v>90796330.2803197</v>
      </c>
      <c r="E52" s="0" t="n">
        <v>97161086.8640286</v>
      </c>
      <c r="F52" s="0" t="n">
        <v>0</v>
      </c>
      <c r="G52" s="0" t="n">
        <v>583221.825124684</v>
      </c>
      <c r="H52" s="0" t="n">
        <v>324214.812832824</v>
      </c>
      <c r="I52" s="0" t="n">
        <v>122582.505095721</v>
      </c>
    </row>
    <row r="53" customFormat="false" ht="12.8" hidden="false" customHeight="false" outlineLevel="0" collapsed="false">
      <c r="A53" s="0" t="n">
        <v>100</v>
      </c>
      <c r="B53" s="0" t="n">
        <v>31994068.6123963</v>
      </c>
      <c r="C53" s="0" t="n">
        <v>30956825.5415882</v>
      </c>
      <c r="D53" s="0" t="n">
        <v>104793082.107129</v>
      </c>
      <c r="E53" s="0" t="n">
        <v>97479487.7224154</v>
      </c>
      <c r="F53" s="0" t="n">
        <v>16246581.2870692</v>
      </c>
      <c r="G53" s="0" t="n">
        <v>607602.080360212</v>
      </c>
      <c r="H53" s="0" t="n">
        <v>338754.46261409</v>
      </c>
      <c r="I53" s="0" t="n">
        <v>129837.896905353</v>
      </c>
    </row>
    <row r="54" customFormat="false" ht="12.8" hidden="false" customHeight="false" outlineLevel="0" collapsed="false">
      <c r="A54" s="0" t="n">
        <v>101</v>
      </c>
      <c r="B54" s="0" t="n">
        <v>28304571.4268808</v>
      </c>
      <c r="C54" s="0" t="n">
        <v>27277694.0262731</v>
      </c>
      <c r="D54" s="0" t="n">
        <v>92843108.560777</v>
      </c>
      <c r="E54" s="0" t="n">
        <v>99277414.2175389</v>
      </c>
      <c r="F54" s="0" t="n">
        <v>0</v>
      </c>
      <c r="G54" s="0" t="n">
        <v>597023.219717506</v>
      </c>
      <c r="H54" s="0" t="n">
        <v>338111.349763175</v>
      </c>
      <c r="I54" s="0" t="n">
        <v>131061.187324297</v>
      </c>
    </row>
    <row r="55" customFormat="false" ht="12.8" hidden="false" customHeight="false" outlineLevel="0" collapsed="false">
      <c r="A55" s="0" t="n">
        <v>102</v>
      </c>
      <c r="B55" s="0" t="n">
        <v>32876090.7513575</v>
      </c>
      <c r="C55" s="0" t="n">
        <v>31880808.02623</v>
      </c>
      <c r="D55" s="0" t="n">
        <v>107954936.628072</v>
      </c>
      <c r="E55" s="0" t="n">
        <v>100340638.125658</v>
      </c>
      <c r="F55" s="0" t="n">
        <v>16723439.6876097</v>
      </c>
      <c r="G55" s="0" t="n">
        <v>559081.390723002</v>
      </c>
      <c r="H55" s="0" t="n">
        <v>342470.051660257</v>
      </c>
      <c r="I55" s="0" t="n">
        <v>133901.832491783</v>
      </c>
    </row>
    <row r="56" customFormat="false" ht="12.8" hidden="false" customHeight="false" outlineLevel="0" collapsed="false">
      <c r="A56" s="0" t="n">
        <v>103</v>
      </c>
      <c r="B56" s="0" t="n">
        <v>28942303.0765235</v>
      </c>
      <c r="C56" s="0" t="n">
        <v>27918030.2996644</v>
      </c>
      <c r="D56" s="0" t="n">
        <v>95109982.1862884</v>
      </c>
      <c r="E56" s="0" t="n">
        <v>101543017.698659</v>
      </c>
      <c r="F56" s="0" t="n">
        <v>0</v>
      </c>
      <c r="G56" s="0" t="n">
        <v>596228.764480681</v>
      </c>
      <c r="H56" s="0" t="n">
        <v>336652.8097758</v>
      </c>
      <c r="I56" s="0" t="n">
        <v>130558.860860849</v>
      </c>
    </row>
    <row r="57" customFormat="false" ht="12.8" hidden="false" customHeight="false" outlineLevel="0" collapsed="false">
      <c r="A57" s="0" t="n">
        <v>104</v>
      </c>
      <c r="B57" s="0" t="n">
        <v>33712419.2227766</v>
      </c>
      <c r="C57" s="0" t="n">
        <v>32695174.0933453</v>
      </c>
      <c r="D57" s="0" t="n">
        <v>110789861.456641</v>
      </c>
      <c r="E57" s="0" t="n">
        <v>102841980.861181</v>
      </c>
      <c r="F57" s="0" t="n">
        <v>17140330.1435302</v>
      </c>
      <c r="G57" s="0" t="n">
        <v>583598.985538678</v>
      </c>
      <c r="H57" s="0" t="n">
        <v>343795.698138507</v>
      </c>
      <c r="I57" s="0" t="n">
        <v>128357.779648713</v>
      </c>
    </row>
    <row r="58" customFormat="false" ht="12.8" hidden="false" customHeight="false" outlineLevel="0" collapsed="false">
      <c r="A58" s="0" t="n">
        <v>105</v>
      </c>
      <c r="B58" s="0" t="n">
        <v>29675575.9611334</v>
      </c>
      <c r="C58" s="0" t="n">
        <v>28649869.1551715</v>
      </c>
      <c r="D58" s="0" t="n">
        <v>97575464.9816417</v>
      </c>
      <c r="E58" s="0" t="n">
        <v>104091423.644499</v>
      </c>
      <c r="F58" s="0" t="n">
        <v>0</v>
      </c>
      <c r="G58" s="0" t="n">
        <v>584237.152516628</v>
      </c>
      <c r="H58" s="0" t="n">
        <v>347852.599022831</v>
      </c>
      <c r="I58" s="0" t="n">
        <v>133738.649174902</v>
      </c>
    </row>
    <row r="59" customFormat="false" ht="12.8" hidden="false" customHeight="false" outlineLevel="0" collapsed="false">
      <c r="A59" s="0" t="n">
        <v>106</v>
      </c>
      <c r="B59" s="0" t="n">
        <v>34422427.5748978</v>
      </c>
      <c r="C59" s="0" t="n">
        <v>33420762.2926563</v>
      </c>
      <c r="D59" s="0" t="n">
        <v>113207881.168137</v>
      </c>
      <c r="E59" s="0" t="n">
        <v>105010995.795808</v>
      </c>
      <c r="F59" s="0" t="n">
        <v>17501832.6326347</v>
      </c>
      <c r="G59" s="0" t="n">
        <v>555243.808411485</v>
      </c>
      <c r="H59" s="0" t="n">
        <v>352438.661907459</v>
      </c>
      <c r="I59" s="0" t="n">
        <v>134261.159889339</v>
      </c>
    </row>
    <row r="60" customFormat="false" ht="12.8" hidden="false" customHeight="false" outlineLevel="0" collapsed="false">
      <c r="A60" s="0" t="n">
        <v>107</v>
      </c>
      <c r="B60" s="0" t="n">
        <v>30083896.5784635</v>
      </c>
      <c r="C60" s="0" t="n">
        <v>29064654.7509133</v>
      </c>
      <c r="D60" s="0" t="n">
        <v>99029647.8447449</v>
      </c>
      <c r="E60" s="0" t="n">
        <v>105585979.171192</v>
      </c>
      <c r="F60" s="0" t="n">
        <v>0</v>
      </c>
      <c r="G60" s="0" t="n">
        <v>576006.94326697</v>
      </c>
      <c r="H60" s="0" t="n">
        <v>350742.672740524</v>
      </c>
      <c r="I60" s="0" t="n">
        <v>132131.73077531</v>
      </c>
    </row>
    <row r="61" customFormat="false" ht="12.8" hidden="false" customHeight="false" outlineLevel="0" collapsed="false">
      <c r="A61" s="0" t="n">
        <v>108</v>
      </c>
      <c r="B61" s="0" t="n">
        <v>35003178.3364304</v>
      </c>
      <c r="C61" s="0" t="n">
        <v>33937222.681185</v>
      </c>
      <c r="D61" s="0" t="n">
        <v>115005223.540616</v>
      </c>
      <c r="E61" s="0" t="n">
        <v>106617308.178387</v>
      </c>
      <c r="F61" s="0" t="n">
        <v>17769551.3630645</v>
      </c>
      <c r="G61" s="0" t="n">
        <v>625282.096173333</v>
      </c>
      <c r="H61" s="0" t="n">
        <v>350274.008316259</v>
      </c>
      <c r="I61" s="0" t="n">
        <v>129142.21536536</v>
      </c>
    </row>
    <row r="62" customFormat="false" ht="12.8" hidden="false" customHeight="false" outlineLevel="0" collapsed="false">
      <c r="A62" s="0" t="n">
        <v>109</v>
      </c>
      <c r="B62" s="0" t="n">
        <v>30579665.4601824</v>
      </c>
      <c r="C62" s="0" t="n">
        <v>29494263.3523356</v>
      </c>
      <c r="D62" s="0" t="n">
        <v>100537627.137919</v>
      </c>
      <c r="E62" s="0" t="n">
        <v>107087540.294728</v>
      </c>
      <c r="F62" s="0" t="n">
        <v>0</v>
      </c>
      <c r="G62" s="0" t="n">
        <v>637617.172081426</v>
      </c>
      <c r="H62" s="0" t="n">
        <v>353898.062336169</v>
      </c>
      <c r="I62" s="0" t="n">
        <v>134124.104898828</v>
      </c>
    </row>
    <row r="63" customFormat="false" ht="12.8" hidden="false" customHeight="false" outlineLevel="0" collapsed="false">
      <c r="A63" s="0" t="n">
        <v>110</v>
      </c>
      <c r="B63" s="0" t="n">
        <v>35714675.0221302</v>
      </c>
      <c r="C63" s="0" t="n">
        <v>34594506.560207</v>
      </c>
      <c r="D63" s="0" t="n">
        <v>117278331.283609</v>
      </c>
      <c r="E63" s="0" t="n">
        <v>108630276.422741</v>
      </c>
      <c r="F63" s="0" t="n">
        <v>18105046.0704569</v>
      </c>
      <c r="G63" s="0" t="n">
        <v>653539.610549855</v>
      </c>
      <c r="H63" s="0" t="n">
        <v>371614.040845903</v>
      </c>
      <c r="I63" s="0" t="n">
        <v>135735.443610636</v>
      </c>
    </row>
    <row r="64" customFormat="false" ht="12.8" hidden="false" customHeight="false" outlineLevel="0" collapsed="false">
      <c r="A64" s="0" t="n">
        <v>111</v>
      </c>
      <c r="B64" s="0" t="n">
        <v>31244295.8379268</v>
      </c>
      <c r="C64" s="0" t="n">
        <v>30165494.6161037</v>
      </c>
      <c r="D64" s="0" t="n">
        <v>102870319.644533</v>
      </c>
      <c r="E64" s="0" t="n">
        <v>109499548.170899</v>
      </c>
      <c r="F64" s="0" t="n">
        <v>0</v>
      </c>
      <c r="G64" s="0" t="n">
        <v>619533.27514699</v>
      </c>
      <c r="H64" s="0" t="n">
        <v>363376.506998545</v>
      </c>
      <c r="I64" s="0" t="n">
        <v>136987.770967994</v>
      </c>
    </row>
    <row r="65" customFormat="false" ht="12.8" hidden="false" customHeight="false" outlineLevel="0" collapsed="false">
      <c r="A65" s="0" t="n">
        <v>112</v>
      </c>
      <c r="B65" s="0" t="n">
        <v>36255452.859691</v>
      </c>
      <c r="C65" s="0" t="n">
        <v>35200202.9831658</v>
      </c>
      <c r="D65" s="0" t="n">
        <v>119367837.751019</v>
      </c>
      <c r="E65" s="0" t="n">
        <v>110437862.736128</v>
      </c>
      <c r="F65" s="0" t="n">
        <v>18406310.4560213</v>
      </c>
      <c r="G65" s="0" t="n">
        <v>608931.720658336</v>
      </c>
      <c r="H65" s="0" t="n">
        <v>354759.596348801</v>
      </c>
      <c r="I65" s="0" t="n">
        <v>130797.942168671</v>
      </c>
    </row>
    <row r="66" customFormat="false" ht="12.8" hidden="false" customHeight="false" outlineLevel="0" collapsed="false">
      <c r="A66" s="0" t="n">
        <v>113</v>
      </c>
      <c r="B66" s="0" t="n">
        <v>31901203.0520243</v>
      </c>
      <c r="C66" s="0" t="n">
        <v>30849594.5744409</v>
      </c>
      <c r="D66" s="0" t="n">
        <v>105238579.219568</v>
      </c>
      <c r="E66" s="0" t="n">
        <v>111788455.983146</v>
      </c>
      <c r="F66" s="0" t="n">
        <v>0</v>
      </c>
      <c r="G66" s="0" t="n">
        <v>594953.904871395</v>
      </c>
      <c r="H66" s="0" t="n">
        <v>364037.863633268</v>
      </c>
      <c r="I66" s="0" t="n">
        <v>132309.584398176</v>
      </c>
    </row>
    <row r="67" customFormat="false" ht="12.8" hidden="false" customHeight="false" outlineLevel="0" collapsed="false">
      <c r="A67" s="0" t="n">
        <v>114</v>
      </c>
      <c r="B67" s="0" t="n">
        <v>37078635.4973856</v>
      </c>
      <c r="C67" s="0" t="n">
        <v>35987000.417366</v>
      </c>
      <c r="D67" s="0" t="n">
        <v>122064076.338114</v>
      </c>
      <c r="E67" s="0" t="n">
        <v>112828123.304654</v>
      </c>
      <c r="F67" s="0" t="n">
        <v>18804687.2174423</v>
      </c>
      <c r="G67" s="0" t="n">
        <v>636303.952402273</v>
      </c>
      <c r="H67" s="0" t="n">
        <v>363273.016949807</v>
      </c>
      <c r="I67" s="0" t="n">
        <v>131511.586667844</v>
      </c>
    </row>
    <row r="68" customFormat="false" ht="12.8" hidden="false" customHeight="false" outlineLevel="0" collapsed="false">
      <c r="A68" s="0" t="n">
        <v>115</v>
      </c>
      <c r="B68" s="0" t="n">
        <v>32551360.446447</v>
      </c>
      <c r="C68" s="0" t="n">
        <v>31454978.0390195</v>
      </c>
      <c r="D68" s="0" t="n">
        <v>107365141.247905</v>
      </c>
      <c r="E68" s="0" t="n">
        <v>113913758.300508</v>
      </c>
      <c r="F68" s="0" t="n">
        <v>0</v>
      </c>
      <c r="G68" s="0" t="n">
        <v>632401.427770814</v>
      </c>
      <c r="H68" s="0" t="n">
        <v>368078.290341279</v>
      </c>
      <c r="I68" s="0" t="n">
        <v>137003.841879124</v>
      </c>
    </row>
    <row r="69" customFormat="false" ht="12.8" hidden="false" customHeight="false" outlineLevel="0" collapsed="false">
      <c r="A69" s="0" t="n">
        <v>116</v>
      </c>
      <c r="B69" s="0" t="n">
        <v>37662581.707275</v>
      </c>
      <c r="C69" s="0" t="n">
        <v>36574017.138467</v>
      </c>
      <c r="D69" s="0" t="n">
        <v>124141543.743302</v>
      </c>
      <c r="E69" s="0" t="n">
        <v>114637568.236664</v>
      </c>
      <c r="F69" s="0" t="n">
        <v>19106261.3727773</v>
      </c>
      <c r="G69" s="0" t="n">
        <v>617064.018426368</v>
      </c>
      <c r="H69" s="0" t="n">
        <v>376611.41208471</v>
      </c>
      <c r="I69" s="0" t="n">
        <v>135555.91185281</v>
      </c>
    </row>
    <row r="70" customFormat="false" ht="12.8" hidden="false" customHeight="false" outlineLevel="0" collapsed="false">
      <c r="A70" s="0" t="n">
        <v>117</v>
      </c>
      <c r="B70" s="0" t="n">
        <v>33087984.3047206</v>
      </c>
      <c r="C70" s="0" t="n">
        <v>32021142.2980486</v>
      </c>
      <c r="D70" s="0" t="n">
        <v>109336162.937415</v>
      </c>
      <c r="E70" s="0" t="n">
        <v>115938507.427462</v>
      </c>
      <c r="F70" s="0" t="n">
        <v>0</v>
      </c>
      <c r="G70" s="0" t="n">
        <v>607788.909759521</v>
      </c>
      <c r="H70" s="0" t="n">
        <v>365740.331459145</v>
      </c>
      <c r="I70" s="0" t="n">
        <v>133303.950647676</v>
      </c>
    </row>
    <row r="71" customFormat="false" ht="12.8" hidden="false" customHeight="false" outlineLevel="0" collapsed="false">
      <c r="A71" s="0" t="n">
        <v>118</v>
      </c>
      <c r="B71" s="0" t="n">
        <v>38322435.3926763</v>
      </c>
      <c r="C71" s="0" t="n">
        <v>37226740.4650832</v>
      </c>
      <c r="D71" s="0" t="n">
        <v>126377389.606939</v>
      </c>
      <c r="E71" s="0" t="n">
        <v>116616282.740158</v>
      </c>
      <c r="F71" s="0" t="n">
        <v>19436047.1233596</v>
      </c>
      <c r="G71" s="0" t="n">
        <v>634107.617380353</v>
      </c>
      <c r="H71" s="0" t="n">
        <v>367810.594471271</v>
      </c>
      <c r="I71" s="0" t="n">
        <v>133966.736773514</v>
      </c>
    </row>
    <row r="72" customFormat="false" ht="12.8" hidden="false" customHeight="false" outlineLevel="0" collapsed="false">
      <c r="A72" s="0" t="n">
        <v>119</v>
      </c>
      <c r="B72" s="0" t="n">
        <v>33632453.1350078</v>
      </c>
      <c r="C72" s="0" t="n">
        <v>32526238.368008</v>
      </c>
      <c r="D72" s="0" t="n">
        <v>111147401.371665</v>
      </c>
      <c r="E72" s="0" t="n">
        <v>117661957.725681</v>
      </c>
      <c r="F72" s="0" t="n">
        <v>0</v>
      </c>
      <c r="G72" s="0" t="n">
        <v>649613.776819908</v>
      </c>
      <c r="H72" s="0" t="n">
        <v>364747.398767191</v>
      </c>
      <c r="I72" s="0" t="n">
        <v>131219.416303864</v>
      </c>
    </row>
    <row r="73" customFormat="false" ht="12.8" hidden="false" customHeight="false" outlineLevel="0" collapsed="false">
      <c r="A73" s="0" t="n">
        <v>120</v>
      </c>
      <c r="B73" s="0" t="n">
        <v>39055267.659704</v>
      </c>
      <c r="C73" s="0" t="n">
        <v>37905945.8875208</v>
      </c>
      <c r="D73" s="0" t="n">
        <v>128792689.563527</v>
      </c>
      <c r="E73" s="0" t="n">
        <v>118730764.454164</v>
      </c>
      <c r="F73" s="0" t="n">
        <v>19788460.7423607</v>
      </c>
      <c r="G73" s="0" t="n">
        <v>678931.238036994</v>
      </c>
      <c r="H73" s="0" t="n">
        <v>377485.735549244</v>
      </c>
      <c r="I73" s="0" t="n">
        <v>132721.140852878</v>
      </c>
    </row>
    <row r="74" customFormat="false" ht="12.8" hidden="false" customHeight="false" outlineLevel="0" collapsed="false">
      <c r="A74" s="0" t="n">
        <v>121</v>
      </c>
      <c r="B74" s="0" t="n">
        <v>34148546.1200625</v>
      </c>
      <c r="C74" s="0" t="n">
        <v>32996024.8544416</v>
      </c>
      <c r="D74" s="0" t="n">
        <v>112752423.194922</v>
      </c>
      <c r="E74" s="0" t="n">
        <v>119389077.259145</v>
      </c>
      <c r="F74" s="0" t="n">
        <v>0</v>
      </c>
      <c r="G74" s="0" t="n">
        <v>669092.785832843</v>
      </c>
      <c r="H74" s="0" t="n">
        <v>384865.716273537</v>
      </c>
      <c r="I74" s="0" t="n">
        <v>140803.947877871</v>
      </c>
    </row>
    <row r="75" customFormat="false" ht="12.8" hidden="false" customHeight="false" outlineLevel="0" collapsed="false">
      <c r="A75" s="0" t="n">
        <v>122</v>
      </c>
      <c r="B75" s="0" t="n">
        <v>39338931.4456325</v>
      </c>
      <c r="C75" s="0" t="n">
        <v>38185934.3542146</v>
      </c>
      <c r="D75" s="0" t="n">
        <v>129747528.764246</v>
      </c>
      <c r="E75" s="0" t="n">
        <v>119578164.12179</v>
      </c>
      <c r="F75" s="0" t="n">
        <v>19929694.0202984</v>
      </c>
      <c r="G75" s="0" t="n">
        <v>657156.936960883</v>
      </c>
      <c r="H75" s="0" t="n">
        <v>395196.316792542</v>
      </c>
      <c r="I75" s="0" t="n">
        <v>143776.910949147</v>
      </c>
    </row>
    <row r="76" customFormat="false" ht="12.8" hidden="false" customHeight="false" outlineLevel="0" collapsed="false">
      <c r="A76" s="0" t="n">
        <v>123</v>
      </c>
      <c r="B76" s="0" t="n">
        <v>34511859.9040043</v>
      </c>
      <c r="C76" s="0" t="n">
        <v>33353637.071123</v>
      </c>
      <c r="D76" s="0" t="n">
        <v>114011328.194459</v>
      </c>
      <c r="E76" s="0" t="n">
        <v>120617508.872912</v>
      </c>
      <c r="F76" s="0" t="n">
        <v>0</v>
      </c>
      <c r="G76" s="0" t="n">
        <v>682486.134216562</v>
      </c>
      <c r="H76" s="0" t="n">
        <v>379518.303017626</v>
      </c>
      <c r="I76" s="0" t="n">
        <v>137454.850924462</v>
      </c>
    </row>
    <row r="77" customFormat="false" ht="12.8" hidden="false" customHeight="false" outlineLevel="0" collapsed="false">
      <c r="A77" s="0" t="n">
        <v>124</v>
      </c>
      <c r="B77" s="0" t="n">
        <v>39772121.6971695</v>
      </c>
      <c r="C77" s="0" t="n">
        <v>38620239.7271839</v>
      </c>
      <c r="D77" s="0" t="n">
        <v>131288842.514284</v>
      </c>
      <c r="E77" s="0" t="n">
        <v>120860622.94137</v>
      </c>
      <c r="F77" s="0" t="n">
        <v>20143437.1568951</v>
      </c>
      <c r="G77" s="0" t="n">
        <v>664593.573141966</v>
      </c>
      <c r="H77" s="0" t="n">
        <v>389908.937911644</v>
      </c>
      <c r="I77" s="0" t="n">
        <v>139113.51275995</v>
      </c>
    </row>
    <row r="78" customFormat="false" ht="12.8" hidden="false" customHeight="false" outlineLevel="0" collapsed="false">
      <c r="A78" s="0" t="n">
        <v>125</v>
      </c>
      <c r="B78" s="0" t="n">
        <v>35055810.7605211</v>
      </c>
      <c r="C78" s="0" t="n">
        <v>33913850.6093404</v>
      </c>
      <c r="D78" s="0" t="n">
        <v>115990821.660793</v>
      </c>
      <c r="E78" s="0" t="n">
        <v>122668549.647521</v>
      </c>
      <c r="F78" s="0" t="n">
        <v>0</v>
      </c>
      <c r="G78" s="0" t="n">
        <v>655741.645443998</v>
      </c>
      <c r="H78" s="0" t="n">
        <v>387368.118104771</v>
      </c>
      <c r="I78" s="0" t="n">
        <v>141214.839474216</v>
      </c>
    </row>
    <row r="79" customFormat="false" ht="12.8" hidden="false" customHeight="false" outlineLevel="0" collapsed="false">
      <c r="A79" s="0" t="n">
        <v>126</v>
      </c>
      <c r="B79" s="0" t="n">
        <v>40689641.7641491</v>
      </c>
      <c r="C79" s="0" t="n">
        <v>39534762.0121113</v>
      </c>
      <c r="D79" s="0" t="n">
        <v>134472547.403498</v>
      </c>
      <c r="E79" s="0" t="n">
        <v>123782142.200797</v>
      </c>
      <c r="F79" s="0" t="n">
        <v>20630357.0334662</v>
      </c>
      <c r="G79" s="0" t="n">
        <v>657001.208408288</v>
      </c>
      <c r="H79" s="0" t="n">
        <v>399346.810829478</v>
      </c>
      <c r="I79" s="0" t="n">
        <v>140759.618285752</v>
      </c>
    </row>
    <row r="80" customFormat="false" ht="12.8" hidden="false" customHeight="false" outlineLevel="0" collapsed="false">
      <c r="A80" s="0" t="n">
        <v>127</v>
      </c>
      <c r="B80" s="0" t="n">
        <v>35543977.264702</v>
      </c>
      <c r="C80" s="0" t="n">
        <v>34370310.2690829</v>
      </c>
      <c r="D80" s="0" t="n">
        <v>117632102.247599</v>
      </c>
      <c r="E80" s="0" t="n">
        <v>124307753.125382</v>
      </c>
      <c r="F80" s="0" t="n">
        <v>0</v>
      </c>
      <c r="G80" s="0" t="n">
        <v>678438.9521658</v>
      </c>
      <c r="H80" s="0" t="n">
        <v>396995.184829397</v>
      </c>
      <c r="I80" s="0" t="n">
        <v>140332.655177026</v>
      </c>
    </row>
    <row r="81" customFormat="false" ht="12.8" hidden="false" customHeight="false" outlineLevel="0" collapsed="false">
      <c r="A81" s="0" t="n">
        <v>128</v>
      </c>
      <c r="B81" s="0" t="n">
        <v>41449635.1737696</v>
      </c>
      <c r="C81" s="0" t="n">
        <v>40226581.4900376</v>
      </c>
      <c r="D81" s="0" t="n">
        <v>136854910.758182</v>
      </c>
      <c r="E81" s="0" t="n">
        <v>125953218.649216</v>
      </c>
      <c r="F81" s="0" t="n">
        <v>20992203.1082026</v>
      </c>
      <c r="G81" s="0" t="n">
        <v>729232.689850908</v>
      </c>
      <c r="H81" s="0" t="n">
        <v>395767.163154425</v>
      </c>
      <c r="I81" s="0" t="n">
        <v>140076.901038019</v>
      </c>
    </row>
    <row r="82" customFormat="false" ht="12.8" hidden="false" customHeight="false" outlineLevel="0" collapsed="false">
      <c r="A82" s="0" t="n">
        <v>129</v>
      </c>
      <c r="B82" s="0" t="n">
        <v>36239205.8546927</v>
      </c>
      <c r="C82" s="0" t="n">
        <v>35019432.2933487</v>
      </c>
      <c r="D82" s="0" t="n">
        <v>119890982.981107</v>
      </c>
      <c r="E82" s="0" t="n">
        <v>126666165.548221</v>
      </c>
      <c r="F82" s="0" t="n">
        <v>0</v>
      </c>
      <c r="G82" s="0" t="n">
        <v>731094.16348188</v>
      </c>
      <c r="H82" s="0" t="n">
        <v>392333.485205379</v>
      </c>
      <c r="I82" s="0" t="n">
        <v>137637.018081189</v>
      </c>
    </row>
    <row r="83" customFormat="false" ht="12.8" hidden="false" customHeight="false" outlineLevel="0" collapsed="false">
      <c r="A83" s="0" t="n">
        <v>130</v>
      </c>
      <c r="B83" s="0" t="n">
        <v>41938229.1785414</v>
      </c>
      <c r="C83" s="0" t="n">
        <v>40713365.8256012</v>
      </c>
      <c r="D83" s="0" t="n">
        <v>138614164.528689</v>
      </c>
      <c r="E83" s="0" t="n">
        <v>127467289.075103</v>
      </c>
      <c r="F83" s="0" t="n">
        <v>21244548.1791838</v>
      </c>
      <c r="G83" s="0" t="n">
        <v>731535.724283125</v>
      </c>
      <c r="H83" s="0" t="n">
        <v>396427.693021004</v>
      </c>
      <c r="I83" s="0" t="n">
        <v>138428.479480154</v>
      </c>
    </row>
    <row r="84" customFormat="false" ht="12.8" hidden="false" customHeight="false" outlineLevel="0" collapsed="false">
      <c r="A84" s="0" t="n">
        <v>131</v>
      </c>
      <c r="B84" s="0" t="n">
        <v>36874018.5949732</v>
      </c>
      <c r="C84" s="0" t="n">
        <v>35641615.6104552</v>
      </c>
      <c r="D84" s="0" t="n">
        <v>122090323.447937</v>
      </c>
      <c r="E84" s="0" t="n">
        <v>128792012.504505</v>
      </c>
      <c r="F84" s="0" t="n">
        <v>0</v>
      </c>
      <c r="G84" s="0" t="n">
        <v>729174.030713986</v>
      </c>
      <c r="H84" s="0" t="n">
        <v>402532.742237849</v>
      </c>
      <c r="I84" s="0" t="n">
        <v>143851.730808771</v>
      </c>
    </row>
    <row r="85" customFormat="false" ht="12.8" hidden="false" customHeight="false" outlineLevel="0" collapsed="false">
      <c r="A85" s="0" t="n">
        <v>132</v>
      </c>
      <c r="B85" s="0" t="n">
        <v>42778744.8749925</v>
      </c>
      <c r="C85" s="0" t="n">
        <v>41545959.1400416</v>
      </c>
      <c r="D85" s="0" t="n">
        <v>141503124.580405</v>
      </c>
      <c r="E85" s="0" t="n">
        <v>130035168.473475</v>
      </c>
      <c r="F85" s="0" t="n">
        <v>21672528.0789126</v>
      </c>
      <c r="G85" s="0" t="n">
        <v>736612.845741052</v>
      </c>
      <c r="H85" s="0" t="n">
        <v>398106.99972525</v>
      </c>
      <c r="I85" s="0" t="n">
        <v>140094.127835136</v>
      </c>
    </row>
    <row r="86" customFormat="false" ht="12.8" hidden="false" customHeight="false" outlineLevel="0" collapsed="false">
      <c r="A86" s="0" t="n">
        <v>133</v>
      </c>
      <c r="B86" s="0" t="n">
        <v>37506205.4689855</v>
      </c>
      <c r="C86" s="0" t="n">
        <v>36293706.0775677</v>
      </c>
      <c r="D86" s="0" t="n">
        <v>124362822.959008</v>
      </c>
      <c r="E86" s="0" t="n">
        <v>131173730.116707</v>
      </c>
      <c r="F86" s="0" t="n">
        <v>0</v>
      </c>
      <c r="G86" s="0" t="n">
        <v>723370.187766233</v>
      </c>
      <c r="H86" s="0" t="n">
        <v>389627.912685887</v>
      </c>
      <c r="I86" s="0" t="n">
        <v>142144.701379588</v>
      </c>
    </row>
    <row r="87" customFormat="false" ht="12.8" hidden="false" customHeight="false" outlineLevel="0" collapsed="false">
      <c r="A87" s="0" t="n">
        <v>134</v>
      </c>
      <c r="B87" s="0" t="n">
        <v>43331295.6928049</v>
      </c>
      <c r="C87" s="0" t="n">
        <v>42107261.2064227</v>
      </c>
      <c r="D87" s="0" t="n">
        <v>143438374.680558</v>
      </c>
      <c r="E87" s="0" t="n">
        <v>131742659.599507</v>
      </c>
      <c r="F87" s="0" t="n">
        <v>21957109.9332512</v>
      </c>
      <c r="G87" s="0" t="n">
        <v>723374.567686137</v>
      </c>
      <c r="H87" s="0" t="n">
        <v>401483.849429317</v>
      </c>
      <c r="I87" s="0" t="n">
        <v>141680.098952554</v>
      </c>
    </row>
    <row r="88" customFormat="false" ht="12.8" hidden="false" customHeight="false" outlineLevel="0" collapsed="false">
      <c r="A88" s="0" t="n">
        <v>135</v>
      </c>
      <c r="B88" s="0" t="n">
        <v>38106796.0288213</v>
      </c>
      <c r="C88" s="0" t="n">
        <v>36867972.481837</v>
      </c>
      <c r="D88" s="0" t="n">
        <v>126350764.987735</v>
      </c>
      <c r="E88" s="0" t="n">
        <v>133197123.938919</v>
      </c>
      <c r="F88" s="0" t="n">
        <v>0</v>
      </c>
      <c r="G88" s="0" t="n">
        <v>742883.803822224</v>
      </c>
      <c r="H88" s="0" t="n">
        <v>397945.712327611</v>
      </c>
      <c r="I88" s="0" t="n">
        <v>139991.472620786</v>
      </c>
    </row>
    <row r="89" customFormat="false" ht="12.8" hidden="false" customHeight="false" outlineLevel="0" collapsed="false">
      <c r="A89" s="0" t="n">
        <v>136</v>
      </c>
      <c r="B89" s="0" t="n">
        <v>44177432.7458613</v>
      </c>
      <c r="C89" s="0" t="n">
        <v>42904095.8833857</v>
      </c>
      <c r="D89" s="0" t="n">
        <v>146141127.031003</v>
      </c>
      <c r="E89" s="0" t="n">
        <v>134211624.790947</v>
      </c>
      <c r="F89" s="0" t="n">
        <v>22368604.1318245</v>
      </c>
      <c r="G89" s="0" t="n">
        <v>768274.548616145</v>
      </c>
      <c r="H89" s="0" t="n">
        <v>406527.992807488</v>
      </c>
      <c r="I89" s="0" t="n">
        <v>140763.315788627</v>
      </c>
    </row>
    <row r="90" customFormat="false" ht="12.8" hidden="false" customHeight="false" outlineLevel="0" collapsed="false">
      <c r="A90" s="0" t="n">
        <v>137</v>
      </c>
      <c r="B90" s="0" t="n">
        <v>38746230.6073433</v>
      </c>
      <c r="C90" s="0" t="n">
        <v>37495749.3229732</v>
      </c>
      <c r="D90" s="0" t="n">
        <v>128537549.326868</v>
      </c>
      <c r="E90" s="0" t="n">
        <v>135403173.67458</v>
      </c>
      <c r="F90" s="0" t="n">
        <v>0</v>
      </c>
      <c r="G90" s="0" t="n">
        <v>741855.42458358</v>
      </c>
      <c r="H90" s="0" t="n">
        <v>410093.368856722</v>
      </c>
      <c r="I90" s="0" t="n">
        <v>140760.701328396</v>
      </c>
    </row>
    <row r="91" customFormat="false" ht="12.8" hidden="false" customHeight="false" outlineLevel="0" collapsed="false">
      <c r="A91" s="0" t="n">
        <v>138</v>
      </c>
      <c r="B91" s="0" t="n">
        <v>44603003.3012073</v>
      </c>
      <c r="C91" s="0" t="n">
        <v>43365701.9888657</v>
      </c>
      <c r="D91" s="0" t="n">
        <v>147800761.215317</v>
      </c>
      <c r="E91" s="0" t="n">
        <v>135605650.421295</v>
      </c>
      <c r="F91" s="0" t="n">
        <v>22600941.7368825</v>
      </c>
      <c r="G91" s="0" t="n">
        <v>728607.847931399</v>
      </c>
      <c r="H91" s="0" t="n">
        <v>411054.668877365</v>
      </c>
      <c r="I91" s="0" t="n">
        <v>139483.993618402</v>
      </c>
    </row>
    <row r="92" customFormat="false" ht="12.8" hidden="false" customHeight="false" outlineLevel="0" collapsed="false">
      <c r="A92" s="0" t="n">
        <v>139</v>
      </c>
      <c r="B92" s="0" t="n">
        <v>39285001.8851789</v>
      </c>
      <c r="C92" s="0" t="n">
        <v>38099904.4640858</v>
      </c>
      <c r="D92" s="0" t="n">
        <v>130687460.819509</v>
      </c>
      <c r="E92" s="0" t="n">
        <v>137588741.814877</v>
      </c>
      <c r="F92" s="0" t="n">
        <v>0</v>
      </c>
      <c r="G92" s="0" t="n">
        <v>679368.959034445</v>
      </c>
      <c r="H92" s="0" t="n">
        <v>406800.888856757</v>
      </c>
      <c r="I92" s="0" t="n">
        <v>141325.104574207</v>
      </c>
    </row>
    <row r="93" customFormat="false" ht="12.8" hidden="false" customHeight="false" outlineLevel="0" collapsed="false">
      <c r="A93" s="0" t="n">
        <v>140</v>
      </c>
      <c r="B93" s="0" t="n">
        <v>45435335.9390097</v>
      </c>
      <c r="C93" s="0" t="n">
        <v>44177361.0154841</v>
      </c>
      <c r="D93" s="0" t="n">
        <v>150636196.378534</v>
      </c>
      <c r="E93" s="0" t="n">
        <v>138137003.518533</v>
      </c>
      <c r="F93" s="0" t="n">
        <v>23022833.9197554</v>
      </c>
      <c r="G93" s="0" t="n">
        <v>741509.934921893</v>
      </c>
      <c r="H93" s="0" t="n">
        <v>415947.3734408</v>
      </c>
      <c r="I93" s="0" t="n">
        <v>143596.593089974</v>
      </c>
    </row>
    <row r="94" customFormat="false" ht="12.8" hidden="false" customHeight="false" outlineLevel="0" collapsed="false">
      <c r="A94" s="0" t="n">
        <v>141</v>
      </c>
      <c r="B94" s="0" t="n">
        <v>39744946.1279418</v>
      </c>
      <c r="C94" s="0" t="n">
        <v>38505237.9604486</v>
      </c>
      <c r="D94" s="0" t="n">
        <v>132101759.073139</v>
      </c>
      <c r="E94" s="0" t="n">
        <v>139100651.954638</v>
      </c>
      <c r="F94" s="0" t="n">
        <v>0</v>
      </c>
      <c r="G94" s="0" t="n">
        <v>728087.60735684</v>
      </c>
      <c r="H94" s="0" t="n">
        <v>410223.268462074</v>
      </c>
      <c r="I94" s="0" t="n">
        <v>144853.273820415</v>
      </c>
    </row>
    <row r="95" customFormat="false" ht="12.8" hidden="false" customHeight="false" outlineLevel="0" collapsed="false">
      <c r="A95" s="0" t="n">
        <v>142</v>
      </c>
      <c r="B95" s="0" t="n">
        <v>45783053.4772552</v>
      </c>
      <c r="C95" s="0" t="n">
        <v>44571634.3406892</v>
      </c>
      <c r="D95" s="0" t="n">
        <v>152057048.375663</v>
      </c>
      <c r="E95" s="0" t="n">
        <v>139413709.135747</v>
      </c>
      <c r="F95" s="0" t="n">
        <v>23235618.1892911</v>
      </c>
      <c r="G95" s="0" t="n">
        <v>697328.429952035</v>
      </c>
      <c r="H95" s="0" t="n">
        <v>414194.642247097</v>
      </c>
      <c r="I95" s="0" t="n">
        <v>142708.663381294</v>
      </c>
    </row>
    <row r="96" customFormat="false" ht="12.8" hidden="false" customHeight="false" outlineLevel="0" collapsed="false">
      <c r="A96" s="0" t="n">
        <v>143</v>
      </c>
      <c r="B96" s="0" t="n">
        <v>40253415.1210673</v>
      </c>
      <c r="C96" s="0" t="n">
        <v>38987383.7675676</v>
      </c>
      <c r="D96" s="0" t="n">
        <v>133830568.102969</v>
      </c>
      <c r="E96" s="0" t="n">
        <v>140774112.553913</v>
      </c>
      <c r="F96" s="0" t="n">
        <v>0</v>
      </c>
      <c r="G96" s="0" t="n">
        <v>743287.831646345</v>
      </c>
      <c r="H96" s="0" t="n">
        <v>422628.944318743</v>
      </c>
      <c r="I96" s="0" t="n">
        <v>143020.825049482</v>
      </c>
    </row>
    <row r="97" customFormat="false" ht="12.8" hidden="false" customHeight="false" outlineLevel="0" collapsed="false">
      <c r="A97" s="0" t="n">
        <v>144</v>
      </c>
      <c r="B97" s="0" t="n">
        <v>46505671.3826103</v>
      </c>
      <c r="C97" s="0" t="n">
        <v>45205655.2412861</v>
      </c>
      <c r="D97" s="0" t="n">
        <v>154309908.2062</v>
      </c>
      <c r="E97" s="0" t="n">
        <v>141404917.273582</v>
      </c>
      <c r="F97" s="0" t="n">
        <v>23567486.2122637</v>
      </c>
      <c r="G97" s="0" t="n">
        <v>775810.622473134</v>
      </c>
      <c r="H97" s="0" t="n">
        <v>426313.638453988</v>
      </c>
      <c r="I97" s="0" t="n">
        <v>139845.543424374</v>
      </c>
    </row>
    <row r="98" customFormat="false" ht="12.8" hidden="false" customHeight="false" outlineLevel="0" collapsed="false">
      <c r="A98" s="0" t="n">
        <v>145</v>
      </c>
      <c r="B98" s="0" t="n">
        <v>40583783.1493721</v>
      </c>
      <c r="C98" s="0" t="n">
        <v>39304162.2846577</v>
      </c>
      <c r="D98" s="0" t="n">
        <v>135073251.366574</v>
      </c>
      <c r="E98" s="0" t="n">
        <v>141976664.215376</v>
      </c>
      <c r="F98" s="0" t="n">
        <v>0</v>
      </c>
      <c r="G98" s="0" t="n">
        <v>755641.87503171</v>
      </c>
      <c r="H98" s="0" t="n">
        <v>423764.126445605</v>
      </c>
      <c r="I98" s="0" t="n">
        <v>143164.090338634</v>
      </c>
    </row>
    <row r="99" customFormat="false" ht="12.8" hidden="false" customHeight="false" outlineLevel="0" collapsed="false">
      <c r="A99" s="0" t="n">
        <v>146</v>
      </c>
      <c r="B99" s="0" t="n">
        <v>47023777.8772605</v>
      </c>
      <c r="C99" s="0" t="n">
        <v>45780646.7711669</v>
      </c>
      <c r="D99" s="0" t="n">
        <v>156297667.683845</v>
      </c>
      <c r="E99" s="0" t="n">
        <v>143177851.619387</v>
      </c>
      <c r="F99" s="0" t="n">
        <v>23862975.2698978</v>
      </c>
      <c r="G99" s="0" t="n">
        <v>723707.830662679</v>
      </c>
      <c r="H99" s="0" t="n">
        <v>420618.814704385</v>
      </c>
      <c r="I99" s="0" t="n">
        <v>141149.229609338</v>
      </c>
    </row>
    <row r="100" customFormat="false" ht="12.8" hidden="false" customHeight="false" outlineLevel="0" collapsed="false">
      <c r="A100" s="0" t="n">
        <v>147</v>
      </c>
      <c r="B100" s="0" t="n">
        <v>41385523.9971591</v>
      </c>
      <c r="C100" s="0" t="n">
        <v>40112993.8950995</v>
      </c>
      <c r="D100" s="0" t="n">
        <v>137769209.248896</v>
      </c>
      <c r="E100" s="0" t="n">
        <v>144795183.235206</v>
      </c>
      <c r="F100" s="0" t="n">
        <v>0</v>
      </c>
      <c r="G100" s="0" t="n">
        <v>732439.664190236</v>
      </c>
      <c r="H100" s="0" t="n">
        <v>435182.011612134</v>
      </c>
      <c r="I100" s="0" t="n">
        <v>149869.180367392</v>
      </c>
    </row>
    <row r="101" customFormat="false" ht="12.8" hidden="false" customHeight="false" outlineLevel="0" collapsed="false">
      <c r="A101" s="0" t="n">
        <v>148</v>
      </c>
      <c r="B101" s="0" t="n">
        <v>48132074.7804151</v>
      </c>
      <c r="C101" s="0" t="n">
        <v>46816320.7915299</v>
      </c>
      <c r="D101" s="0" t="n">
        <v>159849060.554518</v>
      </c>
      <c r="E101" s="0" t="n">
        <v>146328291.128694</v>
      </c>
      <c r="F101" s="0" t="n">
        <v>24388048.5214489</v>
      </c>
      <c r="G101" s="0" t="n">
        <v>777776.38983566</v>
      </c>
      <c r="H101" s="0" t="n">
        <v>435661.94190214</v>
      </c>
      <c r="I101" s="0" t="n">
        <v>146165.224496301</v>
      </c>
    </row>
    <row r="102" customFormat="false" ht="12.8" hidden="false" customHeight="false" outlineLevel="0" collapsed="false">
      <c r="A102" s="0" t="n">
        <v>149</v>
      </c>
      <c r="B102" s="0" t="n">
        <v>42017198.5824651</v>
      </c>
      <c r="C102" s="0" t="n">
        <v>40695335.6108257</v>
      </c>
      <c r="D102" s="0" t="n">
        <v>139812212.285267</v>
      </c>
      <c r="E102" s="0" t="n">
        <v>146828565.331409</v>
      </c>
      <c r="F102" s="0" t="n">
        <v>0</v>
      </c>
      <c r="G102" s="0" t="n">
        <v>790335.252551478</v>
      </c>
      <c r="H102" s="0" t="n">
        <v>428258.080171652</v>
      </c>
      <c r="I102" s="0" t="n">
        <v>147528.055594651</v>
      </c>
    </row>
    <row r="103" customFormat="false" ht="12.8" hidden="false" customHeight="false" outlineLevel="0" collapsed="false">
      <c r="A103" s="0" t="n">
        <v>150</v>
      </c>
      <c r="B103" s="0" t="n">
        <v>48682743.7836825</v>
      </c>
      <c r="C103" s="0" t="n">
        <v>47394634.3306239</v>
      </c>
      <c r="D103" s="0" t="n">
        <v>161819237.26953</v>
      </c>
      <c r="E103" s="0" t="n">
        <v>148131066.410573</v>
      </c>
      <c r="F103" s="0" t="n">
        <v>24688511.0684288</v>
      </c>
      <c r="G103" s="0" t="n">
        <v>743058.036595562</v>
      </c>
      <c r="H103" s="0" t="n">
        <v>440204.742756302</v>
      </c>
      <c r="I103" s="0" t="n">
        <v>149780.962438183</v>
      </c>
    </row>
    <row r="104" customFormat="false" ht="12.8" hidden="false" customHeight="false" outlineLevel="0" collapsed="false">
      <c r="A104" s="0" t="n">
        <v>151</v>
      </c>
      <c r="B104" s="0" t="n">
        <v>42565957.9107946</v>
      </c>
      <c r="C104" s="0" t="n">
        <v>41252620.337898</v>
      </c>
      <c r="D104" s="0" t="n">
        <v>141742937.166263</v>
      </c>
      <c r="E104" s="0" t="n">
        <v>148857089.653727</v>
      </c>
      <c r="F104" s="0" t="n">
        <v>0</v>
      </c>
      <c r="G104" s="0" t="n">
        <v>769426.821376089</v>
      </c>
      <c r="H104" s="0" t="n">
        <v>439286.054931553</v>
      </c>
      <c r="I104" s="0" t="n">
        <v>149463.852269959</v>
      </c>
    </row>
    <row r="105" customFormat="false" ht="12.8" hidden="false" customHeight="false" outlineLevel="0" collapsed="false">
      <c r="A105" s="0" t="n">
        <v>152</v>
      </c>
      <c r="B105" s="0" t="n">
        <v>49250862.3156277</v>
      </c>
      <c r="C105" s="0" t="n">
        <v>47951576.7201448</v>
      </c>
      <c r="D105" s="0" t="n">
        <v>163787488.79077</v>
      </c>
      <c r="E105" s="0" t="n">
        <v>149890106.044022</v>
      </c>
      <c r="F105" s="0" t="n">
        <v>24981684.3406703</v>
      </c>
      <c r="G105" s="0" t="n">
        <v>750367.627303211</v>
      </c>
      <c r="H105" s="0" t="n">
        <v>443796.778923296</v>
      </c>
      <c r="I105" s="0" t="n">
        <v>150173.127509219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6" activeCellId="0" sqref="A36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2052588.05698546</v>
      </c>
      <c r="C22" s="0" t="n">
        <v>716016.321012408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pane xSplit="2" ySplit="0" topLeftCell="AS1" activePane="topRight" state="frozen"/>
      <selection pane="topLeft" activeCell="A1" activeCellId="0" sqref="A1"/>
      <selection pane="topRight" activeCell="AW14" activeCellId="0" sqref="AW14"/>
    </sheetView>
  </sheetViews>
  <sheetFormatPr defaultColWidth="9.16406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59</v>
      </c>
      <c r="D1" s="41"/>
      <c r="E1" s="41" t="s">
        <v>60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">
        <v>73</v>
      </c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">
        <v>88</v>
      </c>
      <c r="BE1" s="3"/>
      <c r="BF1" s="3" t="s">
        <v>89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BM6+BN6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-0.0379046896237167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0.0515756859534648</v>
      </c>
      <c r="BL8" s="51" t="n">
        <f aca="false">SUM(P30:P33)/AVERAGE(AG30:AG33)</f>
        <v>0.0166607811441667</v>
      </c>
      <c r="BM8" s="51" t="n">
        <f aca="false">SUM(D30:D33)/AVERAGE(AG30:AG33)</f>
        <v>0.0728195944330148</v>
      </c>
      <c r="BN8" s="51" t="n">
        <f aca="false">(SUM(H30:H33)+SUM(J30:J33))/AVERAGE(AG30:AG33)</f>
        <v>0.000865165033393563</v>
      </c>
      <c r="BO8" s="52" t="n">
        <f aca="false">AL8-BN8</f>
        <v>-0.0387698546571102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-0.0409085019508482</v>
      </c>
      <c r="AM9" s="4" t="n">
        <v>18862810.403066</v>
      </c>
      <c r="AN9" s="52" t="n">
        <f aca="false">AM9/AVERAGE(AG34:AG37)</f>
        <v>0.00379620368925683</v>
      </c>
      <c r="AO9" s="52" t="n">
        <f aca="false">AVERAGE(AG34:AG37)/AVERAGE(AG30:AG33)-1</f>
        <v>-0.0173041177344676</v>
      </c>
      <c r="AP9" s="55" t="n">
        <f aca="false">((((((AP8*((1+AO9)^(1/12))-AM9/12)*((1+AO9)^(1/12))-AM9/12)*((1+AO9)^(1/12))-AM9/12)*((1+AO9)^(1/12))-AM9/12)*((1+AO9)^(1/12))-AM9/12)*((1+AO9)^(1/12))-AM9/12)*((1+AO9)^(1/12))-AM9/12</f>
        <v>-710465.894688302</v>
      </c>
      <c r="AQ9" s="4" t="n">
        <f aca="false">AQ8*(1+AO9)</f>
        <v>410019385.877697</v>
      </c>
      <c r="AR9" s="4" t="n">
        <f aca="false">((((((AQ8*((1+AO9)^(6/12)))*((1+AO9)^(1/12))+AP9)*((1+AO9)^(1/12))-AM9/12)*((1+AO9)^(1/12))-AM9/12)*((1+AO9)^(1/12))-AM9/12)*((1+AO9)^(1/12))-AM9/12)*((1+AO9)^(1/12))-AM9/12</f>
        <v>401477379.796837</v>
      </c>
      <c r="AS9" s="53" t="n">
        <f aca="false">AQ9/AG37</f>
        <v>0.0807040494840144</v>
      </c>
      <c r="AT9" s="53" t="n">
        <f aca="false">AR9/AG37</f>
        <v>0.0790227278070727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0.0552988850108044</v>
      </c>
      <c r="BL9" s="51" t="n">
        <f aca="false">SUM(P34:P37)/AVERAGE(AG34:AG37)</f>
        <v>0.0164326670664115</v>
      </c>
      <c r="BM9" s="51" t="n">
        <f aca="false">SUM(D34:D37)/AVERAGE(AG34:AG37)</f>
        <v>0.079774719895241</v>
      </c>
      <c r="BN9" s="51" t="n">
        <f aca="false">(SUM(H34:H37)+SUM(J34:J37))/AVERAGE(AG34:AG37)</f>
        <v>0.00122806939943308</v>
      </c>
      <c r="BO9" s="52" t="n">
        <f aca="false">AL9-BN9</f>
        <v>-0.0421365713502813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-0.037610307395002</v>
      </c>
      <c r="AM10" s="4" t="n">
        <v>17835539.214349</v>
      </c>
      <c r="AN10" s="52" t="n">
        <f aca="false">AM10/AVERAGE(AG38:AG41)</f>
        <v>0.00349169448086626</v>
      </c>
      <c r="AO10" s="52" t="n">
        <f aca="false">AVERAGE(AG38:AG41)/AVERAGE(AG34:AG37)-1</f>
        <v>0.0279999999999991</v>
      </c>
      <c r="AP10" s="52"/>
      <c r="AQ10" s="4" t="n">
        <f aca="false">AQ9*(1+AO10)</f>
        <v>421499928.682273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394655459.041363</v>
      </c>
      <c r="AS10" s="53" t="n">
        <f aca="false">AQ10/AG41</f>
        <v>0.0818816486051489</v>
      </c>
      <c r="AT10" s="53" t="n">
        <f aca="false">AR10/AG41</f>
        <v>0.0766667736299614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0.0584365172118217</v>
      </c>
      <c r="BL10" s="51" t="n">
        <f aca="false">SUM(P38:P41)/AVERAGE(AG38:AG41)</f>
        <v>0.0165467345095731</v>
      </c>
      <c r="BM10" s="51" t="n">
        <f aca="false">SUM(D38:D41)/AVERAGE(AG38:AG41)</f>
        <v>0.0795000900972505</v>
      </c>
      <c r="BN10" s="51" t="n">
        <f aca="false">(SUM(H38:H41)+SUM(J38:J41))/AVERAGE(AG38:AG41)</f>
        <v>0.00165286800799371</v>
      </c>
      <c r="BO10" s="52" t="n">
        <f aca="false">AL10-BN10</f>
        <v>-0.0392631754029957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-0.0430554772480545</v>
      </c>
      <c r="AM11" s="4" t="n">
        <v>16827143.6015023</v>
      </c>
      <c r="AN11" s="52" t="n">
        <f aca="false">AM11/AVERAGE(AG42:AG45)</f>
        <v>0.00318287837758833</v>
      </c>
      <c r="AO11" s="52" t="n">
        <f aca="false">AVERAGE(AG42:AG45)/AVERAGE(AG38:AG41)-1</f>
        <v>0.0350000000000001</v>
      </c>
      <c r="AP11" s="52"/>
      <c r="AQ11" s="4" t="n">
        <f aca="false">AQ10*(1+AO11)</f>
        <v>436252426.186152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391372997.712877</v>
      </c>
      <c r="AS11" s="53" t="n">
        <f aca="false">AQ11/AG45</f>
        <v>0.0814826701903911</v>
      </c>
      <c r="AT11" s="53" t="n">
        <f aca="false">AR11/AG45</f>
        <v>0.0731001479415391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0.0610300340468787</v>
      </c>
      <c r="BL11" s="51" t="n">
        <f aca="false">SUM(P42:P45)/AVERAGE(AG42:AG45)</f>
        <v>0.0181455291865231</v>
      </c>
      <c r="BM11" s="51" t="n">
        <f aca="false">SUM(D42:D45)/AVERAGE(AG42:AG45)</f>
        <v>0.0859399821084101</v>
      </c>
      <c r="BN11" s="51" t="n">
        <f aca="false">(SUM(H42:H45)+SUM(J42:J45))/AVERAGE(AG42:AG45)</f>
        <v>0.00213545678009495</v>
      </c>
      <c r="BO11" s="52" t="n">
        <f aca="false">AL11-BN11</f>
        <v>-0.0451909340281495</v>
      </c>
      <c r="BP11" s="32" t="n">
        <f aca="false">BM11+BN11</f>
        <v>0.0880754388885051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-0.047068550217097</v>
      </c>
      <c r="AM12" s="4" t="n">
        <v>15842663.6881786</v>
      </c>
      <c r="AN12" s="52" t="n">
        <f aca="false">AM12/AVERAGE(AG46:AG49)</f>
        <v>0.00290938115357011</v>
      </c>
      <c r="AO12" s="52" t="n">
        <f aca="false">AVERAGE(AG46:AG49)/AVERAGE(AG42:AG45)-1</f>
        <v>0.0300000000000007</v>
      </c>
      <c r="AP12" s="52"/>
      <c r="AQ12" s="4" t="n">
        <f aca="false">AQ11*(1+AO12)</f>
        <v>449339998.971737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387054849.908696</v>
      </c>
      <c r="AS12" s="53" t="n">
        <f aca="false">AQ12/AG49</f>
        <v>0.0818737785965176</v>
      </c>
      <c r="AT12" s="53" t="n">
        <f aca="false">AR12/AG49</f>
        <v>0.0705248657111565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0.0634683146919231</v>
      </c>
      <c r="BL12" s="51" t="n">
        <f aca="false">SUM(P46:P49)/AVERAGE(AG46:AG49)</f>
        <v>0.0192271386081636</v>
      </c>
      <c r="BM12" s="51" t="n">
        <f aca="false">SUM(D46:D49)/AVERAGE(AG46:AG49)</f>
        <v>0.0913097263008565</v>
      </c>
      <c r="BN12" s="51" t="n">
        <f aca="false">(SUM(H46:H49)+SUM(J46:J49))/AVERAGE(AG46:AG49)</f>
        <v>0.00265741200837895</v>
      </c>
      <c r="BO12" s="52" t="n">
        <f aca="false">AL12-BN12</f>
        <v>-0.0497259622254759</v>
      </c>
      <c r="BP12" s="32" t="n">
        <f aca="false">BM12+BN12</f>
        <v>0.0939671383092354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-0.0504781733267483</v>
      </c>
      <c r="AM13" s="13" t="n">
        <v>14900507.1403892</v>
      </c>
      <c r="AN13" s="59" t="n">
        <f aca="false">AM13/AVERAGE(AG50:AG53)</f>
        <v>0.00265666163082029</v>
      </c>
      <c r="AO13" s="59" t="n">
        <f aca="false">'GDP evolution by scenario'!G49</f>
        <v>0.0299999999999996</v>
      </c>
      <c r="AP13" s="59"/>
      <c r="AQ13" s="13" t="n">
        <f aca="false">AQ12*(1+AO13)</f>
        <v>462820198.940889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383562199.732666</v>
      </c>
      <c r="AS13" s="60" t="n">
        <f aca="false">AQ13/AG53</f>
        <v>0.0814807807191877</v>
      </c>
      <c r="AT13" s="60" t="n">
        <f aca="false">AR13/AG53</f>
        <v>0.0675271899543394</v>
      </c>
      <c r="AW13" s="0"/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0.0648642769102313</v>
      </c>
      <c r="BL13" s="32" t="n">
        <f aca="false">SUM(P50:P53)/AVERAGE(AG50:AG53)</f>
        <v>0.0199655642014536</v>
      </c>
      <c r="BM13" s="32" t="n">
        <f aca="false">SUM(D50:D53)/AVERAGE(AG50:AG53)</f>
        <v>0.095376886035526</v>
      </c>
      <c r="BN13" s="32" t="n">
        <f aca="false">(SUM(H50:H53)+SUM(J50:J53))/AVERAGE(AG50:AG53)</f>
        <v>0.00323057492360441</v>
      </c>
      <c r="BO13" s="59" t="n">
        <f aca="false">AL13-BN13</f>
        <v>-0.0537087482503527</v>
      </c>
      <c r="BP13" s="32" t="n">
        <f aca="false">BM13+BN13</f>
        <v>0.0986074609591304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93656358.855066</v>
      </c>
      <c r="E14" s="6"/>
      <c r="F14" s="8" t="n">
        <f aca="false">'Central pensions'!I14</f>
        <v>17023151.8533019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2735454.99361358</v>
      </c>
      <c r="M14" s="8"/>
      <c r="N14" s="8" t="n">
        <f aca="false">'Central pensions'!L14</f>
        <v>691939.443819586</v>
      </c>
      <c r="O14" s="6"/>
      <c r="P14" s="6" t="n">
        <f aca="false">'Central pensions'!X14</f>
        <v>18001135.6304208</v>
      </c>
      <c r="Q14" s="8"/>
      <c r="R14" s="8" t="n">
        <f aca="false">'Central SIPA income'!G9</f>
        <v>17905696.1687748</v>
      </c>
      <c r="S14" s="8"/>
      <c r="T14" s="6" t="n">
        <f aca="false">'Central SIPA income'!J9</f>
        <v>68463981.218437</v>
      </c>
      <c r="U14" s="6"/>
      <c r="V14" s="8" t="n">
        <f aca="false">'Central SIPA income'!F9</f>
        <v>135449.214417351</v>
      </c>
      <c r="W14" s="8"/>
      <c r="X14" s="8" t="n">
        <f aca="false">'Central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-0.0513064690143562</v>
      </c>
      <c r="AM14" s="6" t="n">
        <v>13946867.9480024</v>
      </c>
      <c r="AN14" s="63" t="n">
        <f aca="false">AM14/AVERAGE(AG54:AG57)</f>
        <v>0.00240243342705508</v>
      </c>
      <c r="AO14" s="63" t="n">
        <f aca="false">'GDP evolution by scenario'!G53</f>
        <v>0.0350480714957504</v>
      </c>
      <c r="AP14" s="63"/>
      <c r="AQ14" s="6" t="n">
        <f aca="false">AQ13*(1+AO14)</f>
        <v>479041154.363047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382835802.324638</v>
      </c>
      <c r="AS14" s="64" t="n">
        <f aca="false">AQ14/AG57</f>
        <v>0.0816086788346629</v>
      </c>
      <c r="AT14" s="64" t="n">
        <f aca="false">AR14/AG57</f>
        <v>0.065219290146091</v>
      </c>
      <c r="AU14" s="5"/>
      <c r="AV14" s="5"/>
      <c r="AW14" s="65" t="n">
        <f aca="false">workers_and_wage_central!C2</f>
        <v>10914398</v>
      </c>
      <c r="AX14" s="5"/>
      <c r="AY14" s="61" t="n">
        <f aca="false">(AW14-AV6)/AV6</f>
        <v>-0.0223205379996999</v>
      </c>
      <c r="AZ14" s="66" t="n">
        <f aca="false">workers_and_wage_central!B2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0.0654381487239794</v>
      </c>
      <c r="BL14" s="61" t="n">
        <f aca="false">SUM(P54:P57)/AVERAGE(AG54:AG57)</f>
        <v>0.0200230312666938</v>
      </c>
      <c r="BM14" s="61" t="n">
        <f aca="false">SUM(D54:D57)/AVERAGE(AG54:AG57)</f>
        <v>0.0967215864716418</v>
      </c>
      <c r="BN14" s="61" t="n">
        <f aca="false">(SUM(H54:H57)+SUM(J54:J57))/AVERAGE(AG54:AG57)</f>
        <v>0.00439797542694234</v>
      </c>
      <c r="BO14" s="63" t="n">
        <f aca="false">AL14-BN14</f>
        <v>-0.0557044444412986</v>
      </c>
      <c r="BP14" s="32" t="n">
        <f aca="false">BM14+BN14</f>
        <v>0.101119561898584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107958694.759278</v>
      </c>
      <c r="E15" s="9"/>
      <c r="F15" s="67" t="n">
        <f aca="false">'Central pensions'!I15</f>
        <v>19622770.7038608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2478245.90902603</v>
      </c>
      <c r="M15" s="67"/>
      <c r="N15" s="67" t="n">
        <f aca="false">'Central pensions'!L15</f>
        <v>799976.431236576</v>
      </c>
      <c r="O15" s="9"/>
      <c r="P15" s="9" t="n">
        <f aca="false">'Central pensions'!X15</f>
        <v>17260864.096479</v>
      </c>
      <c r="Q15" s="67"/>
      <c r="R15" s="67" t="n">
        <f aca="false">'Central SIPA income'!G10</f>
        <v>22051740.3344971</v>
      </c>
      <c r="S15" s="67"/>
      <c r="T15" s="9" t="n">
        <f aca="false">'Central SIPA income'!J10</f>
        <v>84316740.4307724</v>
      </c>
      <c r="U15" s="9"/>
      <c r="V15" s="67" t="n">
        <f aca="false">'Central SIPA income'!F10</f>
        <v>151084.142402353</v>
      </c>
      <c r="W15" s="67"/>
      <c r="X15" s="67" t="n">
        <f aca="false">'Central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-0.0536602991374704</v>
      </c>
      <c r="AM15" s="9" t="n">
        <v>13032040.9288315</v>
      </c>
      <c r="AN15" s="69" t="n">
        <f aca="false">AM15/AVERAGE(AG58:AG61)</f>
        <v>0.00218215967226024</v>
      </c>
      <c r="AO15" s="69" t="n">
        <f aca="false">'GDP evolution by scenario'!G57</f>
        <v>0.0287280524546567</v>
      </c>
      <c r="AP15" s="69"/>
      <c r="AQ15" s="9" t="n">
        <f aca="false">AQ14*(1+AO15)</f>
        <v>492803073.773528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380631172.708924</v>
      </c>
      <c r="AS15" s="70" t="n">
        <f aca="false">AQ15/AG61</f>
        <v>0.0816408055258468</v>
      </c>
      <c r="AT15" s="70" t="n">
        <f aca="false">AR15/AG61</f>
        <v>0.0630577145354517</v>
      </c>
      <c r="AU15" s="7"/>
      <c r="AV15" s="7"/>
      <c r="AW15" s="71" t="n">
        <f aca="false">workers_and_wage_central!C3</f>
        <v>11021763</v>
      </c>
      <c r="AX15" s="7"/>
      <c r="AY15" s="40" t="n">
        <f aca="false">(AW15-AW14)/AW14</f>
        <v>0.00983700612713592</v>
      </c>
      <c r="AZ15" s="39" t="n">
        <f aca="false">workers_and_wage_central!B3</f>
        <v>6778.90225184158</v>
      </c>
      <c r="BA15" s="40" t="n">
        <f aca="false">(AZ15-AZ14)/AZ14</f>
        <v>0.0567615243741825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0.0653896999561347</v>
      </c>
      <c r="BL15" s="40" t="n">
        <f aca="false">SUM(P58:P61)/AVERAGE(AG58:AG61)</f>
        <v>0.0203409066340456</v>
      </c>
      <c r="BM15" s="40" t="n">
        <f aca="false">SUM(D58:D61)/AVERAGE(AG58:AG61)</f>
        <v>0.0987090924595596</v>
      </c>
      <c r="BN15" s="40" t="n">
        <f aca="false">(SUM(H58:H61)+SUM(J58:J61))/AVERAGE(AG58:AG61)</f>
        <v>0.00596435991879034</v>
      </c>
      <c r="BO15" s="69" t="n">
        <f aca="false">AL15-BN15</f>
        <v>-0.0596246590562607</v>
      </c>
      <c r="BP15" s="32" t="n">
        <f aca="false">BM15+BN15</f>
        <v>0.10467345237835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104676876.044302</v>
      </c>
      <c r="E16" s="9"/>
      <c r="F16" s="67" t="n">
        <f aca="false">'Central pensions'!I16</f>
        <v>19026261.3047872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2919136.76234831</v>
      </c>
      <c r="M16" s="67"/>
      <c r="N16" s="67" t="n">
        <f aca="false">'Central pensions'!L16</f>
        <v>777485.531692125</v>
      </c>
      <c r="O16" s="9"/>
      <c r="P16" s="9" t="n">
        <f aca="false">'Central pensions'!X16</f>
        <v>19424910.5368699</v>
      </c>
      <c r="Q16" s="67"/>
      <c r="R16" s="67" t="n">
        <f aca="false">'Central SIPA income'!G11</f>
        <v>20129419.2421135</v>
      </c>
      <c r="S16" s="67"/>
      <c r="T16" s="9" t="n">
        <f aca="false">'Central SIPA income'!J11</f>
        <v>76966579.1232066</v>
      </c>
      <c r="U16" s="9"/>
      <c r="V16" s="67" t="n">
        <f aca="false">'Central SIPA income'!F11</f>
        <v>149343.027816335</v>
      </c>
      <c r="W16" s="67"/>
      <c r="X16" s="67" t="n">
        <f aca="false">'Central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-0.0528073464748181</v>
      </c>
      <c r="AM16" s="9" t="n">
        <v>12139889.4651339</v>
      </c>
      <c r="AN16" s="69" t="n">
        <f aca="false">AM16/AVERAGE(AG62:AG65)</f>
        <v>0.00197254908973288</v>
      </c>
      <c r="AO16" s="69" t="n">
        <f aca="false">'GDP evolution by scenario'!G61</f>
        <v>0.030530862448245</v>
      </c>
      <c r="AP16" s="69"/>
      <c r="AQ16" s="9" t="n">
        <f aca="false">AQ15*(1+AO16)</f>
        <v>507848776.63298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379943326.387276</v>
      </c>
      <c r="AS16" s="70" t="n">
        <f aca="false">AQ16/AG65</f>
        <v>0.0814874489619197</v>
      </c>
      <c r="AT16" s="70" t="n">
        <f aca="false">AR16/AG65</f>
        <v>0.0609642355007193</v>
      </c>
      <c r="AU16" s="7"/>
      <c r="AV16" s="7"/>
      <c r="AW16" s="71" t="n">
        <f aca="false">workers_and_wage_central!C4</f>
        <v>11059493</v>
      </c>
      <c r="AX16" s="7"/>
      <c r="AY16" s="40" t="n">
        <f aca="false">(AW16-AW15)/AW15</f>
        <v>0.00342322730038742</v>
      </c>
      <c r="AZ16" s="39" t="n">
        <f aca="false">workers_and_wage_central!B4</f>
        <v>7092.02100217064</v>
      </c>
      <c r="BA16" s="40" t="n">
        <f aca="false">(AZ16-AZ15)/AZ15</f>
        <v>0.0461901851799086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0.0658964583901223</v>
      </c>
      <c r="BL16" s="40" t="n">
        <f aca="false">SUM(P62:P65)/AVERAGE(AG62:AG65)</f>
        <v>0.020233956851019</v>
      </c>
      <c r="BM16" s="40" t="n">
        <f aca="false">SUM(D62:D65)/AVERAGE(AG62:AG65)</f>
        <v>0.0984698480139213</v>
      </c>
      <c r="BN16" s="40" t="n">
        <f aca="false">(SUM(H62:H65)+SUM(J62:J65))/AVERAGE(AG62:AG65)</f>
        <v>0.0070173671216773</v>
      </c>
      <c r="BO16" s="69" t="n">
        <f aca="false">AL16-BN16</f>
        <v>-0.0598247135964954</v>
      </c>
      <c r="BP16" s="32" t="n">
        <f aca="false">BM16+BN16</f>
        <v>0.105487215135599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113257758.110679</v>
      </c>
      <c r="E17" s="9"/>
      <c r="F17" s="67" t="n">
        <f aca="false">'Central pensions'!I17</f>
        <v>20585938.1941831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2757062.56989139</v>
      </c>
      <c r="M17" s="67"/>
      <c r="N17" s="67" t="n">
        <f aca="false">'Central pensions'!L17</f>
        <v>842483.122443445</v>
      </c>
      <c r="O17" s="9"/>
      <c r="P17" s="9" t="n">
        <f aca="false">'Central pensions'!X17</f>
        <v>18941504.3486667</v>
      </c>
      <c r="Q17" s="67"/>
      <c r="R17" s="67" t="n">
        <f aca="false">'Central SIPA income'!G12</f>
        <v>23608504.5739548</v>
      </c>
      <c r="S17" s="67"/>
      <c r="T17" s="9" t="n">
        <f aca="false">'Central SIPA income'!J12</f>
        <v>90269163.4277422</v>
      </c>
      <c r="U17" s="9"/>
      <c r="V17" s="67" t="n">
        <f aca="false">'Central SIPA income'!F12</f>
        <v>146563.952510206</v>
      </c>
      <c r="W17" s="67"/>
      <c r="X17" s="67" t="n">
        <f aca="false">'Central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-0.0511015347006557</v>
      </c>
      <c r="AM17" s="9" t="n">
        <v>11273018.6820578</v>
      </c>
      <c r="AN17" s="69" t="n">
        <f aca="false">AM17/AVERAGE(AG66:AG69)</f>
        <v>0.00178447195608175</v>
      </c>
      <c r="AO17" s="69" t="n">
        <f aca="false">'GDP evolution by scenario'!G65</f>
        <v>0.0264636801931915</v>
      </c>
      <c r="AP17" s="69"/>
      <c r="AQ17" s="9" t="n">
        <f aca="false">AQ16*(1+AO17)</f>
        <v>521288324.244298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378588918.665388</v>
      </c>
      <c r="AS17" s="70" t="n">
        <f aca="false">AQ17/AG69</f>
        <v>0.081768928092936</v>
      </c>
      <c r="AT17" s="70" t="n">
        <f aca="false">AR17/AG69</f>
        <v>0.0593851974567242</v>
      </c>
      <c r="AU17" s="7"/>
      <c r="AV17" s="7"/>
      <c r="AW17" s="71" t="n">
        <f aca="false">workers_and_wage_central!C5</f>
        <v>11048388</v>
      </c>
      <c r="AX17" s="7"/>
      <c r="AY17" s="40" t="n">
        <f aca="false">(AW17-AW16)/AW16</f>
        <v>-0.00100411474558553</v>
      </c>
      <c r="AZ17" s="39" t="n">
        <f aca="false">workers_and_wage_central!B5</f>
        <v>7113.98164433727</v>
      </c>
      <c r="BA17" s="40" t="n">
        <f aca="false">(AZ17-AZ16)/AZ16</f>
        <v>0.00309652807851384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0.0665500187356402</v>
      </c>
      <c r="BL17" s="40" t="n">
        <f aca="false">SUM(P66:P69)/AVERAGE(AG66:AG69)</f>
        <v>0.0197824220948829</v>
      </c>
      <c r="BM17" s="40" t="n">
        <f aca="false">SUM(D66:D69)/AVERAGE(AG66:AG69)</f>
        <v>0.097869131341413</v>
      </c>
      <c r="BN17" s="40" t="n">
        <f aca="false">(SUM(H66:H69)+SUM(J66:J69))/AVERAGE(AG66:AG69)</f>
        <v>0.00809957124214164</v>
      </c>
      <c r="BO17" s="69" t="n">
        <f aca="false">AL17-BN17</f>
        <v>-0.0592011059427973</v>
      </c>
      <c r="BP17" s="32" t="n">
        <f aca="false">BM17+BN17</f>
        <v>0.105968702583555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99362547.3651602</v>
      </c>
      <c r="E18" s="6"/>
      <c r="F18" s="8" t="n">
        <f aca="false">'Central pensions'!I18</f>
        <v>18060319.1604489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2795658.97722293</v>
      </c>
      <c r="M18" s="8"/>
      <c r="N18" s="8" t="n">
        <f aca="false">'Central pensions'!L18</f>
        <v>737462.751726605</v>
      </c>
      <c r="O18" s="6"/>
      <c r="P18" s="6" t="n">
        <f aca="false">'Central pensions'!X18</f>
        <v>18563990.1961245</v>
      </c>
      <c r="Q18" s="8"/>
      <c r="R18" s="8" t="n">
        <f aca="false">'Central SIPA income'!G13</f>
        <v>19220294.5418369</v>
      </c>
      <c r="S18" s="8"/>
      <c r="T18" s="6" t="n">
        <f aca="false">'Central SIPA income'!J13</f>
        <v>73490462.036316</v>
      </c>
      <c r="U18" s="6"/>
      <c r="V18" s="8" t="n">
        <f aca="false">'Central SIPA income'!F13</f>
        <v>140377.525227439</v>
      </c>
      <c r="W18" s="8"/>
      <c r="X18" s="8" t="n">
        <f aca="false">'Central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-0.0493163923067883</v>
      </c>
      <c r="AM18" s="6" t="n">
        <v>10452476.7322336</v>
      </c>
      <c r="AN18" s="63" t="n">
        <f aca="false">AM18/AVERAGE(AG70:AG73)</f>
        <v>0.0016089420107163</v>
      </c>
      <c r="AO18" s="63" t="n">
        <f aca="false">'GDP evolution by scenario'!G69</f>
        <v>0.028367441623961</v>
      </c>
      <c r="AP18" s="63"/>
      <c r="AQ18" s="6" t="n">
        <f aca="false">AQ17*(1+AO18)</f>
        <v>536075940.351551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378740826.924688</v>
      </c>
      <c r="AS18" s="64" t="n">
        <f aca="false">AQ18/AG73</f>
        <v>0.0820677300392214</v>
      </c>
      <c r="AT18" s="64" t="n">
        <f aca="false">AR18/AG73</f>
        <v>0.0579813373428088</v>
      </c>
      <c r="AU18" s="5"/>
      <c r="AV18" s="5"/>
      <c r="AW18" s="65" t="n">
        <f aca="false">workers_and_wage_central!C6</f>
        <v>11064497</v>
      </c>
      <c r="AX18" s="5"/>
      <c r="AY18" s="61" t="n">
        <f aca="false">(AW18-AW17)/AW17</f>
        <v>0.00145804075671492</v>
      </c>
      <c r="AZ18" s="66" t="n">
        <f aca="false">workers_and_wage_central!B6</f>
        <v>6705.54599729676</v>
      </c>
      <c r="BA18" s="61" t="n">
        <f aca="false">(AZ18-AZ17)/AZ17</f>
        <v>-0.0574130869968755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0.0669558938386807</v>
      </c>
      <c r="BL18" s="61" t="n">
        <f aca="false">SUM(P70:P73)/AVERAGE(AG70:AG73)</f>
        <v>0.0192913147660615</v>
      </c>
      <c r="BM18" s="61" t="n">
        <f aca="false">SUM(D70:D73)/AVERAGE(AG70:AG73)</f>
        <v>0.0969809713794075</v>
      </c>
      <c r="BN18" s="61" t="n">
        <f aca="false">(SUM(H70:H73)+SUM(J70:J73))/AVERAGE(AG70:AG73)</f>
        <v>0.00903379096633737</v>
      </c>
      <c r="BO18" s="63" t="n">
        <f aca="false">AL18-BN18</f>
        <v>-0.0583501832731257</v>
      </c>
      <c r="BP18" s="32" t="n">
        <f aca="false">BM18+BN18</f>
        <v>0.106014762345745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102443922.414065</v>
      </c>
      <c r="E19" s="9"/>
      <c r="F19" s="67" t="n">
        <f aca="false">'Central pensions'!I19</f>
        <v>18620395.5505171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2828183.68633319</v>
      </c>
      <c r="M19" s="67"/>
      <c r="N19" s="67" t="n">
        <f aca="false">'Central pensions'!L19</f>
        <v>762331.112871721</v>
      </c>
      <c r="O19" s="9"/>
      <c r="P19" s="9" t="n">
        <f aca="false">'Central pensions'!X19</f>
        <v>18869579.4519813</v>
      </c>
      <c r="Q19" s="67"/>
      <c r="R19" s="67" t="n">
        <f aca="false">'Central SIPA income'!G14</f>
        <v>21936740.3122532</v>
      </c>
      <c r="S19" s="67"/>
      <c r="T19" s="9" t="n">
        <f aca="false">'Central SIPA income'!J14</f>
        <v>83877027.8784753</v>
      </c>
      <c r="U19" s="9"/>
      <c r="V19" s="67" t="n">
        <f aca="false">'Central SIPA income'!F14</f>
        <v>141764.810127232</v>
      </c>
      <c r="W19" s="67"/>
      <c r="X19" s="67" t="n">
        <f aca="false">'Central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-0.0475557333129539</v>
      </c>
      <c r="AM19" s="9" t="n">
        <v>9649081.86791266</v>
      </c>
      <c r="AN19" s="69" t="n">
        <f aca="false">AM19/AVERAGE(AG74:AG77)</f>
        <v>0.00144228246336215</v>
      </c>
      <c r="AO19" s="69" t="n">
        <f aca="false">'GDP evolution by scenario'!G73</f>
        <v>0.0298093967914308</v>
      </c>
      <c r="AP19" s="69"/>
      <c r="AQ19" s="9" t="n">
        <f aca="false">AQ18*(1+AO19)</f>
        <v>552056040.76783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380250647.886406</v>
      </c>
      <c r="AS19" s="70" t="n">
        <f aca="false">AQ19/AG77</f>
        <v>0.0815059401005836</v>
      </c>
      <c r="AT19" s="70" t="n">
        <f aca="false">AR19/AG77</f>
        <v>0.0561404716932926</v>
      </c>
      <c r="AU19" s="7"/>
      <c r="AV19" s="7"/>
      <c r="AW19" s="71" t="n">
        <f aca="false">workers_and_wage_central!C7</f>
        <v>11128156</v>
      </c>
      <c r="AX19" s="7"/>
      <c r="AY19" s="40" t="n">
        <f aca="false">(AW19-AW18)/AW18</f>
        <v>0.0057534472647062</v>
      </c>
      <c r="AZ19" s="39" t="n">
        <f aca="false">workers_and_wage_central!B7</f>
        <v>6521.17321865806</v>
      </c>
      <c r="BA19" s="40" t="n">
        <f aca="false">(AZ19-AZ18)/AZ18</f>
        <v>-0.0274955654189868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0.0673471976034507</v>
      </c>
      <c r="BL19" s="40" t="n">
        <f aca="false">SUM(P74:P77)/AVERAGE(AG74:AG77)</f>
        <v>0.0189127127590138</v>
      </c>
      <c r="BM19" s="40" t="n">
        <f aca="false">SUM(D74:D77)/AVERAGE(AG74:AG77)</f>
        <v>0.0959902181573907</v>
      </c>
      <c r="BN19" s="40" t="n">
        <f aca="false">(SUM(H74:H77)+SUM(J74:J77))/AVERAGE(AG74:AG77)</f>
        <v>0.00984433366429723</v>
      </c>
      <c r="BO19" s="69" t="n">
        <f aca="false">AL19-BN19</f>
        <v>-0.0574000669772511</v>
      </c>
      <c r="BP19" s="32" t="n">
        <f aca="false">BM19+BN19</f>
        <v>0.105834551821688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97787429.5558068</v>
      </c>
      <c r="E20" s="9"/>
      <c r="F20" s="67" t="n">
        <f aca="false">'Central pensions'!I20</f>
        <v>17774022.853575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2477813.00409058</v>
      </c>
      <c r="M20" s="67"/>
      <c r="N20" s="67" t="n">
        <f aca="false">'Central pensions'!L20</f>
        <v>730280.338931318</v>
      </c>
      <c r="O20" s="9"/>
      <c r="P20" s="9" t="n">
        <f aca="false">'Central pensions'!X20</f>
        <v>16875170.4145192</v>
      </c>
      <c r="Q20" s="67"/>
      <c r="R20" s="67" t="n">
        <f aca="false">'Central SIPA income'!G15</f>
        <v>19124450.2470086</v>
      </c>
      <c r="S20" s="67"/>
      <c r="T20" s="9" t="n">
        <f aca="false">'Central SIPA income'!J15</f>
        <v>73123993.0680518</v>
      </c>
      <c r="U20" s="9"/>
      <c r="V20" s="67" t="n">
        <f aca="false">'Central SIPA income'!F15</f>
        <v>144189.0349691</v>
      </c>
      <c r="W20" s="67"/>
      <c r="X20" s="67" t="n">
        <f aca="false">'Central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-0.045899699330964</v>
      </c>
      <c r="AM20" s="9" t="n">
        <v>8873587.4679367</v>
      </c>
      <c r="AN20" s="69" t="n">
        <f aca="false">AM20/AVERAGE(AG78:AG81)</f>
        <v>0.00129580436869541</v>
      </c>
      <c r="AO20" s="69" t="n">
        <f aca="false">'GDP evolution by scenario'!G77</f>
        <v>0.0235855033914867</v>
      </c>
      <c r="AP20" s="69"/>
      <c r="AQ20" s="9" t="n">
        <f aca="false">AQ19*(1+AO20)</f>
        <v>565076560.38965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380249943.428523</v>
      </c>
      <c r="AS20" s="70" t="n">
        <f aca="false">AQ20/AG81</f>
        <v>0.0818181649574089</v>
      </c>
      <c r="AT20" s="70" t="n">
        <f aca="false">AR20/AG81</f>
        <v>0.0550568803898491</v>
      </c>
      <c r="AU20" s="7"/>
      <c r="AV20" s="7"/>
      <c r="AW20" s="71" t="n">
        <f aca="false">workers_and_wage_central!C8</f>
        <v>11235296</v>
      </c>
      <c r="AX20" s="7"/>
      <c r="AY20" s="40" t="n">
        <f aca="false">(AW20-AW19)/AW19</f>
        <v>0.00962783052286471</v>
      </c>
      <c r="AZ20" s="39" t="n">
        <f aca="false">workers_and_wage_central!B8</f>
        <v>6554.01964535573</v>
      </c>
      <c r="BA20" s="40" t="n">
        <f aca="false">(AZ20-AZ19)/AZ19</f>
        <v>0.00503688916032643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0.0675737686795397</v>
      </c>
      <c r="BL20" s="40" t="n">
        <f aca="false">SUM(P78:P81)/AVERAGE(AG78:AG81)</f>
        <v>0.0183687560970478</v>
      </c>
      <c r="BM20" s="40" t="n">
        <f aca="false">SUM(D78:D81)/AVERAGE(AG78:AG81)</f>
        <v>0.0951047119134559</v>
      </c>
      <c r="BN20" s="40" t="n">
        <f aca="false">(SUM(H78:H81)+SUM(J78:J81))/AVERAGE(AG78:AG81)</f>
        <v>0.0104530715383406</v>
      </c>
      <c r="BO20" s="69" t="n">
        <f aca="false">AL20-BN20</f>
        <v>-0.0563527708693046</v>
      </c>
      <c r="BP20" s="32" t="n">
        <f aca="false">BM20+BN20</f>
        <v>0.105557783451796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106830565.352356</v>
      </c>
      <c r="E21" s="9"/>
      <c r="F21" s="67" t="n">
        <f aca="false">'Central pensions'!I21</f>
        <v>19417719.8302311</v>
      </c>
      <c r="G21" s="9" t="n">
        <f aca="false">'Central pensions'!K21</f>
        <v>36324.8440125154</v>
      </c>
      <c r="H21" s="9" t="n">
        <f aca="false">'Central pensions'!V21</f>
        <v>199848.574195181</v>
      </c>
      <c r="I21" s="67" t="n">
        <f aca="false">'Central pensions'!M21</f>
        <v>1123.44878389224</v>
      </c>
      <c r="J21" s="9" t="n">
        <f aca="false">'Central pensions'!W21</f>
        <v>6180.88373799533</v>
      </c>
      <c r="K21" s="9"/>
      <c r="L21" s="67" t="n">
        <f aca="false">'Central pensions'!N21</f>
        <v>3910348.4398605</v>
      </c>
      <c r="M21" s="67"/>
      <c r="N21" s="67" t="n">
        <f aca="false">'Central pensions'!L21</f>
        <v>800602.401472312</v>
      </c>
      <c r="O21" s="9"/>
      <c r="P21" s="9" t="n">
        <f aca="false">'Central pensions'!X21</f>
        <v>24695494.840454</v>
      </c>
      <c r="Q21" s="67"/>
      <c r="R21" s="67" t="n">
        <f aca="false">'Central SIPA income'!G16</f>
        <v>22458949.1850295</v>
      </c>
      <c r="S21" s="67"/>
      <c r="T21" s="9" t="n">
        <f aca="false">'Central SIPA income'!J16</f>
        <v>85873738.7642665</v>
      </c>
      <c r="U21" s="9"/>
      <c r="V21" s="67" t="n">
        <f aca="false">'Central SIPA income'!F16</f>
        <v>151268.17202623</v>
      </c>
      <c r="W21" s="67"/>
      <c r="X21" s="67" t="n">
        <f aca="false">'Central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-0.0435142429186574</v>
      </c>
      <c r="AM21" s="9" t="n">
        <v>8126011.66426731</v>
      </c>
      <c r="AN21" s="69" t="n">
        <f aca="false">AM21/AVERAGE(AG82:AG85)</f>
        <v>0.00116462602585761</v>
      </c>
      <c r="AO21" s="69" t="n">
        <f aca="false">'GDP evolution by scenario'!G81</f>
        <v>0.0188990459625955</v>
      </c>
      <c r="AP21" s="69"/>
      <c r="AQ21" s="9" t="n">
        <f aca="false">AQ20*(1+AO21)</f>
        <v>575755968.276839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379240142.84373</v>
      </c>
      <c r="AS21" s="70" t="n">
        <f aca="false">AQ21/AG85</f>
        <v>0.0817929060635975</v>
      </c>
      <c r="AT21" s="70" t="n">
        <f aca="false">AR21/AG85</f>
        <v>0.0538755220757827</v>
      </c>
      <c r="AU21" s="7"/>
      <c r="AV21" s="7"/>
      <c r="AW21" s="71" t="n">
        <f aca="false">workers_and_wage_central!C9</f>
        <v>11156745</v>
      </c>
      <c r="AX21" s="7"/>
      <c r="AY21" s="40" t="n">
        <f aca="false">(AW21-AW20)/AW20</f>
        <v>-0.00699144909043785</v>
      </c>
      <c r="AZ21" s="39" t="n">
        <f aca="false">workers_and_wage_central!B9</f>
        <v>6660.1842529205</v>
      </c>
      <c r="BA21" s="40" t="n">
        <f aca="false">(AZ21-AZ20)/AZ20</f>
        <v>0.0161983962986734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0.0681388430129078</v>
      </c>
      <c r="BL21" s="40" t="n">
        <f aca="false">SUM(P82:P85)/AVERAGE(AG82:AG85)</f>
        <v>0.017822757710783</v>
      </c>
      <c r="BM21" s="40" t="n">
        <f aca="false">SUM(D82:D85)/AVERAGE(AG82:AG85)</f>
        <v>0.0938303282207822</v>
      </c>
      <c r="BN21" s="40" t="n">
        <f aca="false">(SUM(H82:H85)+SUM(J82:J85))/AVERAGE(AG82:AG85)</f>
        <v>0.0115348652412422</v>
      </c>
      <c r="BO21" s="69" t="n">
        <f aca="false">AL21-BN21</f>
        <v>-0.0550491081598996</v>
      </c>
      <c r="BP21" s="32" t="n">
        <f aca="false">BM21+BN21</f>
        <v>0.105365193462024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102028419.063455</v>
      </c>
      <c r="E22" s="6"/>
      <c r="F22" s="8" t="n">
        <f aca="false">'Central pensions'!I22</f>
        <v>18544872.8981371</v>
      </c>
      <c r="G22" s="6" t="n">
        <f aca="false">'Central pensions'!K22</f>
        <v>66682.1496075563</v>
      </c>
      <c r="H22" s="6" t="n">
        <f aca="false">'Central pensions'!V22</f>
        <v>366865.512725902</v>
      </c>
      <c r="I22" s="8" t="n">
        <f aca="false">'Central pensions'!M22</f>
        <v>2062.33452394504</v>
      </c>
      <c r="J22" s="6" t="n">
        <f aca="false">'Central pensions'!W22</f>
        <v>11346.3560636877</v>
      </c>
      <c r="K22" s="6"/>
      <c r="L22" s="8" t="n">
        <f aca="false">'Central pensions'!N22</f>
        <v>4299591.36744104</v>
      </c>
      <c r="M22" s="8"/>
      <c r="N22" s="8" t="n">
        <f aca="false">'Central pensions'!L22</f>
        <v>765085.873759933</v>
      </c>
      <c r="O22" s="6"/>
      <c r="P22" s="6" t="n">
        <f aca="false">'Central pensions'!X22</f>
        <v>26519876.7856488</v>
      </c>
      <c r="Q22" s="8"/>
      <c r="R22" s="8" t="n">
        <f aca="false">'Central SIPA income'!G17</f>
        <v>19424356.1338637</v>
      </c>
      <c r="S22" s="8"/>
      <c r="T22" s="6" t="n">
        <f aca="false">'Central SIPA income'!J17</f>
        <v>74270709.2197953</v>
      </c>
      <c r="U22" s="6"/>
      <c r="V22" s="8" t="n">
        <f aca="false">'Central SIPA income'!F17</f>
        <v>123378.287154311</v>
      </c>
      <c r="W22" s="8"/>
      <c r="X22" s="8" t="n">
        <f aca="false">'Central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-0.0411923747962102</v>
      </c>
      <c r="AM22" s="6" t="n">
        <v>7406781.38079157</v>
      </c>
      <c r="AN22" s="63" t="n">
        <f aca="false">AM22/AVERAGE(AG86:AG89)</f>
        <v>0.00103814882023516</v>
      </c>
      <c r="AO22" s="63" t="n">
        <f aca="false">'GDP evolution by scenario'!G85</f>
        <v>0.0225368336982432</v>
      </c>
      <c r="AP22" s="63"/>
      <c r="AQ22" s="6" t="n">
        <f aca="false">AQ21*(1+AO22)</f>
        <v>588731684.784665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380304033.880416</v>
      </c>
      <c r="AS22" s="64" t="n">
        <f aca="false">AQ22/AG89</f>
        <v>0.0820103194447224</v>
      </c>
      <c r="AT22" s="64" t="n">
        <f aca="false">AR22/AG89</f>
        <v>0.0529763491768871</v>
      </c>
      <c r="AU22" s="5"/>
      <c r="AV22" s="5"/>
      <c r="AW22" s="65" t="n">
        <f aca="false">workers_and_wage_central!C10</f>
        <v>11057148</v>
      </c>
      <c r="AX22" s="5"/>
      <c r="AY22" s="61" t="n">
        <f aca="false">(AW22-AW21)/AW21</f>
        <v>-0.00892706609320192</v>
      </c>
      <c r="AZ22" s="66" t="n">
        <f aca="false">workers_and_wage_central!B10</f>
        <v>6744.03429129675</v>
      </c>
      <c r="BA22" s="61" t="n">
        <f aca="false">(AZ22-AZ21)/AZ21</f>
        <v>0.0125897475493247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0.0682710213192404</v>
      </c>
      <c r="BL22" s="61" t="n">
        <f aca="false">SUM(P86:P89)/AVERAGE(AG86:AG89)</f>
        <v>0.0175263965452932</v>
      </c>
      <c r="BM22" s="61" t="n">
        <f aca="false">SUM(D86:D89)/AVERAGE(AG86:AG89)</f>
        <v>0.0919369995701575</v>
      </c>
      <c r="BN22" s="61" t="n">
        <f aca="false">(SUM(H86:H89)+SUM(J86:J89))/AVERAGE(AG86:AG89)</f>
        <v>0.0126171014441429</v>
      </c>
      <c r="BO22" s="63" t="n">
        <f aca="false">AL22-BN22</f>
        <v>-0.0538094762403532</v>
      </c>
      <c r="BP22" s="32" t="n">
        <f aca="false">BM22+BN22</f>
        <v>0.1045541010143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108864344.754538</v>
      </c>
      <c r="E23" s="9"/>
      <c r="F23" s="67" t="n">
        <f aca="false">'Central pensions'!I23</f>
        <v>19787383.310882</v>
      </c>
      <c r="G23" s="9" t="n">
        <f aca="false">'Central pensions'!K23</f>
        <v>102244.218065323</v>
      </c>
      <c r="H23" s="9" t="n">
        <f aca="false">'Central pensions'!V23</f>
        <v>562517.520874031</v>
      </c>
      <c r="I23" s="67" t="n">
        <f aca="false">'Central pensions'!M23</f>
        <v>3162.19231129867</v>
      </c>
      <c r="J23" s="9" t="n">
        <f aca="false">'Central pensions'!W23</f>
        <v>17397.4490991969</v>
      </c>
      <c r="K23" s="9"/>
      <c r="L23" s="67" t="n">
        <f aca="false">'Central pensions'!N23</f>
        <v>3939404.98436416</v>
      </c>
      <c r="M23" s="67"/>
      <c r="N23" s="67" t="n">
        <f aca="false">'Central pensions'!L23</f>
        <v>818579.510877658</v>
      </c>
      <c r="O23" s="9"/>
      <c r="P23" s="9" t="n">
        <f aca="false">'Central pensions'!X23</f>
        <v>24945174.139856</v>
      </c>
      <c r="Q23" s="67"/>
      <c r="R23" s="67" t="n">
        <f aca="false">'Central SIPA income'!G18</f>
        <v>23247350.7851997</v>
      </c>
      <c r="S23" s="67"/>
      <c r="T23" s="9" t="n">
        <f aca="false">'Central SIPA income'!J18</f>
        <v>88888260.6146242</v>
      </c>
      <c r="U23" s="9"/>
      <c r="V23" s="67" t="n">
        <f aca="false">'Central SIPA income'!F18</f>
        <v>131002.673091904</v>
      </c>
      <c r="W23" s="67"/>
      <c r="X23" s="67" t="n">
        <f aca="false">'Central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-0.0393163835561468</v>
      </c>
      <c r="AM23" s="9" t="n">
        <v>6738583.40306814</v>
      </c>
      <c r="AN23" s="69" t="n">
        <f aca="false">AM23/AVERAGE(AG90:AG93)</f>
        <v>0.000927106156324422</v>
      </c>
      <c r="AO23" s="69" t="n">
        <f aca="false">'GDP evolution by scenario'!G89</f>
        <v>0.0187537763490229</v>
      </c>
      <c r="AP23" s="69"/>
      <c r="AQ23" s="9" t="n">
        <f aca="false">AQ22*(1+AO23)</f>
        <v>599772627.1307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380639860.218862</v>
      </c>
      <c r="AS23" s="70" t="n">
        <f aca="false">AQ23/AG93</f>
        <v>0.0819051083792138</v>
      </c>
      <c r="AT23" s="70" t="n">
        <f aca="false">AR23/AG93</f>
        <v>0.0519802798500853</v>
      </c>
      <c r="AU23" s="7"/>
      <c r="AV23" s="7"/>
      <c r="AW23" s="71" t="n">
        <f aca="false">workers_and_wage_central!C11</f>
        <v>11247506</v>
      </c>
      <c r="AX23" s="7"/>
      <c r="AY23" s="40" t="n">
        <f aca="false">(AW23-AW22)/AW22</f>
        <v>0.017215831785918</v>
      </c>
      <c r="AZ23" s="39" t="n">
        <f aca="false">workers_and_wage_central!B11</f>
        <v>6741.66175252587</v>
      </c>
      <c r="BA23" s="40" t="n">
        <f aca="false">(AZ23-AZ22)/AZ22</f>
        <v>-0.000351798147578038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0.0686102726705348</v>
      </c>
      <c r="BL23" s="40" t="n">
        <f aca="false">SUM(P90:P93)/AVERAGE(AG90:AG93)</f>
        <v>0.01694047521435</v>
      </c>
      <c r="BM23" s="40" t="n">
        <f aca="false">SUM(D90:D93)/AVERAGE(AG90:AG93)</f>
        <v>0.0909861810123316</v>
      </c>
      <c r="BN23" s="40" t="n">
        <f aca="false">(SUM(H90:H93)+SUM(J90:J93))/AVERAGE(AG90:AG93)</f>
        <v>0.0135613523420038</v>
      </c>
      <c r="BO23" s="69" t="n">
        <f aca="false">AL23-BN23</f>
        <v>-0.0528777358981507</v>
      </c>
      <c r="BP23" s="32" t="n">
        <f aca="false">BM23+BN23</f>
        <v>0.104547533354335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104310962.345675</v>
      </c>
      <c r="E24" s="9"/>
      <c r="F24" s="67" t="n">
        <f aca="false">'Central pensions'!I24</f>
        <v>18959752.158659</v>
      </c>
      <c r="G24" s="9" t="n">
        <f aca="false">'Central pensions'!K24</f>
        <v>148476.22300635</v>
      </c>
      <c r="H24" s="9" t="n">
        <f aca="false">'Central pensions'!V24</f>
        <v>816872.371412834</v>
      </c>
      <c r="I24" s="67" t="n">
        <f aca="false">'Central pensions'!M24</f>
        <v>4592.04813421701</v>
      </c>
      <c r="J24" s="9" t="n">
        <f aca="false">'Central pensions'!W24</f>
        <v>25264.0939612217</v>
      </c>
      <c r="K24" s="9"/>
      <c r="L24" s="67" t="n">
        <f aca="false">'Central pensions'!N24</f>
        <v>3599614.55233288</v>
      </c>
      <c r="M24" s="67"/>
      <c r="N24" s="67" t="n">
        <f aca="false">'Central pensions'!L24</f>
        <v>785544.065131642</v>
      </c>
      <c r="O24" s="9"/>
      <c r="P24" s="9" t="n">
        <f aca="false">'Central pensions'!X24</f>
        <v>23000248.6972876</v>
      </c>
      <c r="Q24" s="67"/>
      <c r="R24" s="67" t="n">
        <f aca="false">'Central SIPA income'!G19</f>
        <v>20580119.0171851</v>
      </c>
      <c r="S24" s="67"/>
      <c r="T24" s="9" t="n">
        <f aca="false">'Central SIPA income'!J19</f>
        <v>78689868.7761087</v>
      </c>
      <c r="U24" s="9"/>
      <c r="V24" s="67" t="n">
        <f aca="false">'Central SIPA income'!F19</f>
        <v>137459.026655012</v>
      </c>
      <c r="W24" s="67"/>
      <c r="X24" s="67" t="n">
        <f aca="false">'Central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-0.0375110213813167</v>
      </c>
      <c r="AM24" s="9" t="n">
        <v>6098422.29766839</v>
      </c>
      <c r="AN24" s="69" t="n">
        <f aca="false">AM24/AVERAGE(AG94:AG97)</f>
        <v>0.000815884686012357</v>
      </c>
      <c r="AO24" s="69" t="n">
        <f aca="false">'GDP evolution by scenario'!G93</f>
        <v>0.0283704056727834</v>
      </c>
      <c r="AP24" s="69"/>
      <c r="AQ24" s="9" t="n">
        <f aca="false">AQ23*(1+AO24)</f>
        <v>616788419.873829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385261447.300314</v>
      </c>
      <c r="AS24" s="70" t="n">
        <f aca="false">AQ24/AG97</f>
        <v>0.0818998729688481</v>
      </c>
      <c r="AT24" s="70" t="n">
        <f aca="false">AR24/AG97</f>
        <v>0.0511567055687342</v>
      </c>
      <c r="AU24" s="7"/>
      <c r="AV24" s="7"/>
      <c r="AW24" s="71" t="n">
        <f aca="false">workers_and_wage_central!C12</f>
        <v>11410134</v>
      </c>
      <c r="AX24" s="7"/>
      <c r="AY24" s="40" t="n">
        <f aca="false">(AW24-AW23)/AW23</f>
        <v>0.0144590276279915</v>
      </c>
      <c r="AZ24" s="39" t="n">
        <f aca="false">workers_and_wage_central!B12</f>
        <v>6886.42921069284</v>
      </c>
      <c r="BA24" s="40" t="n">
        <f aca="false">(AZ24-AZ23)/AZ23</f>
        <v>0.0214735570369921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0.0689097450584566</v>
      </c>
      <c r="BL24" s="40" t="n">
        <f aca="false">SUM(P94:P97)/AVERAGE(AG94:AG97)</f>
        <v>0.0166814208409724</v>
      </c>
      <c r="BM24" s="40" t="n">
        <f aca="false">SUM(D94:D97)/AVERAGE(AG94:AG97)</f>
        <v>0.0897393455988009</v>
      </c>
      <c r="BN24" s="40" t="n">
        <f aca="false">(SUM(H94:H97)+SUM(J94:J97))/AVERAGE(AG94:AG97)</f>
        <v>0.0142136645483645</v>
      </c>
      <c r="BO24" s="69" t="n">
        <f aca="false">AL24-BN24</f>
        <v>-0.0517246859296812</v>
      </c>
      <c r="BP24" s="32" t="n">
        <f aca="false">BM24+BN24</f>
        <v>0.103953010147165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113373996.039969</v>
      </c>
      <c r="E25" s="9"/>
      <c r="F25" s="67" t="n">
        <f aca="false">'Central pensions'!I25</f>
        <v>20607065.8137661</v>
      </c>
      <c r="G25" s="9" t="n">
        <f aca="false">'Central pensions'!K25</f>
        <v>189845.474762486</v>
      </c>
      <c r="H25" s="9" t="n">
        <f aca="false">'Central pensions'!V25</f>
        <v>1044473.78867251</v>
      </c>
      <c r="I25" s="67" t="n">
        <f aca="false">'Central pensions'!M25</f>
        <v>5871.50952873667</v>
      </c>
      <c r="J25" s="9" t="n">
        <f aca="false">'Central pensions'!W25</f>
        <v>32303.3130517272</v>
      </c>
      <c r="K25" s="9"/>
      <c r="L25" s="67" t="n">
        <f aca="false">'Central pensions'!N25</f>
        <v>4012507.36812272</v>
      </c>
      <c r="M25" s="67"/>
      <c r="N25" s="67" t="n">
        <f aca="false">'Central pensions'!L25</f>
        <v>856510.300309789</v>
      </c>
      <c r="O25" s="9"/>
      <c r="P25" s="9" t="n">
        <f aca="false">'Central pensions'!X25</f>
        <v>25533186.7687566</v>
      </c>
      <c r="Q25" s="67"/>
      <c r="R25" s="67" t="n">
        <f aca="false">'Central SIPA income'!G20</f>
        <v>24342194.7243126</v>
      </c>
      <c r="S25" s="67"/>
      <c r="T25" s="9" t="n">
        <f aca="false">'Central SIPA income'!J20</f>
        <v>93074491.3078076</v>
      </c>
      <c r="U25" s="9"/>
      <c r="V25" s="67" t="n">
        <f aca="false">'Central SIPA income'!F20</f>
        <v>143698.094559182</v>
      </c>
      <c r="W25" s="67"/>
      <c r="X25" s="67" t="n">
        <f aca="false">'Central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-0.035837344072653</v>
      </c>
      <c r="AM25" s="9" t="n">
        <v>5493111.4769607</v>
      </c>
      <c r="AN25" s="69" t="n">
        <f aca="false">AM25/AVERAGE(AG98:AG101)</f>
        <v>0.000720695389576167</v>
      </c>
      <c r="AO25" s="69" t="n">
        <f aca="false">'GDP evolution by scenario'!G97</f>
        <v>0.0197129994101939</v>
      </c>
      <c r="AP25" s="69"/>
      <c r="AQ25" s="9" t="n">
        <f aca="false">AQ24*(1+AO25)</f>
        <v>628947169.631017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387313538.490689</v>
      </c>
      <c r="AS25" s="70" t="n">
        <f aca="false">AQ25/AG101</f>
        <v>0.0820227397969297</v>
      </c>
      <c r="AT25" s="70" t="n">
        <f aca="false">AR25/AG101</f>
        <v>0.0505106297021536</v>
      </c>
      <c r="AU25" s="7"/>
      <c r="AV25" s="7"/>
      <c r="AW25" s="71" t="n">
        <f aca="false">workers_and_wage_central!C13</f>
        <v>11521898</v>
      </c>
      <c r="AX25" s="7"/>
      <c r="AY25" s="40" t="n">
        <f aca="false">(AW25-AW24)/AW24</f>
        <v>0.0097951522742853</v>
      </c>
      <c r="AZ25" s="39" t="n">
        <f aca="false">workers_and_wage_central!B13</f>
        <v>6890.54533395775</v>
      </c>
      <c r="BA25" s="40" t="n">
        <f aca="false">(AZ25-AZ24)/AZ24</f>
        <v>0.000597715178501923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0.069031594742325</v>
      </c>
      <c r="BL25" s="40" t="n">
        <f aca="false">SUM(P98:P101)/AVERAGE(AG98:AG101)</f>
        <v>0.0162520644864935</v>
      </c>
      <c r="BM25" s="40" t="n">
        <f aca="false">SUM(D98:D101)/AVERAGE(AG98:AG101)</f>
        <v>0.0886168743284845</v>
      </c>
      <c r="BN25" s="40" t="n">
        <f aca="false">(SUM(H98:H101)+SUM(J98:J101))/AVERAGE(AG98:AG101)</f>
        <v>0.0152162088706825</v>
      </c>
      <c r="BO25" s="69" t="n">
        <f aca="false">AL25-BN25</f>
        <v>-0.0510535529433355</v>
      </c>
      <c r="BP25" s="32" t="n">
        <f aca="false">BM25+BN25</f>
        <v>0.103833083199167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6" t="n">
        <f aca="false">'Central pensions'!Q26</f>
        <v>105508838.342917</v>
      </c>
      <c r="E26" s="6"/>
      <c r="F26" s="8" t="n">
        <f aca="false">'Central pensions'!I26</f>
        <v>19177480.3006855</v>
      </c>
      <c r="G26" s="6" t="n">
        <f aca="false">'Central pensions'!K26</f>
        <v>193632.468036018</v>
      </c>
      <c r="H26" s="6" t="n">
        <f aca="false">'Central pensions'!V26</f>
        <v>1065308.70831983</v>
      </c>
      <c r="I26" s="8" t="n">
        <f aca="false">'Central pensions'!M26</f>
        <v>5988.63303204181</v>
      </c>
      <c r="J26" s="6" t="n">
        <f aca="false">'Central pensions'!W26</f>
        <v>32947.6920098918</v>
      </c>
      <c r="K26" s="6"/>
      <c r="L26" s="8" t="n">
        <f aca="false">'Central pensions'!N26</f>
        <v>4266228.99960084</v>
      </c>
      <c r="M26" s="8"/>
      <c r="N26" s="8" t="n">
        <f aca="false">'Central pensions'!L26</f>
        <v>797289.861036606</v>
      </c>
      <c r="O26" s="6"/>
      <c r="P26" s="6" t="n">
        <f aca="false">'Central pensions'!X26</f>
        <v>26523936.1366118</v>
      </c>
      <c r="Q26" s="8"/>
      <c r="R26" s="8" t="n">
        <f aca="false">'Central SIPA income'!G21</f>
        <v>19334664.0730578</v>
      </c>
      <c r="S26" s="8"/>
      <c r="T26" s="6" t="n">
        <f aca="false">'Central SIPA income'!J21</f>
        <v>73927763.8515407</v>
      </c>
      <c r="U26" s="6"/>
      <c r="V26" s="8" t="n">
        <f aca="false">'Central SIPA income'!F21</f>
        <v>129450.461885458</v>
      </c>
      <c r="W26" s="8"/>
      <c r="X26" s="8" t="n">
        <f aca="false">'Central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-0.0343347078975481</v>
      </c>
      <c r="AM26" s="6" t="n">
        <v>4920541.96276278</v>
      </c>
      <c r="AN26" s="63" t="n">
        <f aca="false">AM26/AVERAGE(AG102:AG105)</f>
        <v>0.000631311524771831</v>
      </c>
      <c r="AO26" s="63" t="n">
        <f aca="false">'GDP evolution by scenario'!G101</f>
        <v>0.0225923829085601</v>
      </c>
      <c r="AP26" s="63"/>
      <c r="AQ26" s="6" t="n">
        <f aca="false">AQ25*(1+AO26)</f>
        <v>643156584.916576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391092586.385119</v>
      </c>
      <c r="AS26" s="64" t="n">
        <f aca="false">AQ26/AG105</f>
        <v>0.0819749770380152</v>
      </c>
      <c r="AT26" s="64" t="n">
        <f aca="false">AR26/AG105</f>
        <v>0.0498475900589848</v>
      </c>
      <c r="AU26" s="61" t="n">
        <f aca="false">AVERAGE(AH26:AH29)</f>
        <v>-0.0157471676160662</v>
      </c>
      <c r="AV26" s="5"/>
      <c r="AW26" s="65" t="n">
        <f aca="false">workers_and_wage_central!C14</f>
        <v>11482379</v>
      </c>
      <c r="AX26" s="5"/>
      <c r="AY26" s="61" t="n">
        <f aca="false">(AW26-AW25)/AW25</f>
        <v>-0.00342990364955496</v>
      </c>
      <c r="AZ26" s="66" t="n">
        <f aca="false">workers_and_wage_central!B14</f>
        <v>6808.84926639221</v>
      </c>
      <c r="BA26" s="61" t="n">
        <f aca="false">(AZ26-AZ25)/AZ25</f>
        <v>-0.0118562557252089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0.0136291505744945</v>
      </c>
      <c r="BJ26" s="5" t="n">
        <f aca="false">BJ25+1</f>
        <v>2037</v>
      </c>
      <c r="BK26" s="61" t="n">
        <f aca="false">SUM(T102:T105)/AVERAGE(AG102:AG105)</f>
        <v>0.0690845371551212</v>
      </c>
      <c r="BL26" s="61" t="n">
        <f aca="false">SUM(P102:P105)/AVERAGE(AG102:AG105)</f>
        <v>0.0159761905501547</v>
      </c>
      <c r="BM26" s="61" t="n">
        <f aca="false">SUM(D102:D105)/AVERAGE(AG102:AG105)</f>
        <v>0.0874430545025145</v>
      </c>
      <c r="BN26" s="61" t="n">
        <f aca="false">(SUM(H102:H105)+SUM(J102:J105))/AVERAGE(AG102:AG105)</f>
        <v>0.0159937914677061</v>
      </c>
      <c r="BO26" s="63" t="n">
        <f aca="false">AL26-BN26</f>
        <v>-0.0503284993652541</v>
      </c>
      <c r="BP26" s="32" t="n">
        <f aca="false">BM26+BN26</f>
        <v>0.103436845970221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9" t="n">
        <f aca="false">'Central pensions'!Q27</f>
        <v>106211690.286711</v>
      </c>
      <c r="E27" s="9"/>
      <c r="F27" s="67" t="n">
        <f aca="false">'Central pensions'!I27</f>
        <v>19305231.9612867</v>
      </c>
      <c r="G27" s="9" t="n">
        <f aca="false">'Central pensions'!K27</f>
        <v>211229.041623464</v>
      </c>
      <c r="H27" s="9" t="n">
        <f aca="false">'Central pensions'!V27</f>
        <v>1162119.8643694</v>
      </c>
      <c r="I27" s="67" t="n">
        <f aca="false">'Central pensions'!M27</f>
        <v>6532.85695742682</v>
      </c>
      <c r="J27" s="9" t="n">
        <f aca="false">'Central pensions'!W27</f>
        <v>35941.8514753426</v>
      </c>
      <c r="K27" s="9"/>
      <c r="L27" s="67" t="n">
        <f aca="false">'Central pensions'!N27</f>
        <v>3669736.53404985</v>
      </c>
      <c r="M27" s="67"/>
      <c r="N27" s="67" t="n">
        <f aca="false">'Central pensions'!L27</f>
        <v>790986.917545874</v>
      </c>
      <c r="O27" s="9"/>
      <c r="P27" s="9" t="n">
        <f aca="false">'Central pensions'!X27</f>
        <v>23394056.9618448</v>
      </c>
      <c r="Q27" s="67"/>
      <c r="R27" s="67" t="n">
        <f aca="false">'Central SIPA income'!G22</f>
        <v>22041038.7281914</v>
      </c>
      <c r="S27" s="67"/>
      <c r="T27" s="9" t="n">
        <f aca="false">'Central SIPA income'!J22</f>
        <v>84275821.9115361</v>
      </c>
      <c r="U27" s="9"/>
      <c r="V27" s="67" t="n">
        <f aca="false">'Central SIPA income'!F22</f>
        <v>124241.716375217</v>
      </c>
      <c r="W27" s="67"/>
      <c r="X27" s="67" t="n">
        <f aca="false">'Central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-0.0332427831058788</v>
      </c>
      <c r="AM27" s="9" t="n">
        <v>4379286.21321994</v>
      </c>
      <c r="AN27" s="69" t="n">
        <f aca="false">AM27/AVERAGE(AG106:AG109)</f>
        <v>0.000551425323059531</v>
      </c>
      <c r="AO27" s="69" t="n">
        <f aca="false">'GDP evolution by scenario'!G105</f>
        <v>0.0189371608621309</v>
      </c>
      <c r="AP27" s="69"/>
      <c r="AQ27" s="9" t="n">
        <f aca="false">AQ26*(1+AO27)</f>
        <v>655336144.62468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394081601.985829</v>
      </c>
      <c r="AS27" s="70" t="n">
        <f aca="false">AQ27/AG109</f>
        <v>0.0820573660436996</v>
      </c>
      <c r="AT27" s="70" t="n">
        <f aca="false">AR27/AG109</f>
        <v>0.0493445974718192</v>
      </c>
      <c r="AU27" s="7"/>
      <c r="AV27" s="7"/>
      <c r="AW27" s="71" t="n">
        <f aca="false">workers_and_wage_central!C15</f>
        <v>11421402</v>
      </c>
      <c r="AX27" s="7"/>
      <c r="AY27" s="40" t="n">
        <f aca="false">(AW27-AW26)/AW26</f>
        <v>-0.0053104848742582</v>
      </c>
      <c r="AZ27" s="39" t="n">
        <f aca="false">workers_and_wage_central!B15</f>
        <v>6723.17180647536</v>
      </c>
      <c r="BA27" s="40" t="n">
        <f aca="false">(AZ27-AZ26)/AZ26</f>
        <v>-0.0125832510846933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0.0131172878598054</v>
      </c>
      <c r="BJ27" s="7" t="n">
        <f aca="false">BJ26+1</f>
        <v>2038</v>
      </c>
      <c r="BK27" s="40" t="n">
        <f aca="false">SUM(T106:T109)/AVERAGE(AG106:AG109)</f>
        <v>0.0693004774953245</v>
      </c>
      <c r="BL27" s="40" t="n">
        <f aca="false">SUM(P106:P109)/AVERAGE(AG106:AG109)</f>
        <v>0.015884677375699</v>
      </c>
      <c r="BM27" s="40" t="n">
        <f aca="false">SUM(D106:D109)/AVERAGE(AG106:AG109)</f>
        <v>0.0866585832255043</v>
      </c>
      <c r="BN27" s="40" t="n">
        <f aca="false">(SUM(H106:H109)+SUM(J106:J109))/AVERAGE(AG106:AG109)</f>
        <v>0.0168571882092666</v>
      </c>
      <c r="BO27" s="69" t="n">
        <f aca="false">AL27-BN27</f>
        <v>-0.0500999713151455</v>
      </c>
      <c r="BP27" s="32" t="n">
        <f aca="false">BM27+BN27</f>
        <v>0.103515771434771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9" t="n">
        <f aca="false">'Central pensions'!Q28</f>
        <v>99388176.5088936</v>
      </c>
      <c r="E28" s="9"/>
      <c r="F28" s="67" t="n">
        <f aca="false">'Central pensions'!I28</f>
        <v>18064977.5607004</v>
      </c>
      <c r="G28" s="9" t="n">
        <f aca="false">'Central pensions'!K28</f>
        <v>227995.709527446</v>
      </c>
      <c r="H28" s="9" t="n">
        <f aca="false">'Central pensions'!V28</f>
        <v>1254365.1242103</v>
      </c>
      <c r="I28" s="67" t="n">
        <f aca="false">'Central pensions'!M28</f>
        <v>7051.41369672515</v>
      </c>
      <c r="J28" s="9" t="n">
        <f aca="false">'Central pensions'!W28</f>
        <v>38794.7976559888</v>
      </c>
      <c r="K28" s="9"/>
      <c r="L28" s="67" t="n">
        <f aca="false">'Central pensions'!N28</f>
        <v>3308279.04526512</v>
      </c>
      <c r="M28" s="67"/>
      <c r="N28" s="67" t="n">
        <f aca="false">'Central pensions'!L28</f>
        <v>750970.232147779</v>
      </c>
      <c r="O28" s="9"/>
      <c r="P28" s="9" t="n">
        <f aca="false">'Central pensions'!X28</f>
        <v>21298292.3380149</v>
      </c>
      <c r="Q28" s="67"/>
      <c r="R28" s="67" t="n">
        <f aca="false">'Central SIPA income'!G23</f>
        <v>18066228.260474</v>
      </c>
      <c r="S28" s="67"/>
      <c r="T28" s="9" t="n">
        <f aca="false">'Central SIPA income'!J23</f>
        <v>69077789.5846383</v>
      </c>
      <c r="U28" s="9"/>
      <c r="V28" s="67" t="n">
        <f aca="false">'Central SIPA income'!F23</f>
        <v>112485.920454584</v>
      </c>
      <c r="W28" s="67"/>
      <c r="X28" s="67" t="n">
        <f aca="false">'Central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-0.0318013371615321</v>
      </c>
      <c r="AM28" s="9" t="n">
        <v>3887732.69163583</v>
      </c>
      <c r="AN28" s="69" t="n">
        <f aca="false">AM28/AVERAGE(AG110:AG113)</f>
        <v>0.00048007536630387</v>
      </c>
      <c r="AO28" s="69" t="n">
        <f aca="false">'GDP evolution by scenario'!G109</f>
        <v>0.0196951436467729</v>
      </c>
      <c r="AP28" s="69"/>
      <c r="AQ28" s="9" t="n">
        <f aca="false">AQ27*(1+AO28)</f>
        <v>668243084.129985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397920392.304831</v>
      </c>
      <c r="AS28" s="70" t="n">
        <f aca="false">AQ28/AG113</f>
        <v>0.081745054367433</v>
      </c>
      <c r="AT28" s="70" t="n">
        <f aca="false">AR28/AG113</f>
        <v>0.0486769334024883</v>
      </c>
      <c r="AU28" s="9"/>
      <c r="AW28" s="71" t="n">
        <f aca="false">workers_and_wage_central!C16</f>
        <v>11521980</v>
      </c>
      <c r="AY28" s="40" t="n">
        <f aca="false">(AW28-AW27)/AW27</f>
        <v>0.00880609928623474</v>
      </c>
      <c r="AZ28" s="39" t="n">
        <f aca="false">workers_and_wage_central!B16</f>
        <v>6342.54075613813</v>
      </c>
      <c r="BA28" s="40" t="n">
        <f aca="false">(AZ28-AZ27)/AZ27</f>
        <v>-0.0566148034430167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0.0146272864141096</v>
      </c>
      <c r="BJ28" s="7" t="n">
        <f aca="false">BJ27+1</f>
        <v>2039</v>
      </c>
      <c r="BK28" s="40" t="n">
        <f aca="false">SUM(T110:T113)/AVERAGE(AG110:AG113)</f>
        <v>0.0695782274634418</v>
      </c>
      <c r="BL28" s="40" t="n">
        <f aca="false">SUM(P110:P113)/AVERAGE(AG110:AG113)</f>
        <v>0.0156302679404731</v>
      </c>
      <c r="BM28" s="40" t="n">
        <f aca="false">SUM(D110:D113)/AVERAGE(AG110:AG113)</f>
        <v>0.0857492966845007</v>
      </c>
      <c r="BN28" s="40" t="n">
        <f aca="false">(SUM(H110:H113)+SUM(J110:J113))/AVERAGE(AG110:AG113)</f>
        <v>0.0178889634437361</v>
      </c>
      <c r="BO28" s="69" t="n">
        <f aca="false">AL28-BN28</f>
        <v>-0.0496903006052682</v>
      </c>
      <c r="BP28" s="32" t="n">
        <f aca="false">BM28+BN28</f>
        <v>0.103638260128237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9" t="n">
        <f aca="false">'Central pensions'!Q29</f>
        <v>91125826.8952763</v>
      </c>
      <c r="E29" s="9"/>
      <c r="F29" s="67" t="n">
        <f aca="false">'Central pensions'!I29</f>
        <v>16563197.7151339</v>
      </c>
      <c r="G29" s="9" t="n">
        <f aca="false">'Central pensions'!K29</f>
        <v>233179.582375956</v>
      </c>
      <c r="H29" s="9" t="n">
        <f aca="false">'Central pensions'!V29</f>
        <v>1282885.26313305</v>
      </c>
      <c r="I29" s="67" t="n">
        <f aca="false">'Central pensions'!M29</f>
        <v>7211.73966111208</v>
      </c>
      <c r="J29" s="9" t="n">
        <f aca="false">'Central pensions'!W29</f>
        <v>39676.8638082386</v>
      </c>
      <c r="K29" s="9"/>
      <c r="L29" s="67" t="n">
        <f aca="false">'Central pensions'!N29</f>
        <v>3051396.7057971</v>
      </c>
      <c r="M29" s="67"/>
      <c r="N29" s="67" t="n">
        <f aca="false">'Central pensions'!L29</f>
        <v>686850.352897843</v>
      </c>
      <c r="O29" s="9"/>
      <c r="P29" s="9" t="n">
        <f aca="false">'Central pensions'!X29</f>
        <v>19612560.0001379</v>
      </c>
      <c r="Q29" s="67"/>
      <c r="R29" s="67" t="n">
        <f aca="false">'Central SIPA income'!G24</f>
        <v>19758169.3249393</v>
      </c>
      <c r="S29" s="67"/>
      <c r="T29" s="9" t="n">
        <f aca="false">'Central SIPA income'!J24</f>
        <v>75547072.8880299</v>
      </c>
      <c r="U29" s="9"/>
      <c r="V29" s="67" t="n">
        <f aca="false">'Central SIPA income'!F24</f>
        <v>112102.826524005</v>
      </c>
      <c r="W29" s="67"/>
      <c r="X29" s="67" t="n">
        <f aca="false">'Central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-0.0297938884889827</v>
      </c>
      <c r="AM29" s="9" t="n">
        <v>3427469.19706586</v>
      </c>
      <c r="AN29" s="69" t="n">
        <f aca="false">AM29/AVERAGE(AG114:AG117)</f>
        <v>0.000415122350692238</v>
      </c>
      <c r="AO29" s="69" t="n">
        <f aca="false">'GDP evolution by scenario'!G113</f>
        <v>0.0195545541763067</v>
      </c>
      <c r="AP29" s="69"/>
      <c r="AQ29" s="9" t="n">
        <f aca="false">AQ28*(1+AO29)</f>
        <v>681310279.721547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402243467.681118</v>
      </c>
      <c r="AS29" s="70" t="n">
        <f aca="false">AQ29/AG117</f>
        <v>0.0823485956565032</v>
      </c>
      <c r="AT29" s="70" t="n">
        <f aca="false">AR29/AG117</f>
        <v>0.048618354458236</v>
      </c>
      <c r="AW29" s="71" t="n">
        <f aca="false">workers_and_wage_central!C17</f>
        <v>11538154</v>
      </c>
      <c r="AY29" s="40" t="n">
        <f aca="false">(AW29-AW28)/AW28</f>
        <v>0.00140375178571739</v>
      </c>
      <c r="AZ29" s="39" t="n">
        <f aca="false">workers_and_wage_central!B17</f>
        <v>6004.7550431554</v>
      </c>
      <c r="BA29" s="40" t="n">
        <f aca="false">(AZ29-AZ28)/AZ28</f>
        <v>-0.0532571608082817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0.0127060858060629</v>
      </c>
      <c r="BJ29" s="7" t="n">
        <f aca="false">BJ28+1</f>
        <v>2040</v>
      </c>
      <c r="BK29" s="40" t="n">
        <f aca="false">SUM(T114:T117)/AVERAGE(AG114:AG117)</f>
        <v>0.0702764829643372</v>
      </c>
      <c r="BL29" s="40" t="n">
        <f aca="false">SUM(P114:P117)/AVERAGE(AG114:AG117)</f>
        <v>0.0153867609969036</v>
      </c>
      <c r="BM29" s="40" t="n">
        <f aca="false">SUM(D114:D117)/AVERAGE(AG114:AG117)</f>
        <v>0.0846836104564163</v>
      </c>
      <c r="BN29" s="40" t="n">
        <f aca="false">(SUM(H114:H117)+SUM(J114:J117))/AVERAGE(AG114:AG117)</f>
        <v>0.0187695672303574</v>
      </c>
      <c r="BO29" s="69" t="n">
        <f aca="false">AL29-BN29</f>
        <v>-0.0485634557193401</v>
      </c>
      <c r="BP29" s="32" t="n">
        <f aca="false">BM29+BN29</f>
        <v>0.103453177686774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90613526.7491123</v>
      </c>
      <c r="E30" s="6"/>
      <c r="F30" s="8" t="n">
        <f aca="false">'Central pensions'!I30</f>
        <v>16470081.0993565</v>
      </c>
      <c r="G30" s="6" t="n">
        <f aca="false">'Central pensions'!K30</f>
        <v>189879.95484708</v>
      </c>
      <c r="H30" s="6" t="n">
        <f aca="false">'Central pensions'!V30</f>
        <v>1044663.48792468</v>
      </c>
      <c r="I30" s="8" t="n">
        <f aca="false">'Central pensions'!M30</f>
        <v>5872.57592310553</v>
      </c>
      <c r="J30" s="6" t="n">
        <f aca="false">'Central pensions'!W30</f>
        <v>32309.1800389074</v>
      </c>
      <c r="K30" s="6"/>
      <c r="L30" s="8" t="n">
        <f aca="false">'Central pensions'!N30</f>
        <v>3574517.52676076</v>
      </c>
      <c r="M30" s="8"/>
      <c r="N30" s="8" t="n">
        <f aca="false">'Central pensions'!L30</f>
        <v>683471.593930826</v>
      </c>
      <c r="O30" s="6"/>
      <c r="P30" s="6" t="n">
        <f aca="false">'Central pensions'!X30</f>
        <v>22308447.4919886</v>
      </c>
      <c r="Q30" s="8"/>
      <c r="R30" s="8" t="n">
        <f aca="false">'Central SIPA income'!G25</f>
        <v>15760588.8300529</v>
      </c>
      <c r="S30" s="8"/>
      <c r="T30" s="6" t="n">
        <f aca="false">'Central SIPA income'!J25</f>
        <v>60261977.3887342</v>
      </c>
      <c r="U30" s="6"/>
      <c r="V30" s="8" t="n">
        <f aca="false">'Central SIPA income'!F25</f>
        <v>110988.074669527</v>
      </c>
      <c r="W30" s="8"/>
      <c r="X30" s="8" t="n">
        <f aca="false">'Central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-0.307283579509055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11452346</v>
      </c>
      <c r="AX30" s="5"/>
      <c r="AY30" s="61" t="n">
        <f aca="false">(AW30-AW29)/AW29</f>
        <v>-0.00743689155128281</v>
      </c>
      <c r="AZ30" s="66" t="n">
        <f aca="false">workers_and_wage_central!B18</f>
        <v>5984.66038142344</v>
      </c>
      <c r="BA30" s="61" t="n">
        <f aca="false">(AZ30-AZ29)/AZ29</f>
        <v>-0.00334645819646946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0.0148163535643395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91487854.0194997</v>
      </c>
      <c r="E31" s="9"/>
      <c r="F31" s="67" t="n">
        <f aca="false">'Central pensions'!I31</f>
        <v>16629000.430358</v>
      </c>
      <c r="G31" s="9" t="n">
        <f aca="false">'Central pensions'!K31</f>
        <v>194832.254670393</v>
      </c>
      <c r="H31" s="9" t="n">
        <f aca="false">'Central pensions'!V31</f>
        <v>1071909.58038787</v>
      </c>
      <c r="I31" s="67" t="n">
        <f aca="false">'Central pensions'!M31</f>
        <v>6025.73983516681</v>
      </c>
      <c r="J31" s="9" t="n">
        <f aca="false">'Central pensions'!W31</f>
        <v>33151.8426924086</v>
      </c>
      <c r="K31" s="9"/>
      <c r="L31" s="67" t="n">
        <f aca="false">'Central pensions'!N31</f>
        <v>3250287.77850783</v>
      </c>
      <c r="M31" s="67"/>
      <c r="N31" s="67" t="n">
        <f aca="false">'Central pensions'!L31</f>
        <v>691128.159056459</v>
      </c>
      <c r="O31" s="9"/>
      <c r="P31" s="9" t="n">
        <f aca="false">'Central pensions'!X31</f>
        <v>20668141.9492501</v>
      </c>
      <c r="Q31" s="67"/>
      <c r="R31" s="67" t="n">
        <f aca="false">'Central SIPA income'!G26</f>
        <v>18703119.7272112</v>
      </c>
      <c r="S31" s="67"/>
      <c r="T31" s="9" t="n">
        <f aca="false">'Central SIPA income'!J26</f>
        <v>71512999.3081739</v>
      </c>
      <c r="U31" s="9"/>
      <c r="V31" s="67" t="n">
        <f aca="false">'Central SIPA income'!F26</f>
        <v>107486.273713936</v>
      </c>
      <c r="W31" s="67"/>
      <c r="X31" s="67" t="n">
        <f aca="false">'Central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402243467.681118</v>
      </c>
      <c r="AS31" s="7"/>
      <c r="AT31" s="7"/>
      <c r="AU31" s="7"/>
      <c r="AV31" s="7"/>
      <c r="AW31" s="71" t="n">
        <f aca="false">workers_and_wage_central!C19</f>
        <v>11487356</v>
      </c>
      <c r="AX31" s="7"/>
      <c r="AY31" s="40" t="n">
        <f aca="false">(AW31-AW30)/AW30</f>
        <v>0.00305701556694148</v>
      </c>
      <c r="AZ31" s="39" t="n">
        <f aca="false">workers_and_wage_central!B19</f>
        <v>5961.57826280046</v>
      </c>
      <c r="BA31" s="40" t="n">
        <f aca="false">(AZ31-AZ30)/AZ30</f>
        <v>-0.00385688028256918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0.0132597875989312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9" t="n">
        <f aca="false">'Central pensions'!Q32</f>
        <v>93609562.2990226</v>
      </c>
      <c r="E32" s="9"/>
      <c r="F32" s="67" t="n">
        <f aca="false">'Central pensions'!I32</f>
        <v>17014646.0252996</v>
      </c>
      <c r="G32" s="9" t="n">
        <f aca="false">'Central pensions'!K32</f>
        <v>186101.284892964</v>
      </c>
      <c r="H32" s="9" t="n">
        <f aca="false">'Central pensions'!V32</f>
        <v>1023874.36072501</v>
      </c>
      <c r="I32" s="67" t="n">
        <f aca="false">'Central pensions'!M32</f>
        <v>5755.70984205039</v>
      </c>
      <c r="J32" s="9" t="n">
        <f aca="false">'Central pensions'!W32</f>
        <v>31666.2173420105</v>
      </c>
      <c r="K32" s="9"/>
      <c r="L32" s="67" t="n">
        <f aca="false">'Central pensions'!N32</f>
        <v>3177620.63583764</v>
      </c>
      <c r="M32" s="67"/>
      <c r="N32" s="67" t="n">
        <f aca="false">'Central pensions'!L32</f>
        <v>708574.677330781</v>
      </c>
      <c r="O32" s="9"/>
      <c r="P32" s="9" t="n">
        <f aca="false">'Central pensions'!X32</f>
        <v>20387057.3964796</v>
      </c>
      <c r="Q32" s="67"/>
      <c r="R32" s="67" t="n">
        <f aca="false">'Central SIPA income'!G27</f>
        <v>15783642.2468858</v>
      </c>
      <c r="S32" s="67"/>
      <c r="T32" s="9" t="n">
        <f aca="false">'Central SIPA income'!J27</f>
        <v>60350124.1260734</v>
      </c>
      <c r="U32" s="9"/>
      <c r="V32" s="67" t="n">
        <f aca="false">'Central SIPA income'!F27</f>
        <v>109352.321436835</v>
      </c>
      <c r="W32" s="67"/>
      <c r="X32" s="67" t="n">
        <f aca="false">'Central SIPA income'!M27</f>
        <v>274661.504300241</v>
      </c>
      <c r="Y32" s="9"/>
      <c r="Z32" s="9" t="n">
        <f aca="false">R32+V32-N32-L32-F32</f>
        <v>-5007846.77014547</v>
      </c>
      <c r="AA32" s="9"/>
      <c r="AB32" s="9" t="n">
        <f aca="false">T32-P32-D32</f>
        <v>-53646495.5694287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-0.0105527918093425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405701548.174013</v>
      </c>
      <c r="AS32" s="7"/>
      <c r="AT32" s="7"/>
      <c r="AU32" s="9"/>
      <c r="AW32" s="71" t="n">
        <f aca="false">workers_and_wage_central!C20</f>
        <v>11551134</v>
      </c>
      <c r="AY32" s="40" t="n">
        <f aca="false">(AW32-AW31)/AW31</f>
        <v>0.00555201736587601</v>
      </c>
      <c r="AZ32" s="39" t="n">
        <f aca="false">workers_and_wage_central!B20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0.0155226965025486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92490945.8623862</v>
      </c>
      <c r="E33" s="9"/>
      <c r="F33" s="67" t="n">
        <f aca="false">'Central pensions'!I33</f>
        <v>16811324.2466265</v>
      </c>
      <c r="G33" s="9" t="n">
        <f aca="false">'Central pensions'!K33</f>
        <v>200464.877487003</v>
      </c>
      <c r="H33" s="9" t="n">
        <f aca="false">'Central pensions'!V33</f>
        <v>1102898.60923246</v>
      </c>
      <c r="I33" s="67" t="n">
        <f aca="false">'Central pensions'!M33</f>
        <v>6199.94466454655</v>
      </c>
      <c r="J33" s="9" t="n">
        <f aca="false">'Central pensions'!W33</f>
        <v>34110.2662649217</v>
      </c>
      <c r="K33" s="9"/>
      <c r="L33" s="67" t="n">
        <f aca="false">'Central pensions'!N33</f>
        <v>3279911.86164061</v>
      </c>
      <c r="M33" s="67"/>
      <c r="N33" s="67" t="n">
        <f aca="false">'Central pensions'!L33</f>
        <v>701552.982684307</v>
      </c>
      <c r="O33" s="9"/>
      <c r="P33" s="9" t="n">
        <f aca="false">'Central pensions'!X33</f>
        <v>20879215.7612332</v>
      </c>
      <c r="Q33" s="67"/>
      <c r="R33" s="67" t="n">
        <f aca="false">'Central SIPA income'!G28</f>
        <v>17956960.8273811</v>
      </c>
      <c r="S33" s="67"/>
      <c r="T33" s="9" t="n">
        <f aca="false">'Central SIPA income'!J28</f>
        <v>68659996.0838135</v>
      </c>
      <c r="U33" s="9"/>
      <c r="V33" s="67" t="n">
        <f aca="false">'Central SIPA income'!F28</f>
        <v>109757.486777464</v>
      </c>
      <c r="W33" s="67"/>
      <c r="X33" s="67" t="n">
        <f aca="false">'Central SIPA income'!M28</f>
        <v>275679.162823492</v>
      </c>
      <c r="Y33" s="9"/>
      <c r="Z33" s="9" t="n">
        <f aca="false">R33+V33-N33-L33-F33</f>
        <v>-2726070.77679286</v>
      </c>
      <c r="AA33" s="9"/>
      <c r="AB33" s="9" t="n">
        <f aca="false">T33-P33-D33</f>
        <v>-44710165.539806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-0.00887505990546144</v>
      </c>
      <c r="AK33" s="7" t="s">
        <v>104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11654899</v>
      </c>
      <c r="AY33" s="40" t="n">
        <f aca="false">(AW33-AW32)/AW32</f>
        <v>0.00898310070682238</v>
      </c>
      <c r="AZ33" s="39" t="n">
        <f aca="false">workers_and_wage_central!B21</f>
        <v>5678.46307194578</v>
      </c>
      <c r="BA33" s="40" t="n">
        <f aca="false">(AZ33-AZ32)/AZ32</f>
        <v>-0.0330637319633441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0.013589200047239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105913179.945101</v>
      </c>
      <c r="E34" s="6"/>
      <c r="F34" s="8" t="n">
        <f aca="false">'Central pensions'!I34</f>
        <v>19250974.173165</v>
      </c>
      <c r="G34" s="6" t="n">
        <f aca="false">'Central pensions'!K34</f>
        <v>233133.974652747</v>
      </c>
      <c r="H34" s="6" t="n">
        <f aca="false">'Central pensions'!V34</f>
        <v>1282634.3428964</v>
      </c>
      <c r="I34" s="8" t="n">
        <f aca="false">'Central pensions'!M34</f>
        <v>7210.32911297155</v>
      </c>
      <c r="J34" s="6" t="n">
        <f aca="false">'Central pensions'!W34</f>
        <v>39669.1033885484</v>
      </c>
      <c r="K34" s="6"/>
      <c r="L34" s="8" t="n">
        <f aca="false">'Central pensions'!N34</f>
        <v>3811129.57551449</v>
      </c>
      <c r="M34" s="8"/>
      <c r="N34" s="8" t="n">
        <f aca="false">'Central pensions'!L34</f>
        <v>718558.97998213</v>
      </c>
      <c r="O34" s="6"/>
      <c r="P34" s="6" t="n">
        <f aca="false">'Central pensions'!X34</f>
        <v>23729268.9833798</v>
      </c>
      <c r="Q34" s="8"/>
      <c r="R34" s="8" t="n">
        <f aca="false">'Central SIPA income'!G29</f>
        <v>16445349.5280877</v>
      </c>
      <c r="S34" s="8"/>
      <c r="T34" s="6" t="n">
        <f aca="false">'Central SIPA income'!J29</f>
        <v>62880219.2670439</v>
      </c>
      <c r="U34" s="6"/>
      <c r="V34" s="8" t="n">
        <f aca="false">'Central SIPA income'!F29</f>
        <v>111505.603146125</v>
      </c>
      <c r="W34" s="8"/>
      <c r="X34" s="8" t="n">
        <f aca="false">'Central SIPA income'!M29</f>
        <v>280069.927145634</v>
      </c>
      <c r="Y34" s="6"/>
      <c r="Z34" s="6" t="n">
        <f aca="false">R34+V34-N34-L34-F34</f>
        <v>-7223807.59742783</v>
      </c>
      <c r="AA34" s="6"/>
      <c r="AB34" s="6" t="n">
        <f aca="false">T34-P34-D34</f>
        <v>-66762229.6614372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-0.0139271044986717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0.00261010804406979</v>
      </c>
      <c r="AV34" s="5"/>
      <c r="AW34" s="65" t="n">
        <f aca="false">workers_and_wage_central!C22</f>
        <v>11437715</v>
      </c>
      <c r="AX34" s="5"/>
      <c r="AY34" s="61" t="n">
        <f aca="false">(AW34-AW33)/AW33</f>
        <v>-0.0186345673180008</v>
      </c>
      <c r="AZ34" s="66" t="n">
        <f aca="false">workers_and_wage_central!B22</f>
        <v>5989.56764548627</v>
      </c>
      <c r="BA34" s="61" t="n">
        <f aca="false">(AZ34-AZ33)/AZ33</f>
        <v>0.0547867564865386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0.0160382996209345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97636430.0420632</v>
      </c>
      <c r="E35" s="9"/>
      <c r="F35" s="67" t="n">
        <f aca="false">'Central pensions'!I35</f>
        <v>17746576.9045369</v>
      </c>
      <c r="G35" s="9" t="n">
        <f aca="false">'Central pensions'!K35</f>
        <v>265124.468687724</v>
      </c>
      <c r="H35" s="9" t="n">
        <f aca="false">'Central pensions'!V35</f>
        <v>1458636.60235516</v>
      </c>
      <c r="I35" s="67" t="n">
        <f aca="false">'Central pensions'!M35</f>
        <v>8199.72583570279</v>
      </c>
      <c r="J35" s="9" t="n">
        <f aca="false">'Central pensions'!W35</f>
        <v>45112.4722377883</v>
      </c>
      <c r="K35" s="9"/>
      <c r="L35" s="67" t="n">
        <f aca="false">'Central pensions'!N35</f>
        <v>3024921.25462867</v>
      </c>
      <c r="M35" s="67"/>
      <c r="N35" s="67" t="n">
        <f aca="false">'Central pensions'!L35</f>
        <v>731879.943608493</v>
      </c>
      <c r="O35" s="9"/>
      <c r="P35" s="9" t="n">
        <f aca="false">'Central pensions'!X35</f>
        <v>19722918.2803787</v>
      </c>
      <c r="Q35" s="67"/>
      <c r="R35" s="67" t="n">
        <f aca="false">'Central SIPA income'!G30</f>
        <v>18998115.1761582</v>
      </c>
      <c r="S35" s="67"/>
      <c r="T35" s="9" t="n">
        <f aca="false">'Central SIPA income'!J30</f>
        <v>72640939.9749799</v>
      </c>
      <c r="U35" s="9"/>
      <c r="V35" s="67" t="n">
        <f aca="false">'Central SIPA income'!F30</f>
        <v>93430.2789727885</v>
      </c>
      <c r="W35" s="67"/>
      <c r="X35" s="67" t="n">
        <f aca="false">'Central SIPA income'!M30</f>
        <v>234669.924082775</v>
      </c>
      <c r="Y35" s="9"/>
      <c r="Z35" s="9" t="n">
        <f aca="false">R35+V35-N35-L35-F35</f>
        <v>-2411832.64764305</v>
      </c>
      <c r="AA35" s="9"/>
      <c r="AB35" s="9" t="n">
        <f aca="false">T35-P35-D35</f>
        <v>-44718408.347462</v>
      </c>
      <c r="AC35" s="50"/>
      <c r="AD35" s="9"/>
      <c r="AE35" s="75"/>
      <c r="AF35" s="40" t="n">
        <f aca="false">AVERAGE(AG34:AG37)/AVERAGE(AG30:AG33)-1</f>
        <v>-0.0173041177344676</v>
      </c>
      <c r="AG35" s="9" t="n">
        <f aca="false">AG34*'Central macro hypothesis'!B17/'Central macro hypothesis'!B16</f>
        <v>4966125494.3986</v>
      </c>
      <c r="AH35" s="40" t="n">
        <f aca="false">(AG35-AG34)/AG34</f>
        <v>0.0359712230215827</v>
      </c>
      <c r="AI35" s="40"/>
      <c r="AJ35" s="40" t="n">
        <f aca="false">AB35/AG35</f>
        <v>-0.00900468753717579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9963137</v>
      </c>
      <c r="AX35" s="7"/>
      <c r="AY35" s="40" t="n">
        <f aca="false">(AW35-AW34)/AW34</f>
        <v>-0.128922428999149</v>
      </c>
      <c r="AZ35" s="39" t="n">
        <f aca="false">workers_and_wage_central!B23</f>
        <v>6367.31026790179</v>
      </c>
      <c r="BA35" s="40" t="n">
        <f aca="false">(AZ35-AZ34)/AZ34</f>
        <v>0.0630667595348361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0.014027752985705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97774642.9621878</v>
      </c>
      <c r="E36" s="9"/>
      <c r="F36" s="67" t="n">
        <f aca="false">'Central pensions'!I36</f>
        <v>17771698.7388269</v>
      </c>
      <c r="G36" s="9" t="n">
        <f aca="false">'Central pensions'!K36</f>
        <v>284312.017333992</v>
      </c>
      <c r="H36" s="9" t="n">
        <f aca="false">'Central pensions'!V36</f>
        <v>1564200.83376483</v>
      </c>
      <c r="I36" s="67" t="n">
        <f aca="false">'Central pensions'!M36</f>
        <v>8793.1551752782</v>
      </c>
      <c r="J36" s="9" t="n">
        <f aca="false">'Central pensions'!W36</f>
        <v>48377.3453741704</v>
      </c>
      <c r="K36" s="9"/>
      <c r="L36" s="67" t="n">
        <f aca="false">'Central pensions'!N36</f>
        <v>2974691.92464292</v>
      </c>
      <c r="M36" s="67"/>
      <c r="N36" s="67" t="n">
        <f aca="false">'Central pensions'!L36</f>
        <v>735912.608533688</v>
      </c>
      <c r="O36" s="9"/>
      <c r="P36" s="9" t="n">
        <f aca="false">'Central pensions'!X36</f>
        <v>19484464.5808924</v>
      </c>
      <c r="Q36" s="67"/>
      <c r="R36" s="67" t="n">
        <f aca="false">'Central SIPA income'!G31</f>
        <v>16732040.1677402</v>
      </c>
      <c r="S36" s="67"/>
      <c r="T36" s="9" t="n">
        <f aca="false">'Central SIPA income'!J31</f>
        <v>63976405.7757206</v>
      </c>
      <c r="U36" s="9"/>
      <c r="V36" s="67" t="n">
        <f aca="false">'Central SIPA income'!F31</f>
        <v>95310.8466493538</v>
      </c>
      <c r="W36" s="67"/>
      <c r="X36" s="67" t="n">
        <f aca="false">'Central SIPA income'!M31</f>
        <v>239393.367903601</v>
      </c>
      <c r="Y36" s="9"/>
      <c r="Z36" s="9" t="n">
        <f aca="false">R36+V36-N36-L36-F36</f>
        <v>-4654952.25761395</v>
      </c>
      <c r="AA36" s="9"/>
      <c r="AB36" s="9" t="n">
        <f aca="false">T36-P36-D36</f>
        <v>-53282701.7673596</v>
      </c>
      <c r="AC36" s="50"/>
      <c r="AD36" s="9"/>
      <c r="AE36" s="9"/>
      <c r="AF36" s="9"/>
      <c r="AG36" s="9" t="n">
        <f aca="false">AG35*'Central macro hypothesis'!B18/'Central macro hypothesis'!B17</f>
        <v>5035099459.59858</v>
      </c>
      <c r="AH36" s="40" t="n">
        <f aca="false">(AG36-AG35)/AG35</f>
        <v>0.0138888888888889</v>
      </c>
      <c r="AI36" s="40"/>
      <c r="AJ36" s="40" t="n">
        <f aca="false">AB36/AG36</f>
        <v>-0.0105822540736082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10076019</v>
      </c>
      <c r="AY36" s="40" t="n">
        <f aca="false">(AW36-AW35)/AW35</f>
        <v>0.0113299656523844</v>
      </c>
      <c r="AZ36" s="39" t="n">
        <f aca="false">workers_and_wage_central!B24</f>
        <v>6405.20085678555</v>
      </c>
      <c r="BA36" s="40" t="n">
        <f aca="false">(AZ36-AZ35)/AZ35</f>
        <v>0.0059507998337651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0.0163755503787661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95065282.3646005</v>
      </c>
      <c r="E37" s="9"/>
      <c r="F37" s="67" t="n">
        <f aca="false">'Central pensions'!I37</f>
        <v>17279240.3789044</v>
      </c>
      <c r="G37" s="9" t="n">
        <f aca="false">'Central pensions'!K37</f>
        <v>293285.773161772</v>
      </c>
      <c r="H37" s="9" t="n">
        <f aca="false">'Central pensions'!V37</f>
        <v>1613571.79064326</v>
      </c>
      <c r="I37" s="67" t="n">
        <f aca="false">'Central pensions'!M37</f>
        <v>9070.69401531271</v>
      </c>
      <c r="J37" s="9" t="n">
        <f aca="false">'Central pensions'!W37</f>
        <v>49904.2821848439</v>
      </c>
      <c r="K37" s="9"/>
      <c r="L37" s="67" t="n">
        <f aca="false">'Central pensions'!N37</f>
        <v>2844945.26247111</v>
      </c>
      <c r="M37" s="67"/>
      <c r="N37" s="67" t="n">
        <f aca="false">'Central pensions'!L37</f>
        <v>718424.674408034</v>
      </c>
      <c r="O37" s="9"/>
      <c r="P37" s="9" t="n">
        <f aca="false">'Central pensions'!X37</f>
        <v>18714995.0803086</v>
      </c>
      <c r="Q37" s="67"/>
      <c r="R37" s="67" t="n">
        <f aca="false">'Central SIPA income'!G32</f>
        <v>19686996.2235357</v>
      </c>
      <c r="S37" s="67"/>
      <c r="T37" s="9" t="n">
        <f aca="false">'Central SIPA income'!J32</f>
        <v>75274936.3661193</v>
      </c>
      <c r="U37" s="9"/>
      <c r="V37" s="67" t="n">
        <f aca="false">'Central SIPA income'!F32</f>
        <v>97989.3919645251</v>
      </c>
      <c r="W37" s="67"/>
      <c r="X37" s="67" t="n">
        <f aca="false">'Central SIPA income'!M32</f>
        <v>246121.101489269</v>
      </c>
      <c r="Y37" s="9"/>
      <c r="Z37" s="9" t="n">
        <f aca="false">R37+V37-N37-L37-F37</f>
        <v>-1057624.70028334</v>
      </c>
      <c r="AA37" s="9"/>
      <c r="AB37" s="9" t="n">
        <f aca="false">T37-P37-D37</f>
        <v>-38505341.0787898</v>
      </c>
      <c r="AC37" s="50"/>
      <c r="AD37" s="9"/>
      <c r="AE37" s="9"/>
      <c r="AF37" s="9"/>
      <c r="AG37" s="9" t="n">
        <f aca="false">AG36*'Central macro hypothesis'!B19/'Central macro hypothesis'!B18</f>
        <v>5080530512.39904</v>
      </c>
      <c r="AH37" s="40" t="n">
        <f aca="false">(AG37-AG36)/AG36</f>
        <v>0.009022870981</v>
      </c>
      <c r="AI37" s="40" t="n">
        <f aca="false">(AG37-AG33)/AG33</f>
        <v>0.00849576611211683</v>
      </c>
      <c r="AJ37" s="40" t="n">
        <f aca="false">AB37/AG37</f>
        <v>-0.00757900006403218</v>
      </c>
      <c r="AK37" s="73"/>
      <c r="AW37" s="71" t="n">
        <f aca="false">workers_and_wage_central!C25</f>
        <v>10353898</v>
      </c>
      <c r="AY37" s="40" t="n">
        <f aca="false">(AW37-AW36)/AW36</f>
        <v>0.0275782528794358</v>
      </c>
      <c r="AZ37" s="39" t="n">
        <f aca="false">workers_and_wage_central!B25</f>
        <v>6335.03687760336</v>
      </c>
      <c r="BA37" s="40" t="n">
        <f aca="false">(AZ37-AZ36)/AZ36</f>
        <v>-0.010954219977015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0.014125947201243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90398270.353545</v>
      </c>
      <c r="E38" s="6"/>
      <c r="F38" s="8" t="n">
        <f aca="false">'Central pensions'!I38</f>
        <v>16430955.7014238</v>
      </c>
      <c r="G38" s="6" t="n">
        <f aca="false">'Central pensions'!K38</f>
        <v>302413.96365668</v>
      </c>
      <c r="H38" s="6" t="n">
        <f aca="false">'Central pensions'!V38</f>
        <v>1663792.40149463</v>
      </c>
      <c r="I38" s="8" t="n">
        <f aca="false">'Central pensions'!M38</f>
        <v>9353.00918525818</v>
      </c>
      <c r="J38" s="6" t="n">
        <f aca="false">'Central pensions'!W38</f>
        <v>51457.4969534423</v>
      </c>
      <c r="K38" s="6"/>
      <c r="L38" s="8" t="n">
        <f aca="false">'Central pensions'!N38</f>
        <v>3174728.60979203</v>
      </c>
      <c r="M38" s="8"/>
      <c r="N38" s="8" t="n">
        <f aca="false">'Central pensions'!L38</f>
        <v>686895.106218087</v>
      </c>
      <c r="O38" s="6"/>
      <c r="P38" s="6" t="n">
        <f aca="false">'Central pensions'!X38</f>
        <v>20252776.0558264</v>
      </c>
      <c r="Q38" s="8"/>
      <c r="R38" s="8" t="n">
        <f aca="false">'Central SIPA income'!G33</f>
        <v>17455203.870372</v>
      </c>
      <c r="S38" s="8"/>
      <c r="T38" s="6" t="n">
        <f aca="false">'Central SIPA income'!J33</f>
        <v>66741484.8705605</v>
      </c>
      <c r="U38" s="6"/>
      <c r="V38" s="8" t="n">
        <f aca="false">'Central SIPA income'!F33</f>
        <v>104276.311412233</v>
      </c>
      <c r="W38" s="8"/>
      <c r="X38" s="8" t="n">
        <f aca="false">'Central SIPA income'!M33</f>
        <v>261912.030572738</v>
      </c>
      <c r="Y38" s="6"/>
      <c r="Z38" s="6" t="n">
        <f aca="false">R38+V38-N38-L38-F38</f>
        <v>-2733099.23564967</v>
      </c>
      <c r="AA38" s="6"/>
      <c r="AB38" s="6" t="n">
        <f aca="false">T38-P38-D38</f>
        <v>-43909561.5388109</v>
      </c>
      <c r="AC38" s="50"/>
      <c r="AD38" s="6"/>
      <c r="AE38" s="6"/>
      <c r="AF38" s="6"/>
      <c r="AG38" s="6" t="n">
        <f aca="false">AG37*'Central macro hypothesis'!B20/'Central macro hypothesis'!B19</f>
        <v>5033375110.46858</v>
      </c>
      <c r="AH38" s="61" t="n">
        <f aca="false">(AG38-AG37)/AG37</f>
        <v>-0.00928159014405643</v>
      </c>
      <c r="AI38" s="61"/>
      <c r="AJ38" s="61" t="n">
        <f aca="false">AB38/AG38</f>
        <v>-0.0087236815407392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0.00332840719906335</v>
      </c>
      <c r="AV38" s="5"/>
      <c r="AW38" s="65" t="n">
        <f aca="false">workers_and_wage_central!C26</f>
        <v>10774795</v>
      </c>
      <c r="AX38" s="5"/>
      <c r="AY38" s="61" t="n">
        <f aca="false">(AW38-AW37)/AW37</f>
        <v>0.0406510668735582</v>
      </c>
      <c r="AZ38" s="66" t="n">
        <f aca="false">workers_and_wage_central!B26</f>
        <v>6300.80142869887</v>
      </c>
      <c r="BA38" s="61" t="n">
        <f aca="false">(AZ38-AZ37)/AZ37</f>
        <v>-0.00540414358525955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0.0164776888149417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104247517.865263</v>
      </c>
      <c r="E39" s="9"/>
      <c r="F39" s="67" t="n">
        <f aca="false">'Central pensions'!I39</f>
        <v>18948220.3733375</v>
      </c>
      <c r="G39" s="9" t="n">
        <f aca="false">'Central pensions'!K39</f>
        <v>364383.288512422</v>
      </c>
      <c r="H39" s="9" t="n">
        <f aca="false">'Central pensions'!V39</f>
        <v>2004729.34294415</v>
      </c>
      <c r="I39" s="67" t="n">
        <f aca="false">'Central pensions'!M39</f>
        <v>11269.5862426523</v>
      </c>
      <c r="J39" s="9" t="n">
        <f aca="false">'Central pensions'!W39</f>
        <v>62001.9384415719</v>
      </c>
      <c r="K39" s="9"/>
      <c r="L39" s="67" t="n">
        <f aca="false">'Central pensions'!N39</f>
        <v>3264912.04868904</v>
      </c>
      <c r="M39" s="67"/>
      <c r="N39" s="67" t="n">
        <f aca="false">'Central pensions'!L39</f>
        <v>792736.633494973</v>
      </c>
      <c r="O39" s="9"/>
      <c r="P39" s="9" t="n">
        <f aca="false">'Central pensions'!X39</f>
        <v>21303047.2037553</v>
      </c>
      <c r="Q39" s="67"/>
      <c r="R39" s="67" t="n">
        <f aca="false">'Central SIPA income'!G34</f>
        <v>20765918.3447018</v>
      </c>
      <c r="S39" s="67"/>
      <c r="T39" s="9" t="n">
        <f aca="false">'Central SIPA income'!J34</f>
        <v>79400288.6084124</v>
      </c>
      <c r="U39" s="9"/>
      <c r="V39" s="67" t="n">
        <f aca="false">'Central SIPA income'!F34</f>
        <v>102219.590077419</v>
      </c>
      <c r="W39" s="67"/>
      <c r="X39" s="67" t="n">
        <f aca="false">'Central SIPA income'!M34</f>
        <v>256746.1395489</v>
      </c>
      <c r="Y39" s="9"/>
      <c r="Z39" s="9" t="n">
        <f aca="false">R39+V39-N39-L39-F39</f>
        <v>-2137731.12074232</v>
      </c>
      <c r="AA39" s="9"/>
      <c r="AB39" s="9" t="n">
        <f aca="false">T39-P39-D39</f>
        <v>-46150276.4606057</v>
      </c>
      <c r="AC39" s="50"/>
      <c r="AD39" s="9"/>
      <c r="AE39" s="9"/>
      <c r="AF39" s="9"/>
      <c r="AG39" s="9" t="n">
        <f aca="false">AG38*'Central macro hypothesis'!B21/'Central macro hypothesis'!B20</f>
        <v>5115109259.23056</v>
      </c>
      <c r="AH39" s="40" t="n">
        <f aca="false">(AG39-AG38)/AG38</f>
        <v>0.0162384378211717</v>
      </c>
      <c r="AI39" s="40"/>
      <c r="AJ39" s="40" t="n">
        <f aca="false">AB39/AG39</f>
        <v>-0.00902234422017955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11071662</v>
      </c>
      <c r="AX39" s="7"/>
      <c r="AY39" s="40" t="n">
        <f aca="false">(AW39-AW38)/AW38</f>
        <v>0.0275519859078525</v>
      </c>
      <c r="AZ39" s="39" t="n">
        <f aca="false">workers_and_wage_central!B27</f>
        <v>6315.37537260393</v>
      </c>
      <c r="BA39" s="40" t="n">
        <f aca="false">(AZ39-AZ38)/AZ38</f>
        <v>0.00231303018671127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0.0144542200434469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100439052.595443</v>
      </c>
      <c r="E40" s="9"/>
      <c r="F40" s="67" t="n">
        <f aca="false">'Central pensions'!I40</f>
        <v>18255986.7288874</v>
      </c>
      <c r="G40" s="9" t="n">
        <f aca="false">'Central pensions'!K40</f>
        <v>381098.827182535</v>
      </c>
      <c r="H40" s="9" t="n">
        <f aca="false">'Central pensions'!V40</f>
        <v>2096693.30482587</v>
      </c>
      <c r="I40" s="67" t="n">
        <f aca="false">'Central pensions'!M40</f>
        <v>11786.5616654393</v>
      </c>
      <c r="J40" s="9" t="n">
        <f aca="false">'Central pensions'!W40</f>
        <v>64846.1846853369</v>
      </c>
      <c r="K40" s="9"/>
      <c r="L40" s="67" t="n">
        <f aca="false">'Central pensions'!N40</f>
        <v>3030631.90973945</v>
      </c>
      <c r="M40" s="67"/>
      <c r="N40" s="67" t="n">
        <f aca="false">'Central pensions'!L40</f>
        <v>766762.102943294</v>
      </c>
      <c r="O40" s="9"/>
      <c r="P40" s="9" t="n">
        <f aca="false">'Central pensions'!X40</f>
        <v>19944462.245655</v>
      </c>
      <c r="Q40" s="67"/>
      <c r="R40" s="67" t="n">
        <f aca="false">'Central SIPA income'!G35</f>
        <v>18252870.7422983</v>
      </c>
      <c r="S40" s="67"/>
      <c r="T40" s="9" t="n">
        <f aca="false">'Central SIPA income'!J35</f>
        <v>69791433.2905148</v>
      </c>
      <c r="U40" s="9"/>
      <c r="V40" s="67" t="n">
        <f aca="false">'Central SIPA income'!F35</f>
        <v>105758.176849913</v>
      </c>
      <c r="W40" s="67"/>
      <c r="X40" s="67" t="n">
        <f aca="false">'Central SIPA income'!M35</f>
        <v>265634.04931853</v>
      </c>
      <c r="Y40" s="9"/>
      <c r="Z40" s="9" t="n">
        <f aca="false">R40+V40-N40-L40-F40</f>
        <v>-3694751.82242186</v>
      </c>
      <c r="AA40" s="9"/>
      <c r="AB40" s="9" t="n">
        <f aca="false">T40-P40-D40</f>
        <v>-50592081.550583</v>
      </c>
      <c r="AC40" s="50"/>
      <c r="AD40" s="9"/>
      <c r="AE40" s="9"/>
      <c r="AF40" s="9"/>
      <c r="AG40" s="9" t="n">
        <f aca="false">AG39*'Central macro hypothesis'!B22/'Central macro hypothesis'!B21</f>
        <v>5135801448.79055</v>
      </c>
      <c r="AH40" s="40" t="n">
        <f aca="false">(AG40-AG39)/AG39</f>
        <v>0.00404530744336561</v>
      </c>
      <c r="AI40" s="40"/>
      <c r="AJ40" s="40" t="n">
        <f aca="false">AB40/AG40</f>
        <v>-0.00985086398978627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11380598</v>
      </c>
      <c r="AY40" s="40" t="n">
        <f aca="false">(AW40-AW39)/AW39</f>
        <v>0.0279033084644383</v>
      </c>
      <c r="AZ40" s="39" t="n">
        <f aca="false">workers_and_wage_central!B28</f>
        <v>6307.32686177055</v>
      </c>
      <c r="BA40" s="40" t="n">
        <f aca="false">(AZ40-AZ39)/AZ39</f>
        <v>-0.00127443110797405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0.0168184958670558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111000795.327092</v>
      </c>
      <c r="E41" s="9"/>
      <c r="F41" s="67" t="n">
        <f aca="false">'Central pensions'!I41</f>
        <v>20175708.4920899</v>
      </c>
      <c r="G41" s="9" t="n">
        <f aca="false">'Central pensions'!K41</f>
        <v>440651.15157476</v>
      </c>
      <c r="H41" s="9" t="n">
        <f aca="false">'Central pensions'!V41</f>
        <v>2424332.62285555</v>
      </c>
      <c r="I41" s="67" t="n">
        <f aca="false">'Central pensions'!M41</f>
        <v>13628.386131178</v>
      </c>
      <c r="J41" s="9" t="n">
        <f aca="false">'Central pensions'!W41</f>
        <v>74979.3594697587</v>
      </c>
      <c r="K41" s="9"/>
      <c r="L41" s="67" t="n">
        <f aca="false">'Central pensions'!N41</f>
        <v>3537187.25331004</v>
      </c>
      <c r="M41" s="67"/>
      <c r="N41" s="67" t="n">
        <f aca="false">'Central pensions'!L41</f>
        <v>848060.995427091</v>
      </c>
      <c r="O41" s="9"/>
      <c r="P41" s="9" t="n">
        <f aca="false">'Central pensions'!X41</f>
        <v>23020262.8509002</v>
      </c>
      <c r="Q41" s="67"/>
      <c r="R41" s="67" t="n">
        <f aca="false">'Central SIPA income'!G36</f>
        <v>21592270.425874</v>
      </c>
      <c r="S41" s="67"/>
      <c r="T41" s="9" t="n">
        <f aca="false">'Central SIPA income'!J36</f>
        <v>82559917.412114</v>
      </c>
      <c r="U41" s="9"/>
      <c r="V41" s="67" t="n">
        <f aca="false">'Central SIPA income'!F36</f>
        <v>105166.087779198</v>
      </c>
      <c r="W41" s="67"/>
      <c r="X41" s="67" t="n">
        <f aca="false">'Central SIPA income'!M36</f>
        <v>264146.892276911</v>
      </c>
      <c r="Y41" s="9"/>
      <c r="Z41" s="9" t="n">
        <f aca="false">R41+V41-N41-L41-F41</f>
        <v>-2863520.22717377</v>
      </c>
      <c r="AA41" s="9"/>
      <c r="AB41" s="9" t="n">
        <f aca="false">T41-P41-D41</f>
        <v>-51461140.7658782</v>
      </c>
      <c r="AC41" s="50"/>
      <c r="AD41" s="9"/>
      <c r="AE41" s="9"/>
      <c r="AF41" s="9"/>
      <c r="AG41" s="9" t="n">
        <f aca="false">AG40*'Central macro hypothesis'!B23/'Central macro hypothesis'!B22</f>
        <v>5147672718.64343</v>
      </c>
      <c r="AH41" s="40" t="n">
        <f aca="false">(AG41-AG40)/AG40</f>
        <v>0.00231147367577253</v>
      </c>
      <c r="AI41" s="40" t="n">
        <f aca="false">(AG41-AG37)/AG37</f>
        <v>0.0132155896083142</v>
      </c>
      <c r="AJ41" s="40" t="n">
        <f aca="false">AB41/AG41</f>
        <v>-0.00999697214228487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11443639</v>
      </c>
      <c r="AY41" s="40" t="n">
        <f aca="false">(AW41-AW40)/AW40</f>
        <v>0.00553933984839812</v>
      </c>
      <c r="AZ41" s="39" t="n">
        <f aca="false">workers_and_wage_central!B29</f>
        <v>6370.20711647905</v>
      </c>
      <c r="BA41" s="40" t="n">
        <f aca="false">(AZ41-AZ40)/AZ40</f>
        <v>0.00996939846095856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0.0148398523699199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105217498.164607</v>
      </c>
      <c r="E42" s="6"/>
      <c r="F42" s="8" t="n">
        <f aca="false">'Central pensions'!I42</f>
        <v>19124525.7746183</v>
      </c>
      <c r="G42" s="6" t="n">
        <f aca="false">'Central pensions'!K42</f>
        <v>423669.647545988</v>
      </c>
      <c r="H42" s="6" t="n">
        <f aca="false">'Central pensions'!V42</f>
        <v>2330905.39804296</v>
      </c>
      <c r="I42" s="8" t="n">
        <f aca="false">'Central pensions'!M42</f>
        <v>13103.1849756492</v>
      </c>
      <c r="J42" s="6" t="n">
        <f aca="false">'Central pensions'!W42</f>
        <v>72089.857671432</v>
      </c>
      <c r="K42" s="6"/>
      <c r="L42" s="8" t="n">
        <f aca="false">'Central pensions'!N42</f>
        <v>3868082.35530408</v>
      </c>
      <c r="M42" s="8"/>
      <c r="N42" s="8" t="n">
        <f aca="false">'Central pensions'!L42</f>
        <v>806192.396722231</v>
      </c>
      <c r="O42" s="6"/>
      <c r="P42" s="6" t="n">
        <f aca="false">'Central pensions'!X42</f>
        <v>24506930.4313161</v>
      </c>
      <c r="Q42" s="8"/>
      <c r="R42" s="8" t="n">
        <f aca="false">'Central SIPA income'!G37</f>
        <v>19204800.8187985</v>
      </c>
      <c r="S42" s="8"/>
      <c r="T42" s="6" t="n">
        <f aca="false">'Central SIPA income'!J37</f>
        <v>73431220.4434112</v>
      </c>
      <c r="U42" s="6"/>
      <c r="V42" s="8" t="n">
        <f aca="false">'Central SIPA income'!F37</f>
        <v>106543.644780594</v>
      </c>
      <c r="W42" s="8"/>
      <c r="X42" s="8" t="n">
        <f aca="false">'Central SIPA income'!M37</f>
        <v>267606.918303713</v>
      </c>
      <c r="Y42" s="6"/>
      <c r="Z42" s="6" t="n">
        <f aca="false">R42+V42-N42-L42-F42</f>
        <v>-4487456.06306555</v>
      </c>
      <c r="AA42" s="6"/>
      <c r="AB42" s="6" t="n">
        <f aca="false">T42-P42-D42</f>
        <v>-56293208.1525116</v>
      </c>
      <c r="AC42" s="50"/>
      <c r="AD42" s="6"/>
      <c r="AE42" s="6"/>
      <c r="AF42" s="6"/>
      <c r="AG42" s="6" t="n">
        <f aca="false">AG41*'Central macro hypothesis'!B24/'Central macro hypothesis'!B23</f>
        <v>5234710114.88733</v>
      </c>
      <c r="AH42" s="61" t="n">
        <f aca="false">(AG42-AG41)/AG41</f>
        <v>0.0169081060512403</v>
      </c>
      <c r="AI42" s="61"/>
      <c r="AJ42" s="61" t="n">
        <f aca="false">AB42/AG42</f>
        <v>-0.0107538348670761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0.009882253857022</v>
      </c>
      <c r="AV42" s="5"/>
      <c r="AW42" s="65" t="n">
        <f aca="false">workers_and_wage_central!C30</f>
        <v>11492244</v>
      </c>
      <c r="AX42" s="5"/>
      <c r="AY42" s="61" t="n">
        <f aca="false">(AW42-AW41)/AW41</f>
        <v>0.0042473377568097</v>
      </c>
      <c r="AZ42" s="66" t="n">
        <f aca="false">workers_and_wage_central!B30</f>
        <v>6470.17588472339</v>
      </c>
      <c r="BA42" s="61" t="n">
        <f aca="false">(AZ42-AZ41)/AZ41</f>
        <v>0.0156931739292639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0.0173296075305495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116486994.085217</v>
      </c>
      <c r="E43" s="9"/>
      <c r="F43" s="67" t="n">
        <f aca="false">'Central pensions'!I43</f>
        <v>21172890.0577483</v>
      </c>
      <c r="G43" s="9" t="n">
        <f aca="false">'Central pensions'!K43</f>
        <v>498018.62460725</v>
      </c>
      <c r="H43" s="9" t="n">
        <f aca="false">'Central pensions'!V43</f>
        <v>2739951.53333934</v>
      </c>
      <c r="I43" s="67" t="n">
        <f aca="false">'Central pensions'!M43</f>
        <v>15402.6378744511</v>
      </c>
      <c r="J43" s="9" t="n">
        <f aca="false">'Central pensions'!W43</f>
        <v>84740.7690723512</v>
      </c>
      <c r="K43" s="9"/>
      <c r="L43" s="67" t="n">
        <f aca="false">'Central pensions'!N43</f>
        <v>3686619.3059629</v>
      </c>
      <c r="M43" s="67"/>
      <c r="N43" s="67" t="n">
        <f aca="false">'Central pensions'!L43</f>
        <v>893497.8385012</v>
      </c>
      <c r="O43" s="9"/>
      <c r="P43" s="9" t="n">
        <f aca="false">'Central pensions'!X43</f>
        <v>24045646.5870437</v>
      </c>
      <c r="Q43" s="67"/>
      <c r="R43" s="67" t="n">
        <f aca="false">'Central SIPA income'!G38</f>
        <v>22564052.7222799</v>
      </c>
      <c r="S43" s="67"/>
      <c r="T43" s="9" t="n">
        <f aca="false">'Central SIPA income'!J38</f>
        <v>86275611.2484455</v>
      </c>
      <c r="U43" s="9"/>
      <c r="V43" s="67" t="n">
        <f aca="false">'Central SIPA income'!F38</f>
        <v>105097.854044294</v>
      </c>
      <c r="W43" s="67"/>
      <c r="X43" s="67" t="n">
        <f aca="false">'Central SIPA income'!M38</f>
        <v>263975.508807163</v>
      </c>
      <c r="Y43" s="9"/>
      <c r="Z43" s="9" t="n">
        <f aca="false">R43+V43-N43-L43-F43</f>
        <v>-3083856.62588824</v>
      </c>
      <c r="AA43" s="9"/>
      <c r="AB43" s="9" t="n">
        <f aca="false">T43-P43-D43</f>
        <v>-54257029.4238157</v>
      </c>
      <c r="AC43" s="50"/>
      <c r="AD43" s="9"/>
      <c r="AE43" s="9"/>
      <c r="AF43" s="9"/>
      <c r="AG43" s="9" t="n">
        <f aca="false">AG42*'Central macro hypothesis'!B25/'Central macro hypothesis'!B24</f>
        <v>5268562537.00748</v>
      </c>
      <c r="AH43" s="40" t="n">
        <f aca="false">(AG43-AG42)/AG42</f>
        <v>0.00646691438058346</v>
      </c>
      <c r="AI43" s="40"/>
      <c r="AJ43" s="40" t="n">
        <f aca="false">AB43/AG43</f>
        <v>-0.010298260491871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11538790</v>
      </c>
      <c r="AX43" s="7"/>
      <c r="AY43" s="40" t="n">
        <f aca="false">(AW43-AW42)/AW42</f>
        <v>0.00405020986327822</v>
      </c>
      <c r="AZ43" s="39" t="n">
        <f aca="false">workers_and_wage_central!B31</f>
        <v>6509.19117151556</v>
      </c>
      <c r="BA43" s="40" t="n">
        <f aca="false">(AZ43-AZ42)/AZ42</f>
        <v>0.00603001950600655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0.0150258531989718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111446466.808239</v>
      </c>
      <c r="E44" s="9"/>
      <c r="F44" s="67" t="n">
        <f aca="false">'Central pensions'!I44</f>
        <v>20256714.5593019</v>
      </c>
      <c r="G44" s="9" t="n">
        <f aca="false">'Central pensions'!K44</f>
        <v>498503.522550586</v>
      </c>
      <c r="H44" s="9" t="n">
        <f aca="false">'Central pensions'!V44</f>
        <v>2742619.29875555</v>
      </c>
      <c r="I44" s="67" t="n">
        <f aca="false">'Central pensions'!M44</f>
        <v>15417.6347180594</v>
      </c>
      <c r="J44" s="9" t="n">
        <f aca="false">'Central pensions'!W44</f>
        <v>84823.2772810997</v>
      </c>
      <c r="K44" s="9"/>
      <c r="L44" s="67" t="n">
        <f aca="false">'Central pensions'!N44</f>
        <v>3440411.48426571</v>
      </c>
      <c r="M44" s="67"/>
      <c r="N44" s="67" t="n">
        <f aca="false">'Central pensions'!L44</f>
        <v>857033.959642995</v>
      </c>
      <c r="O44" s="9"/>
      <c r="P44" s="9" t="n">
        <f aca="false">'Central pensions'!X44</f>
        <v>22567459.52694</v>
      </c>
      <c r="Q44" s="67"/>
      <c r="R44" s="67" t="n">
        <f aca="false">'Central SIPA income'!G39</f>
        <v>19543038.5971897</v>
      </c>
      <c r="S44" s="67"/>
      <c r="T44" s="9" t="n">
        <f aca="false">'Central SIPA income'!J39</f>
        <v>74724501.904733</v>
      </c>
      <c r="U44" s="9"/>
      <c r="V44" s="67" t="n">
        <f aca="false">'Central SIPA income'!F39</f>
        <v>110989.543941169</v>
      </c>
      <c r="W44" s="67"/>
      <c r="X44" s="67" t="n">
        <f aca="false">'Central SIPA income'!M39</f>
        <v>278773.735206782</v>
      </c>
      <c r="Y44" s="9"/>
      <c r="Z44" s="9" t="n">
        <f aca="false">R44+V44-N44-L44-F44</f>
        <v>-4900131.86207977</v>
      </c>
      <c r="AA44" s="9"/>
      <c r="AB44" s="9" t="n">
        <f aca="false">T44-P44-D44</f>
        <v>-59289424.4304457</v>
      </c>
      <c r="AC44" s="50"/>
      <c r="AD44" s="9"/>
      <c r="AE44" s="9"/>
      <c r="AF44" s="9"/>
      <c r="AG44" s="9" t="n">
        <f aca="false">AG43*'Central macro hypothesis'!B26/'Central macro hypothesis'!B25</f>
        <v>5289875492.25427</v>
      </c>
      <c r="AH44" s="40" t="n">
        <f aca="false">(AG44-AG43)/AG43</f>
        <v>0.00404530744336565</v>
      </c>
      <c r="AI44" s="40"/>
      <c r="AJ44" s="40" t="n">
        <f aca="false">AB44/AG44</f>
        <v>-0.0112080945037857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11587096</v>
      </c>
      <c r="AY44" s="40" t="n">
        <f aca="false">(AW44-AW43)/AW43</f>
        <v>0.00418640082712312</v>
      </c>
      <c r="AZ44" s="39" t="n">
        <f aca="false">workers_and_wage_central!B32</f>
        <v>6526.41531994638</v>
      </c>
      <c r="BA44" s="40" t="n">
        <f aca="false">(AZ44-AZ43)/AZ43</f>
        <v>0.00264612729553788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0.0174075801682326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121193897.544495</v>
      </c>
      <c r="E45" s="9"/>
      <c r="F45" s="67" t="n">
        <f aca="false">'Central pensions'!I45</f>
        <v>22028425.4781475</v>
      </c>
      <c r="G45" s="9" t="n">
        <f aca="false">'Central pensions'!K45</f>
        <v>570277.952758869</v>
      </c>
      <c r="H45" s="9" t="n">
        <f aca="false">'Central pensions'!V45</f>
        <v>3137501.03688098</v>
      </c>
      <c r="I45" s="67" t="n">
        <f aca="false">'Central pensions'!M45</f>
        <v>17637.46245646</v>
      </c>
      <c r="J45" s="9" t="n">
        <f aca="false">'Central pensions'!W45</f>
        <v>97036.1145427113</v>
      </c>
      <c r="K45" s="9"/>
      <c r="L45" s="67" t="n">
        <f aca="false">'Central pensions'!N45</f>
        <v>3791551.74553819</v>
      </c>
      <c r="M45" s="67"/>
      <c r="N45" s="67" t="n">
        <f aca="false">'Central pensions'!L45</f>
        <v>933675.939635445</v>
      </c>
      <c r="O45" s="9"/>
      <c r="P45" s="9" t="n">
        <f aca="false">'Central pensions'!X45</f>
        <v>24811189.572812</v>
      </c>
      <c r="Q45" s="67"/>
      <c r="R45" s="67" t="n">
        <f aca="false">'Central SIPA income'!G40</f>
        <v>23072675.6354128</v>
      </c>
      <c r="S45" s="73" t="n">
        <f aca="false">SUM(T42:T45)/AVERAGE(AG42:AG45)</f>
        <v>0.0610300340468787</v>
      </c>
      <c r="T45" s="9" t="n">
        <f aca="false">'Central SIPA income'!J40</f>
        <v>88220375.0400219</v>
      </c>
      <c r="U45" s="9"/>
      <c r="V45" s="67" t="n">
        <f aca="false">'Central SIPA income'!F40</f>
        <v>108436.225122188</v>
      </c>
      <c r="W45" s="67"/>
      <c r="X45" s="67" t="n">
        <f aca="false">'Central SIPA income'!M40</f>
        <v>272360.534475743</v>
      </c>
      <c r="Y45" s="9"/>
      <c r="Z45" s="9" t="n">
        <f aca="false">R45+V45-N45-L45-F45</f>
        <v>-3572541.30278609</v>
      </c>
      <c r="AA45" s="9"/>
      <c r="AB45" s="9" t="n">
        <f aca="false">T45-P45-D45</f>
        <v>-57784712.0772856</v>
      </c>
      <c r="AC45" s="50"/>
      <c r="AD45" s="9"/>
      <c r="AE45" s="9"/>
      <c r="AF45" s="9"/>
      <c r="AG45" s="9" t="n">
        <f aca="false">AG44*'Central macro hypothesis'!B27/'Central macro hypothesis'!B26</f>
        <v>5353928941.78371</v>
      </c>
      <c r="AH45" s="40" t="n">
        <f aca="false">(AG45-AG44)/AG44</f>
        <v>0.0121086875528986</v>
      </c>
      <c r="AI45" s="40" t="n">
        <f aca="false">(AG45-AG41)/AG41</f>
        <v>0.0400678587030765</v>
      </c>
      <c r="AJ45" s="40" t="n">
        <f aca="false">AB45/AG45</f>
        <v>-0.0107929546143797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11617919</v>
      </c>
      <c r="AY45" s="40" t="n">
        <f aca="false">(AW45-AW44)/AW44</f>
        <v>0.0026601143202749</v>
      </c>
      <c r="AZ45" s="39" t="n">
        <f aca="false">workers_and_wage_central!B33</f>
        <v>6605.41731155558</v>
      </c>
      <c r="BA45" s="40" t="n">
        <f aca="false">(AZ45-AZ44)/AZ44</f>
        <v>0.0121049592672639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0.0150587992242973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116544851.835058</v>
      </c>
      <c r="E46" s="6"/>
      <c r="F46" s="8" t="n">
        <f aca="false">'Central pensions'!I46</f>
        <v>21183406.388657</v>
      </c>
      <c r="G46" s="6" t="n">
        <f aca="false">'Central pensions'!K46</f>
        <v>563881.330985937</v>
      </c>
      <c r="H46" s="6" t="n">
        <f aca="false">'Central pensions'!V46</f>
        <v>3102308.71119485</v>
      </c>
      <c r="I46" s="8" t="n">
        <f aca="false">'Central pensions'!M46</f>
        <v>17439.6287933794</v>
      </c>
      <c r="J46" s="6" t="n">
        <f aca="false">'Central pensions'!W46</f>
        <v>95947.6920988092</v>
      </c>
      <c r="K46" s="6"/>
      <c r="L46" s="8" t="n">
        <f aca="false">'Central pensions'!N46</f>
        <v>4293005.2422555</v>
      </c>
      <c r="M46" s="8"/>
      <c r="N46" s="8" t="n">
        <f aca="false">'Central pensions'!L46</f>
        <v>900027.265273213</v>
      </c>
      <c r="O46" s="6"/>
      <c r="P46" s="6" t="n">
        <f aca="false">'Central pensions'!X46</f>
        <v>27228109.0727108</v>
      </c>
      <c r="Q46" s="8"/>
      <c r="R46" s="8" t="n">
        <f aca="false">'Central SIPA income'!G41</f>
        <v>20382318.5170577</v>
      </c>
      <c r="S46" s="8"/>
      <c r="T46" s="6" t="n">
        <f aca="false">'Central SIPA income'!J41</f>
        <v>77933561.4201658</v>
      </c>
      <c r="U46" s="6"/>
      <c r="V46" s="8" t="n">
        <f aca="false">'Central SIPA income'!F41</f>
        <v>108556.629129315</v>
      </c>
      <c r="W46" s="8"/>
      <c r="X46" s="8" t="n">
        <f aca="false">'Central SIPA income'!M41</f>
        <v>272662.954628209</v>
      </c>
      <c r="Y46" s="6"/>
      <c r="Z46" s="6" t="n">
        <f aca="false">R46+V46-N46-L46-F46</f>
        <v>-5885563.74999874</v>
      </c>
      <c r="AA46" s="6"/>
      <c r="AB46" s="6" t="n">
        <f aca="false">T46-P46-D46</f>
        <v>-65839399.4876027</v>
      </c>
      <c r="AC46" s="50"/>
      <c r="AD46" s="6"/>
      <c r="AE46" s="6"/>
      <c r="AF46" s="6"/>
      <c r="AG46" s="6" t="n">
        <f aca="false">AG45*'Central macro hypothesis'!B28/'Central macro hypothesis'!B27</f>
        <v>5391751418.33395</v>
      </c>
      <c r="AH46" s="61" t="n">
        <f aca="false">(AG46-AG45)/AG45</f>
        <v>0.00706443379460168</v>
      </c>
      <c r="AI46" s="61"/>
      <c r="AJ46" s="61" t="n">
        <f aca="false">AB46/AG46</f>
        <v>-0.0122111340785713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0.00622145845818265</v>
      </c>
      <c r="AV46" s="5"/>
      <c r="AW46" s="65" t="n">
        <f aca="false">workers_and_wage_central!C34</f>
        <v>11651057</v>
      </c>
      <c r="AX46" s="5"/>
      <c r="AY46" s="61" t="n">
        <f aca="false">(AW46-AW45)/AW45</f>
        <v>0.00285231804422117</v>
      </c>
      <c r="AZ46" s="66" t="n">
        <f aca="false">workers_and_wage_central!B34</f>
        <v>6692.38099975688</v>
      </c>
      <c r="BA46" s="61" t="n">
        <f aca="false">(AZ46-AZ45)/AZ45</f>
        <v>0.0131655100805164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0.0173506952817932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127216726.725299</v>
      </c>
      <c r="E47" s="9"/>
      <c r="F47" s="67" t="n">
        <f aca="false">'Central pensions'!I47</f>
        <v>23123145.9753428</v>
      </c>
      <c r="G47" s="9" t="n">
        <f aca="false">'Central pensions'!K47</f>
        <v>633144.93919331</v>
      </c>
      <c r="H47" s="9" t="n">
        <f aca="false">'Central pensions'!V47</f>
        <v>3483376.64748352</v>
      </c>
      <c r="I47" s="67" t="n">
        <f aca="false">'Central pensions'!M47</f>
        <v>19581.8022430921</v>
      </c>
      <c r="J47" s="9" t="n">
        <f aca="false">'Central pensions'!W47</f>
        <v>107733.298375779</v>
      </c>
      <c r="K47" s="9"/>
      <c r="L47" s="67" t="n">
        <f aca="false">'Central pensions'!N47</f>
        <v>4035565.59086891</v>
      </c>
      <c r="M47" s="67"/>
      <c r="N47" s="67" t="n">
        <f aca="false">'Central pensions'!L47</f>
        <v>984069.616915941</v>
      </c>
      <c r="O47" s="9"/>
      <c r="P47" s="9" t="n">
        <f aca="false">'Central pensions'!X47</f>
        <v>26354629.7200849</v>
      </c>
      <c r="Q47" s="67"/>
      <c r="R47" s="67" t="n">
        <f aca="false">'Central SIPA income'!G42</f>
        <v>23985495.9576735</v>
      </c>
      <c r="S47" s="67"/>
      <c r="T47" s="9" t="n">
        <f aca="false">'Central SIPA income'!J42</f>
        <v>91710622.6578747</v>
      </c>
      <c r="U47" s="9"/>
      <c r="V47" s="67" t="n">
        <f aca="false">'Central SIPA income'!F42</f>
        <v>109221.789266951</v>
      </c>
      <c r="W47" s="67"/>
      <c r="X47" s="67" t="n">
        <f aca="false">'Central SIPA income'!M42</f>
        <v>274333.64512296</v>
      </c>
      <c r="Y47" s="9"/>
      <c r="Z47" s="9" t="n">
        <f aca="false">R47+V47-N47-L47-F47</f>
        <v>-4048063.43618717</v>
      </c>
      <c r="AA47" s="9"/>
      <c r="AB47" s="9" t="n">
        <f aca="false">T47-P47-D47</f>
        <v>-61860733.7875094</v>
      </c>
      <c r="AC47" s="50"/>
      <c r="AD47" s="9"/>
      <c r="AE47" s="9"/>
      <c r="AF47" s="9"/>
      <c r="AG47" s="9" t="n">
        <f aca="false">AG46*'Central macro hypothesis'!B29/'Central macro hypothesis'!B28</f>
        <v>5452962225.80274</v>
      </c>
      <c r="AH47" s="40" t="n">
        <f aca="false">(AG47-AG46)/AG46</f>
        <v>0.0113526761008775</v>
      </c>
      <c r="AI47" s="40"/>
      <c r="AJ47" s="40" t="n">
        <f aca="false">AB47/AG47</f>
        <v>-0.0113444273453412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11717438</v>
      </c>
      <c r="AX47" s="7"/>
      <c r="AY47" s="40" t="n">
        <f aca="false">(AW47-AW46)/AW46</f>
        <v>0.005697422989176</v>
      </c>
      <c r="AZ47" s="39" t="n">
        <f aca="false">workers_and_wage_central!B35</f>
        <v>6756.41330712762</v>
      </c>
      <c r="BA47" s="40" t="n">
        <f aca="false">(AZ47-AZ46)/AZ46</f>
        <v>0.00956794112186139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0.0151400777677964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122486161.387025</v>
      </c>
      <c r="E48" s="9"/>
      <c r="F48" s="67" t="n">
        <f aca="false">'Central pensions'!I48</f>
        <v>22263309.728345</v>
      </c>
      <c r="G48" s="9" t="n">
        <f aca="false">'Central pensions'!K48</f>
        <v>638251.34052671</v>
      </c>
      <c r="H48" s="9" t="n">
        <f aca="false">'Central pensions'!V48</f>
        <v>3511470.56098791</v>
      </c>
      <c r="I48" s="67" t="n">
        <f aca="false">'Central pensions'!M48</f>
        <v>19739.7321812382</v>
      </c>
      <c r="J48" s="9" t="n">
        <f aca="false">'Central pensions'!W48</f>
        <v>108602.182298594</v>
      </c>
      <c r="K48" s="9"/>
      <c r="L48" s="67" t="n">
        <f aca="false">'Central pensions'!N48</f>
        <v>3717467.67823741</v>
      </c>
      <c r="M48" s="67"/>
      <c r="N48" s="67" t="n">
        <f aca="false">'Central pensions'!L48</f>
        <v>947812.604884785</v>
      </c>
      <c r="O48" s="9"/>
      <c r="P48" s="9" t="n">
        <f aca="false">'Central pensions'!X48</f>
        <v>24504542.7566187</v>
      </c>
      <c r="Q48" s="67"/>
      <c r="R48" s="67" t="n">
        <f aca="false">'Central SIPA income'!G43</f>
        <v>21146637.2920405</v>
      </c>
      <c r="S48" s="67"/>
      <c r="T48" s="9" t="n">
        <f aca="false">'Central SIPA income'!J43</f>
        <v>80856000.5011202</v>
      </c>
      <c r="U48" s="9"/>
      <c r="V48" s="67" t="n">
        <f aca="false">'Central SIPA income'!F43</f>
        <v>113544.771918296</v>
      </c>
      <c r="W48" s="67"/>
      <c r="X48" s="67" t="n">
        <f aca="false">'Central SIPA income'!M43</f>
        <v>285191.731192657</v>
      </c>
      <c r="Y48" s="9"/>
      <c r="Z48" s="9" t="n">
        <f aca="false">R48+V48-N48-L48-F48</f>
        <v>-5668407.94750843</v>
      </c>
      <c r="AA48" s="9"/>
      <c r="AB48" s="9" t="n">
        <f aca="false">T48-P48-D48</f>
        <v>-66134703.6425231</v>
      </c>
      <c r="AC48" s="50"/>
      <c r="AD48" s="9"/>
      <c r="AE48" s="9"/>
      <c r="AF48" s="9"/>
      <c r="AG48" s="9" t="n">
        <f aca="false">AG47*'Central macro hypothesis'!B30/'Central macro hypothesis'!B29</f>
        <v>5448571757.0219</v>
      </c>
      <c r="AH48" s="40" t="n">
        <f aca="false">(AG48-AG47)/AG47</f>
        <v>-0.000805152979065913</v>
      </c>
      <c r="AI48" s="40"/>
      <c r="AJ48" s="40" t="n">
        <f aca="false">AB48/AG48</f>
        <v>-0.0121379889247657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11729689</v>
      </c>
      <c r="AY48" s="40" t="n">
        <f aca="false">(AW48-AW47)/AW47</f>
        <v>0.00104553572205801</v>
      </c>
      <c r="AZ48" s="39" t="n">
        <f aca="false">workers_and_wage_central!B36</f>
        <v>6853.19091117242</v>
      </c>
      <c r="BA48" s="40" t="n">
        <f aca="false">(AZ48-AZ47)/AZ47</f>
        <v>0.0143238134858783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0.0175078779053963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130967718.903375</v>
      </c>
      <c r="E49" s="9"/>
      <c r="F49" s="67" t="n">
        <f aca="false">'Central pensions'!I49</f>
        <v>23804933.2050465</v>
      </c>
      <c r="G49" s="9" t="n">
        <f aca="false">'Central pensions'!K49</f>
        <v>716018.770603528</v>
      </c>
      <c r="H49" s="9" t="n">
        <f aca="false">'Central pensions'!V49</f>
        <v>3939324.01616919</v>
      </c>
      <c r="I49" s="67" t="n">
        <f aca="false">'Central pensions'!M49</f>
        <v>22144.910431037</v>
      </c>
      <c r="J49" s="9" t="n">
        <f aca="false">'Central pensions'!W49</f>
        <v>121834.763386676</v>
      </c>
      <c r="K49" s="9"/>
      <c r="L49" s="67" t="n">
        <f aca="false">'Central pensions'!N49</f>
        <v>4050854.6445979</v>
      </c>
      <c r="M49" s="67"/>
      <c r="N49" s="67" t="n">
        <f aca="false">'Central pensions'!L49</f>
        <v>1016365.55043359</v>
      </c>
      <c r="O49" s="9"/>
      <c r="P49" s="9" t="n">
        <f aca="false">'Central pensions'!X49</f>
        <v>26611647.3899389</v>
      </c>
      <c r="Q49" s="67"/>
      <c r="R49" s="67" t="n">
        <f aca="false">'Central SIPA income'!G44</f>
        <v>24874137.6848195</v>
      </c>
      <c r="S49" s="67"/>
      <c r="T49" s="9" t="n">
        <f aca="false">'Central SIPA income'!J44</f>
        <v>95108421.3217066</v>
      </c>
      <c r="U49" s="9"/>
      <c r="V49" s="67" t="n">
        <f aca="false">'Central SIPA income'!F44</f>
        <v>112664.460424838</v>
      </c>
      <c r="W49" s="67"/>
      <c r="X49" s="67" t="n">
        <f aca="false">'Central SIPA income'!M44</f>
        <v>282980.642521938</v>
      </c>
      <c r="Y49" s="9"/>
      <c r="Z49" s="9" t="n">
        <f aca="false">R49+V49-N49-L49-F49</f>
        <v>-3885351.25483364</v>
      </c>
      <c r="AA49" s="9"/>
      <c r="AB49" s="9" t="n">
        <f aca="false">T49-P49-D49</f>
        <v>-62470944.9716074</v>
      </c>
      <c r="AC49" s="50"/>
      <c r="AD49" s="9"/>
      <c r="AE49" s="9"/>
      <c r="AF49" s="9"/>
      <c r="AG49" s="9" t="n">
        <f aca="false">AG48*'Central macro hypothesis'!B31/'Central macro hypothesis'!B30</f>
        <v>5488203997.3522</v>
      </c>
      <c r="AH49" s="40" t="n">
        <f aca="false">(AG49-AG48)/AG48</f>
        <v>0.00727387691631736</v>
      </c>
      <c r="AI49" s="40" t="n">
        <f aca="false">(AG49-AG45)/AG45</f>
        <v>0.025079723139499</v>
      </c>
      <c r="AJ49" s="40" t="n">
        <f aca="false">AB49/AG49</f>
        <v>-0.0113827665665756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11806559</v>
      </c>
      <c r="AY49" s="40" t="n">
        <f aca="false">(AW49-AW48)/AW48</f>
        <v>0.00655345593561773</v>
      </c>
      <c r="AZ49" s="39" t="n">
        <f aca="false">workers_and_wage_central!B37</f>
        <v>6915.65123381441</v>
      </c>
      <c r="BA49" s="40" t="n">
        <f aca="false">(AZ49-AZ48)/AZ48</f>
        <v>0.00911404971079408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0.0152214321608445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127004187.840334</v>
      </c>
      <c r="E50" s="6"/>
      <c r="F50" s="8" t="n">
        <f aca="false">'Central pensions'!I50</f>
        <v>23084514.5171297</v>
      </c>
      <c r="G50" s="6" t="n">
        <f aca="false">'Central pensions'!K50</f>
        <v>714464.09639946</v>
      </c>
      <c r="H50" s="6" t="n">
        <f aca="false">'Central pensions'!V50</f>
        <v>3930770.65740145</v>
      </c>
      <c r="I50" s="8" t="n">
        <f aca="false">'Central pensions'!M50</f>
        <v>22096.8277236946</v>
      </c>
      <c r="J50" s="6" t="n">
        <f aca="false">'Central pensions'!W50</f>
        <v>121570.226517571</v>
      </c>
      <c r="K50" s="6"/>
      <c r="L50" s="8" t="n">
        <f aca="false">'Central pensions'!N50</f>
        <v>4659021.13670041</v>
      </c>
      <c r="M50" s="8"/>
      <c r="N50" s="8" t="n">
        <f aca="false">'Central pensions'!L50</f>
        <v>988386.395397488</v>
      </c>
      <c r="O50" s="6"/>
      <c r="P50" s="6" t="n">
        <f aca="false">'Central pensions'!X50</f>
        <v>29613493.1527374</v>
      </c>
      <c r="Q50" s="8"/>
      <c r="R50" s="8" t="n">
        <f aca="false">'Central SIPA income'!G45</f>
        <v>21824047.0063806</v>
      </c>
      <c r="S50" s="8"/>
      <c r="T50" s="6" t="n">
        <f aca="false">'Central SIPA income'!J45</f>
        <v>83446135.256151</v>
      </c>
      <c r="U50" s="6"/>
      <c r="V50" s="8" t="n">
        <f aca="false">'Central SIPA income'!F45</f>
        <v>114860.060124549</v>
      </c>
      <c r="W50" s="8"/>
      <c r="X50" s="8" t="n">
        <f aca="false">'Central SIPA income'!M45</f>
        <v>288495.355958653</v>
      </c>
      <c r="Y50" s="6"/>
      <c r="Z50" s="6" t="n">
        <f aca="false">R50+V50-N50-L50-F50</f>
        <v>-6793014.98272252</v>
      </c>
      <c r="AA50" s="6"/>
      <c r="AB50" s="6" t="n">
        <f aca="false">T50-P50-D50</f>
        <v>-73171545.7369203</v>
      </c>
      <c r="AC50" s="50"/>
      <c r="AD50" s="6"/>
      <c r="AE50" s="6"/>
      <c r="AF50" s="6"/>
      <c r="AG50" s="6" t="n">
        <f aca="false">AG49*'Central macro hypothesis'!B32/'Central macro hypothesis'!B31</f>
        <v>5553503960.88396</v>
      </c>
      <c r="AH50" s="61" t="n">
        <f aca="false">(AG50-AG49)/AG49</f>
        <v>0.0118982391258177</v>
      </c>
      <c r="AI50" s="61"/>
      <c r="AJ50" s="61" t="n">
        <f aca="false">AB50/AG50</f>
        <v>-0.0131757438641087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0.00863564048746418</v>
      </c>
      <c r="AV50" s="5"/>
      <c r="AW50" s="65" t="n">
        <f aca="false">workers_and_wage_central!C38</f>
        <v>11851209</v>
      </c>
      <c r="AX50" s="5"/>
      <c r="AY50" s="61" t="n">
        <f aca="false">(AW50-AW49)/AW49</f>
        <v>0.00378179620327989</v>
      </c>
      <c r="AZ50" s="66" t="n">
        <f aca="false">workers_and_wage_central!B38</f>
        <v>6962.39360235053</v>
      </c>
      <c r="BA50" s="61" t="n">
        <f aca="false">(AZ50-AZ49)/AZ49</f>
        <v>0.0067589250752805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0.0175441939451297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135781016.321625</v>
      </c>
      <c r="E51" s="9"/>
      <c r="F51" s="67" t="n">
        <f aca="false">'Central pensions'!I51</f>
        <v>24679806.986898</v>
      </c>
      <c r="G51" s="9" t="n">
        <f aca="false">'Central pensions'!K51</f>
        <v>797494.665813565</v>
      </c>
      <c r="H51" s="9" t="n">
        <f aca="false">'Central pensions'!V51</f>
        <v>4387580.35233933</v>
      </c>
      <c r="I51" s="67" t="n">
        <f aca="false">'Central pensions'!M51</f>
        <v>24664.7834787702</v>
      </c>
      <c r="J51" s="9" t="n">
        <f aca="false">'Central pensions'!W51</f>
        <v>135698.361412557</v>
      </c>
      <c r="K51" s="9"/>
      <c r="L51" s="67" t="n">
        <f aca="false">'Central pensions'!N51</f>
        <v>4182621.53258986</v>
      </c>
      <c r="M51" s="67"/>
      <c r="N51" s="67" t="n">
        <f aca="false">'Central pensions'!L51</f>
        <v>1058677.28981584</v>
      </c>
      <c r="O51" s="9"/>
      <c r="P51" s="9" t="n">
        <f aca="false">'Central pensions'!X51</f>
        <v>27528173.1042223</v>
      </c>
      <c r="Q51" s="67"/>
      <c r="R51" s="67" t="n">
        <f aca="false">'Central SIPA income'!G46</f>
        <v>25446251.7477724</v>
      </c>
      <c r="S51" s="67"/>
      <c r="T51" s="9" t="n">
        <f aca="false">'Central SIPA income'!J46</f>
        <v>97295949.0275053</v>
      </c>
      <c r="U51" s="9"/>
      <c r="V51" s="67" t="n">
        <f aca="false">'Central SIPA income'!F46</f>
        <v>115192.856278885</v>
      </c>
      <c r="W51" s="67"/>
      <c r="X51" s="67" t="n">
        <f aca="false">'Central SIPA income'!M46</f>
        <v>289331.243950552</v>
      </c>
      <c r="Y51" s="9"/>
      <c r="Z51" s="9" t="n">
        <f aca="false">R51+V51-N51-L51-F51</f>
        <v>-4359661.20525246</v>
      </c>
      <c r="AA51" s="9"/>
      <c r="AB51" s="9" t="n">
        <f aca="false">T51-P51-D51</f>
        <v>-66013240.3983421</v>
      </c>
      <c r="AC51" s="50"/>
      <c r="AD51" s="9"/>
      <c r="AE51" s="9"/>
      <c r="AF51" s="9"/>
      <c r="AG51" s="9" t="n">
        <f aca="false">AG50*'Central macro hypothesis'!B33/'Central macro hypothesis'!B32</f>
        <v>5589286281.44781</v>
      </c>
      <c r="AH51" s="40" t="n">
        <f aca="false">(AG51-AG50)/AG50</f>
        <v>0.00644319709067916</v>
      </c>
      <c r="AI51" s="40"/>
      <c r="AJ51" s="40" t="n">
        <f aca="false">AB51/AG51</f>
        <v>-0.0118106743999598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11884486</v>
      </c>
      <c r="AX51" s="7"/>
      <c r="AY51" s="40" t="n">
        <f aca="false">(AW51-AW50)/AW50</f>
        <v>0.00280789917720631</v>
      </c>
      <c r="AZ51" s="39" t="n">
        <f aca="false">workers_and_wage_central!B39</f>
        <v>6996.09888369547</v>
      </c>
      <c r="BA51" s="40" t="n">
        <f aca="false">(AZ51-AZ50)/AZ50</f>
        <v>0.00484104795993605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0.0151550226637797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132777071.711364</v>
      </c>
      <c r="E52" s="9"/>
      <c r="F52" s="67" t="n">
        <f aca="false">'Central pensions'!I52</f>
        <v>24133804.4956149</v>
      </c>
      <c r="G52" s="9" t="n">
        <f aca="false">'Central pensions'!K52</f>
        <v>797123.878182639</v>
      </c>
      <c r="H52" s="9" t="n">
        <f aca="false">'Central pensions'!V52</f>
        <v>4385540.38819401</v>
      </c>
      <c r="I52" s="67" t="n">
        <f aca="false">'Central pensions'!M52</f>
        <v>24653.3158200817</v>
      </c>
      <c r="J52" s="9" t="n">
        <f aca="false">'Central pensions'!W52</f>
        <v>135635.26973796</v>
      </c>
      <c r="K52" s="9"/>
      <c r="L52" s="67" t="n">
        <f aca="false">'Central pensions'!N52</f>
        <v>4003167.19398438</v>
      </c>
      <c r="M52" s="67"/>
      <c r="N52" s="67" t="n">
        <f aca="false">'Central pensions'!L52</f>
        <v>1036959.6485275</v>
      </c>
      <c r="O52" s="9"/>
      <c r="P52" s="9" t="n">
        <f aca="false">'Central pensions'!X52</f>
        <v>26477499.6334802</v>
      </c>
      <c r="Q52" s="67"/>
      <c r="R52" s="67" t="n">
        <f aca="false">'Central SIPA income'!G47</f>
        <v>22102393.341339</v>
      </c>
      <c r="S52" s="67"/>
      <c r="T52" s="9" t="n">
        <f aca="false">'Central SIPA income'!J47</f>
        <v>84510416.5926145</v>
      </c>
      <c r="U52" s="9"/>
      <c r="V52" s="67" t="n">
        <f aca="false">'Central SIPA income'!F47</f>
        <v>120706.281427972</v>
      </c>
      <c r="W52" s="67"/>
      <c r="X52" s="67" t="n">
        <f aca="false">'Central SIPA income'!M47</f>
        <v>303179.37836048</v>
      </c>
      <c r="Y52" s="9"/>
      <c r="Z52" s="9" t="n">
        <f aca="false">R52+V52-N52-L52-F52</f>
        <v>-6950831.71535982</v>
      </c>
      <c r="AA52" s="9"/>
      <c r="AB52" s="9" t="n">
        <f aca="false">T52-P52-D52</f>
        <v>-74744154.75223</v>
      </c>
      <c r="AC52" s="50"/>
      <c r="AD52" s="9"/>
      <c r="AE52" s="9"/>
      <c r="AF52" s="9"/>
      <c r="AG52" s="9" t="n">
        <f aca="false">AG51*'Central macro hypothesis'!B34/'Central macro hypothesis'!B33</f>
        <v>5612028909.73256</v>
      </c>
      <c r="AH52" s="40" t="n">
        <f aca="false">(AG52-AG51)/AG51</f>
        <v>0.00406896822591433</v>
      </c>
      <c r="AI52" s="40"/>
      <c r="AJ52" s="40" t="n">
        <f aca="false">AB52/AG52</f>
        <v>-0.0133185619594023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11932472</v>
      </c>
      <c r="AY52" s="40" t="n">
        <f aca="false">(AW52-AW51)/AW51</f>
        <v>0.00403770091529411</v>
      </c>
      <c r="AZ52" s="39" t="n">
        <f aca="false">workers_and_wage_central!B40</f>
        <v>7003.00880892948</v>
      </c>
      <c r="BA52" s="40" t="n">
        <f aca="false">(AZ52-AZ51)/AZ51</f>
        <v>0.000987682614109192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0.0174949130012241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139381261.878465</v>
      </c>
      <c r="E53" s="9"/>
      <c r="F53" s="67" t="n">
        <f aca="false">'Central pensions'!I53</f>
        <v>25334194.2337705</v>
      </c>
      <c r="G53" s="9" t="n">
        <f aca="false">'Central pensions'!K53</f>
        <v>885536.300415089</v>
      </c>
      <c r="H53" s="9" t="n">
        <f aca="false">'Central pensions'!V53</f>
        <v>4871959.44943512</v>
      </c>
      <c r="I53" s="67" t="n">
        <f aca="false">'Central pensions'!M53</f>
        <v>27387.7206313947</v>
      </c>
      <c r="J53" s="9" t="n">
        <f aca="false">'Central pensions'!W53</f>
        <v>150679.158229953</v>
      </c>
      <c r="K53" s="9"/>
      <c r="L53" s="67" t="n">
        <f aca="false">'Central pensions'!N53</f>
        <v>4309279.81052522</v>
      </c>
      <c r="M53" s="67"/>
      <c r="N53" s="67" t="n">
        <f aca="false">'Central pensions'!L53</f>
        <v>1090841.82522592</v>
      </c>
      <c r="O53" s="9"/>
      <c r="P53" s="9" t="n">
        <f aca="false">'Central pensions'!X53</f>
        <v>28362363.2942911</v>
      </c>
      <c r="Q53" s="67"/>
      <c r="R53" s="67" t="n">
        <f aca="false">'Central SIPA income'!G48</f>
        <v>25775260.704224</v>
      </c>
      <c r="S53" s="67"/>
      <c r="T53" s="9" t="n">
        <f aca="false">'Central SIPA income'!J48</f>
        <v>98553943.2882637</v>
      </c>
      <c r="U53" s="9"/>
      <c r="V53" s="67" t="n">
        <f aca="false">'Central SIPA income'!F48</f>
        <v>121769.798246243</v>
      </c>
      <c r="W53" s="67"/>
      <c r="X53" s="67" t="n">
        <f aca="false">'Central SIPA income'!M48</f>
        <v>305850.625987571</v>
      </c>
      <c r="Y53" s="9"/>
      <c r="Z53" s="9" t="n">
        <f aca="false">R53+V53-N53-L53-F53</f>
        <v>-4837285.36705138</v>
      </c>
      <c r="AA53" s="9"/>
      <c r="AB53" s="9" t="n">
        <f aca="false">T53-P53-D53</f>
        <v>-69189681.8844927</v>
      </c>
      <c r="AC53" s="50"/>
      <c r="AD53" s="9"/>
      <c r="AE53" s="9"/>
      <c r="AF53" s="9"/>
      <c r="AG53" s="9" t="n">
        <f aca="false">AG52*'Central macro hypothesis'!B35/'Central macro hypothesis'!B34</f>
        <v>5680114928.40177</v>
      </c>
      <c r="AH53" s="40" t="n">
        <f aca="false">(AG53-AG52)/AG52</f>
        <v>0.0121321575074455</v>
      </c>
      <c r="AI53" s="40" t="n">
        <f aca="false">(AG53-AG49)/AG49</f>
        <v>0.0349678931654434</v>
      </c>
      <c r="AJ53" s="40" t="n">
        <f aca="false">AB53/AG53</f>
        <v>-0.0121810355523846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11928215</v>
      </c>
      <c r="AY53" s="40" t="n">
        <f aca="false">(AW53-AW52)/AW52</f>
        <v>-0.000356757593900074</v>
      </c>
      <c r="AZ53" s="39" t="n">
        <f aca="false">workers_and_wage_central!B41</f>
        <v>7061.90265911147</v>
      </c>
      <c r="BA53" s="40" t="n">
        <f aca="false">(AZ53-AZ52)/AZ52</f>
        <v>0.00840979238907889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 t="n">
        <v>100</v>
      </c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0.0152239655516897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136205875.692886</v>
      </c>
      <c r="E54" s="6"/>
      <c r="F54" s="8" t="n">
        <f aca="false">'Central pensions'!I54</f>
        <v>24757030.2067806</v>
      </c>
      <c r="G54" s="6" t="n">
        <f aca="false">'Central pensions'!K54</f>
        <v>946570.459728034</v>
      </c>
      <c r="H54" s="6" t="n">
        <f aca="false">'Central pensions'!V54</f>
        <v>5207751.38598661</v>
      </c>
      <c r="I54" s="8" t="n">
        <f aca="false">'Central pensions'!M54</f>
        <v>29275.3750431353</v>
      </c>
      <c r="J54" s="6" t="n">
        <f aca="false">'Central pensions'!W54</f>
        <v>161064.475855257</v>
      </c>
      <c r="K54" s="6"/>
      <c r="L54" s="8" t="n">
        <f aca="false">'Central pensions'!N54</f>
        <v>4918650.73268299</v>
      </c>
      <c r="M54" s="8"/>
      <c r="N54" s="8" t="n">
        <f aca="false">'Central pensions'!L54</f>
        <v>1069810.28153156</v>
      </c>
      <c r="O54" s="6"/>
      <c r="P54" s="6" t="n">
        <f aca="false">'Central pensions'!X54</f>
        <v>31408682.5580975</v>
      </c>
      <c r="Q54" s="8"/>
      <c r="R54" s="8" t="n">
        <f aca="false">'Central SIPA income'!G49</f>
        <v>22665427.8539304</v>
      </c>
      <c r="S54" s="8"/>
      <c r="T54" s="6" t="n">
        <f aca="false">'Central SIPA income'!J49</f>
        <v>86663227.8506661</v>
      </c>
      <c r="U54" s="6"/>
      <c r="V54" s="8" t="n">
        <f aca="false">'Central SIPA income'!F49</f>
        <v>118997.6839095</v>
      </c>
      <c r="W54" s="8"/>
      <c r="X54" s="8" t="n">
        <f aca="false">'Central SIPA income'!M49</f>
        <v>298887.873996411</v>
      </c>
      <c r="Y54" s="6"/>
      <c r="Z54" s="6" t="n">
        <f aca="false">R54+V54-N54-L54-F54</f>
        <v>-7961065.6831553</v>
      </c>
      <c r="AA54" s="6"/>
      <c r="AB54" s="6" t="n">
        <f aca="false">T54-P54-D54</f>
        <v>-80951330.4003171</v>
      </c>
      <c r="AC54" s="50"/>
      <c r="AD54" s="6"/>
      <c r="AE54" s="6"/>
      <c r="AF54" s="6"/>
      <c r="AG54" s="6" t="n">
        <f aca="false">BF54/100*$AG$53</f>
        <v>5724093969.6494</v>
      </c>
      <c r="AH54" s="61" t="n">
        <f aca="false">(AG54-AG53)/AG53</f>
        <v>0.00774263228860488</v>
      </c>
      <c r="AI54" s="61"/>
      <c r="AJ54" s="61" t="n">
        <f aca="false">AB54/AG54</f>
        <v>-0.0141422085013876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0.00825813142904014</v>
      </c>
      <c r="AV54" s="5"/>
      <c r="AW54" s="65" t="n">
        <f aca="false">workers_and_wage_central!C42</f>
        <v>12007553</v>
      </c>
      <c r="AX54" s="5"/>
      <c r="AY54" s="61" t="n">
        <f aca="false">(AW54-AW53)/AW53</f>
        <v>0.00665128856245465</v>
      </c>
      <c r="AZ54" s="66" t="n">
        <f aca="false">workers_and_wage_central!B42</f>
        <v>7069.55869973772</v>
      </c>
      <c r="BA54" s="61" t="n">
        <f aca="false">(AZ54-AZ53)/AZ53</f>
        <v>0.00108413284575341</v>
      </c>
      <c r="BB54" s="5"/>
      <c r="BC54" s="5"/>
      <c r="BD54" s="5"/>
      <c r="BE54" s="5"/>
      <c r="BF54" s="5" t="n">
        <f aca="false">BF53*(1+AY54)*(1+BA54)*(1-BE54)</f>
        <v>100.774263228861</v>
      </c>
      <c r="BG54" s="5"/>
      <c r="BH54" s="5" t="n">
        <f aca="false">BH53+1</f>
        <v>23</v>
      </c>
      <c r="BI54" s="61" t="n">
        <f aca="false">T61/AG61</f>
        <v>0.0175071896035179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142246069.757232</v>
      </c>
      <c r="E55" s="9"/>
      <c r="F55" s="67" t="n">
        <f aca="false">'Central pensions'!I55</f>
        <v>25854906.9771118</v>
      </c>
      <c r="G55" s="9" t="n">
        <f aca="false">'Central pensions'!K55</f>
        <v>1116785.10220944</v>
      </c>
      <c r="H55" s="9" t="n">
        <f aca="false">'Central pensions'!V55</f>
        <v>6144222.12748056</v>
      </c>
      <c r="I55" s="67" t="n">
        <f aca="false">'Central pensions'!M55</f>
        <v>34539.7454291582</v>
      </c>
      <c r="J55" s="9" t="n">
        <f aca="false">'Central pensions'!W55</f>
        <v>190027.488478781</v>
      </c>
      <c r="K55" s="9"/>
      <c r="L55" s="67" t="n">
        <f aca="false">'Central pensions'!N55</f>
        <v>4331755.34152787</v>
      </c>
      <c r="M55" s="67"/>
      <c r="N55" s="67" t="n">
        <f aca="false">'Central pensions'!L55</f>
        <v>1119793.43546891</v>
      </c>
      <c r="O55" s="9"/>
      <c r="P55" s="9" t="n">
        <f aca="false">'Central pensions'!X55</f>
        <v>28638272.148959</v>
      </c>
      <c r="Q55" s="67"/>
      <c r="R55" s="67" t="n">
        <f aca="false">'Central SIPA income'!G50</f>
        <v>26553578.0202745</v>
      </c>
      <c r="S55" s="67"/>
      <c r="T55" s="9" t="n">
        <f aca="false">'Central SIPA income'!J50</f>
        <v>101529907.004268</v>
      </c>
      <c r="U55" s="9"/>
      <c r="V55" s="67" t="n">
        <f aca="false">'Central SIPA income'!F50</f>
        <v>117640.563887552</v>
      </c>
      <c r="W55" s="67"/>
      <c r="X55" s="67" t="n">
        <f aca="false">'Central SIPA income'!M50</f>
        <v>295479.179769836</v>
      </c>
      <c r="Y55" s="9"/>
      <c r="Z55" s="9" t="n">
        <f aca="false">R55+V55-N55-L55-F55</f>
        <v>-4635237.16994646</v>
      </c>
      <c r="AA55" s="9"/>
      <c r="AB55" s="9" t="n">
        <f aca="false">T55-P55-D55</f>
        <v>-69354434.9019229</v>
      </c>
      <c r="AC55" s="50"/>
      <c r="AD55" s="9"/>
      <c r="AE55" s="9"/>
      <c r="AF55" s="9"/>
      <c r="AG55" s="9" t="n">
        <f aca="false">BF55/100*$AG$53</f>
        <v>5799098414.6042</v>
      </c>
      <c r="AH55" s="40" t="n">
        <f aca="false">(AG55-AG54)/AG54</f>
        <v>0.013103286800058</v>
      </c>
      <c r="AI55" s="40"/>
      <c r="AJ55" s="40" t="n">
        <f aca="false">AB55/AG55</f>
        <v>-0.0119595202466755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12079446</v>
      </c>
      <c r="AX55" s="7"/>
      <c r="AY55" s="40" t="n">
        <f aca="false">(AW55-AW54)/AW54</f>
        <v>0.00598731481759856</v>
      </c>
      <c r="AZ55" s="39" t="n">
        <f aca="false">workers_and_wage_central!B43</f>
        <v>7119.56607149549</v>
      </c>
      <c r="BA55" s="40" t="n">
        <f aca="false">(AZ55-AZ54)/AZ54</f>
        <v>0.00707361999266305</v>
      </c>
      <c r="BB55" s="7"/>
      <c r="BC55" s="7"/>
      <c r="BD55" s="7"/>
      <c r="BE55" s="7"/>
      <c r="BF55" s="7" t="n">
        <f aca="false">BF54*(1+AY55)*(1+BA55)*(1-BE55)</f>
        <v>102.094737302013</v>
      </c>
      <c r="BG55" s="7"/>
      <c r="BH55" s="7" t="n">
        <f aca="false">BH54+1</f>
        <v>24</v>
      </c>
      <c r="BI55" s="40" t="n">
        <f aca="false">T62/AG62</f>
        <v>0.0151697608611257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138654283.156012</v>
      </c>
      <c r="E56" s="9"/>
      <c r="F56" s="67" t="n">
        <f aca="false">'Central pensions'!I56</f>
        <v>25202057.245554</v>
      </c>
      <c r="G56" s="9" t="n">
        <f aca="false">'Central pensions'!K56</f>
        <v>1154786.13646311</v>
      </c>
      <c r="H56" s="9" t="n">
        <f aca="false">'Central pensions'!V56</f>
        <v>6353292.60582648</v>
      </c>
      <c r="I56" s="67" t="n">
        <f aca="false">'Central pensions'!M56</f>
        <v>35715.0351483433</v>
      </c>
      <c r="J56" s="9" t="n">
        <f aca="false">'Central pensions'!W56</f>
        <v>196493.585747209</v>
      </c>
      <c r="K56" s="9"/>
      <c r="L56" s="67" t="n">
        <f aca="false">'Central pensions'!N56</f>
        <v>4127155.4831884</v>
      </c>
      <c r="M56" s="67"/>
      <c r="N56" s="67" t="n">
        <f aca="false">'Central pensions'!L56</f>
        <v>1093017.8971396</v>
      </c>
      <c r="O56" s="9"/>
      <c r="P56" s="9" t="n">
        <f aca="false">'Central pensions'!X56</f>
        <v>27429291.3995818</v>
      </c>
      <c r="Q56" s="67"/>
      <c r="R56" s="67" t="n">
        <f aca="false">'Central SIPA income'!G51</f>
        <v>23201119.9774056</v>
      </c>
      <c r="S56" s="67"/>
      <c r="T56" s="9" t="n">
        <f aca="false">'Central SIPA income'!J51</f>
        <v>88711493.1141208</v>
      </c>
      <c r="U56" s="9"/>
      <c r="V56" s="67" t="n">
        <f aca="false">'Central SIPA income'!F51</f>
        <v>118260.457351633</v>
      </c>
      <c r="W56" s="67"/>
      <c r="X56" s="67" t="n">
        <f aca="false">'Central SIPA income'!M51</f>
        <v>297036.173431365</v>
      </c>
      <c r="Y56" s="9"/>
      <c r="Z56" s="9" t="n">
        <f aca="false">R56+V56-N56-L56-F56</f>
        <v>-7102850.19112471</v>
      </c>
      <c r="AA56" s="9"/>
      <c r="AB56" s="9" t="n">
        <f aca="false">T56-P56-D56</f>
        <v>-77372081.4414734</v>
      </c>
      <c r="AC56" s="50"/>
      <c r="AD56" s="9"/>
      <c r="AE56" s="9"/>
      <c r="AF56" s="9"/>
      <c r="AG56" s="9" t="n">
        <f aca="false">BF56/100*$AG$53</f>
        <v>5828064808.66641</v>
      </c>
      <c r="AH56" s="40" t="n">
        <f aca="false">(AG56-AG55)/AG55</f>
        <v>0.00499498232160767</v>
      </c>
      <c r="AI56" s="40"/>
      <c r="AJ56" s="40" t="n">
        <f aca="false">AB56/AG56</f>
        <v>-0.0132757757474522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12112186</v>
      </c>
      <c r="AY56" s="40" t="n">
        <f aca="false">(AW56-AW55)/AW55</f>
        <v>0.00271038920162398</v>
      </c>
      <c r="AZ56" s="39" t="n">
        <f aca="false">workers_and_wage_central!B44</f>
        <v>7135.78741700001</v>
      </c>
      <c r="BA56" s="40" t="n">
        <f aca="false">(AZ56-AZ55)/AZ55</f>
        <v>0.00227841772119524</v>
      </c>
      <c r="BB56" s="7"/>
      <c r="BC56" s="7"/>
      <c r="BD56" s="7"/>
      <c r="BE56" s="7"/>
      <c r="BF56" s="7" t="n">
        <f aca="false">BF55*(1+AY56)*(1+BA56)*(1-BE56)</f>
        <v>102.604698709966</v>
      </c>
      <c r="BG56" s="7"/>
      <c r="BH56" s="0" t="n">
        <f aca="false">BH55+1</f>
        <v>25</v>
      </c>
      <c r="BI56" s="40" t="n">
        <f aca="false">T63/AG63</f>
        <v>0.0176167447227991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144392449.796314</v>
      </c>
      <c r="E57" s="9"/>
      <c r="F57" s="67" t="n">
        <f aca="false">'Central pensions'!I57</f>
        <v>26245036.9563985</v>
      </c>
      <c r="G57" s="9" t="n">
        <f aca="false">'Central pensions'!K57</f>
        <v>1283309.68025479</v>
      </c>
      <c r="H57" s="9" t="n">
        <f aca="false">'Central pensions'!V57</f>
        <v>7060391.22319232</v>
      </c>
      <c r="I57" s="67" t="n">
        <f aca="false">'Central pensions'!M57</f>
        <v>39689.9901109731</v>
      </c>
      <c r="J57" s="9" t="n">
        <f aca="false">'Central pensions'!W57</f>
        <v>218362.615150279</v>
      </c>
      <c r="K57" s="9"/>
      <c r="L57" s="67" t="n">
        <f aca="false">'Central pensions'!N57</f>
        <v>4334342.92663954</v>
      </c>
      <c r="M57" s="67"/>
      <c r="N57" s="67" t="n">
        <f aca="false">'Central pensions'!L57</f>
        <v>1140138.88111816</v>
      </c>
      <c r="O57" s="9"/>
      <c r="P57" s="9" t="n">
        <f aca="false">'Central pensions'!X57</f>
        <v>28763633.7794895</v>
      </c>
      <c r="Q57" s="67"/>
      <c r="R57" s="67" t="n">
        <f aca="false">'Central SIPA income'!G52</f>
        <v>26933882.3470618</v>
      </c>
      <c r="S57" s="67"/>
      <c r="T57" s="9" t="n">
        <f aca="false">'Central SIPA income'!J52</f>
        <v>102984033.559362</v>
      </c>
      <c r="U57" s="9"/>
      <c r="V57" s="67" t="n">
        <f aca="false">'Central SIPA income'!F52</f>
        <v>112544.682476342</v>
      </c>
      <c r="W57" s="67"/>
      <c r="X57" s="67" t="n">
        <f aca="false">'Central SIPA income'!M52</f>
        <v>282679.794848256</v>
      </c>
      <c r="Y57" s="9"/>
      <c r="Z57" s="9" t="n">
        <f aca="false">R57+V57-N57-L57-F57</f>
        <v>-4673091.73461801</v>
      </c>
      <c r="AA57" s="9"/>
      <c r="AB57" s="9" t="n">
        <f aca="false">T57-P57-D57</f>
        <v>-70172050.016442</v>
      </c>
      <c r="AC57" s="50"/>
      <c r="AD57" s="9"/>
      <c r="AE57" s="9"/>
      <c r="AF57" s="9"/>
      <c r="AG57" s="9" t="n">
        <f aca="false">BF57/100*$AG$53</f>
        <v>5869978061.20072</v>
      </c>
      <c r="AH57" s="40" t="n">
        <f aca="false">(AG57-AG56)/AG56</f>
        <v>0.00719162430589</v>
      </c>
      <c r="AI57" s="40" t="n">
        <f aca="false">(AG57-AG53)/AG53</f>
        <v>0.0334259315510663</v>
      </c>
      <c r="AJ57" s="40" t="n">
        <f aca="false">AB57/AG57</f>
        <v>-0.0119543973222428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12188886</v>
      </c>
      <c r="AY57" s="40" t="n">
        <f aca="false">(AW57-AW56)/AW56</f>
        <v>0.00633246550209847</v>
      </c>
      <c r="AZ57" s="39" t="n">
        <f aca="false">workers_and_wage_central!B45</f>
        <v>7141.87961296056</v>
      </c>
      <c r="BA57" s="40" t="n">
        <f aca="false">(AZ57-AZ56)/AZ56</f>
        <v>0.000853752445880696</v>
      </c>
      <c r="BB57" s="7"/>
      <c r="BC57" s="7"/>
      <c r="BD57" s="7"/>
      <c r="BE57" s="7"/>
      <c r="BF57" s="7" t="n">
        <f aca="false">BF56*(1+AY57)*(1+BA57)*(1-BE57)</f>
        <v>103.342593155107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0.0153396954296544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142153308.046096</v>
      </c>
      <c r="E58" s="6"/>
      <c r="F58" s="8" t="n">
        <f aca="false">'Central pensions'!I58</f>
        <v>25838046.4380717</v>
      </c>
      <c r="G58" s="6" t="n">
        <f aca="false">'Central pensions'!K58</f>
        <v>1391682.07668695</v>
      </c>
      <c r="H58" s="6" t="n">
        <f aca="false">'Central pensions'!V58</f>
        <v>7656624.17333575</v>
      </c>
      <c r="I58" s="8" t="n">
        <f aca="false">'Central pensions'!M58</f>
        <v>43041.7137119679</v>
      </c>
      <c r="J58" s="6" t="n">
        <f aca="false">'Central pensions'!W58</f>
        <v>236802.809484613</v>
      </c>
      <c r="K58" s="6"/>
      <c r="L58" s="8" t="n">
        <f aca="false">'Central pensions'!N58</f>
        <v>5049536.26806139</v>
      </c>
      <c r="M58" s="8"/>
      <c r="N58" s="8" t="n">
        <f aca="false">'Central pensions'!L58</f>
        <v>1125565.29394782</v>
      </c>
      <c r="O58" s="6"/>
      <c r="P58" s="6" t="n">
        <f aca="false">'Central pensions'!X58</f>
        <v>32394595.8513058</v>
      </c>
      <c r="Q58" s="8"/>
      <c r="R58" s="8" t="n">
        <f aca="false">'Central SIPA income'!G53</f>
        <v>23459446.3852364</v>
      </c>
      <c r="S58" s="8"/>
      <c r="T58" s="6" t="n">
        <f aca="false">'Central SIPA income'!J53</f>
        <v>89699226.5240507</v>
      </c>
      <c r="U58" s="6"/>
      <c r="V58" s="8" t="n">
        <f aca="false">'Central SIPA income'!F53</f>
        <v>117948.46729112</v>
      </c>
      <c r="W58" s="8"/>
      <c r="X58" s="8" t="n">
        <f aca="false">'Central SIPA income'!M53</f>
        <v>296252.544348586</v>
      </c>
      <c r="Y58" s="6"/>
      <c r="Z58" s="6" t="n">
        <f aca="false">R58+V58-N58-L58-F58</f>
        <v>-8435753.14755335</v>
      </c>
      <c r="AA58" s="6"/>
      <c r="AB58" s="6" t="n">
        <f aca="false">T58-P58-D58</f>
        <v>-84848677.3733514</v>
      </c>
      <c r="AC58" s="50"/>
      <c r="AD58" s="6"/>
      <c r="AE58" s="6"/>
      <c r="AF58" s="6"/>
      <c r="AG58" s="6" t="n">
        <f aca="false">BF58/100*$AG$53</f>
        <v>5918778778.10308</v>
      </c>
      <c r="AH58" s="61" t="n">
        <f aca="false">(AG58-AG57)/AG57</f>
        <v>0.00831361146388689</v>
      </c>
      <c r="AI58" s="61"/>
      <c r="AJ58" s="61" t="n">
        <f aca="false">AB58/AG58</f>
        <v>-0.0143355040886567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0.00701518002042746</v>
      </c>
      <c r="AV58" s="5"/>
      <c r="AW58" s="65" t="n">
        <f aca="false">workers_and_wage_central!C46</f>
        <v>12254033</v>
      </c>
      <c r="AX58" s="5"/>
      <c r="AY58" s="61" t="n">
        <f aca="false">(AW58-AW57)/AW57</f>
        <v>0.00534478704616648</v>
      </c>
      <c r="AZ58" s="66" t="n">
        <f aca="false">workers_and_wage_central!B46</f>
        <v>7162.96987657616</v>
      </c>
      <c r="BA58" s="61" t="n">
        <f aca="false">(AZ58-AZ57)/AZ57</f>
        <v>0.00295304104221124</v>
      </c>
      <c r="BB58" s="5"/>
      <c r="BC58" s="5"/>
      <c r="BD58" s="5"/>
      <c r="BE58" s="5"/>
      <c r="BF58" s="5" t="n">
        <f aca="false">BF57*(1+AY58)*(1+BA58)*(1-BE58)</f>
        <v>104.201743322269</v>
      </c>
      <c r="BG58" s="5"/>
      <c r="BH58" s="5" t="n">
        <f aca="false">BH57+1</f>
        <v>27</v>
      </c>
      <c r="BI58" s="61" t="n">
        <f aca="false">T65/AG65</f>
        <v>0.0177478763218179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149227539.555242</v>
      </c>
      <c r="E59" s="9"/>
      <c r="F59" s="67" t="n">
        <f aca="false">'Central pensions'!I59</f>
        <v>27123871.754129</v>
      </c>
      <c r="G59" s="9" t="n">
        <f aca="false">'Central pensions'!K59</f>
        <v>1585210.56340176</v>
      </c>
      <c r="H59" s="9" t="n">
        <f aca="false">'Central pensions'!V59</f>
        <v>8721360.80710574</v>
      </c>
      <c r="I59" s="67" t="n">
        <f aca="false">'Central pensions'!M59</f>
        <v>49027.1308268586</v>
      </c>
      <c r="J59" s="9" t="n">
        <f aca="false">'Central pensions'!W59</f>
        <v>269732.808467188</v>
      </c>
      <c r="K59" s="9"/>
      <c r="L59" s="67" t="n">
        <f aca="false">'Central pensions'!N59</f>
        <v>4504669.44606163</v>
      </c>
      <c r="M59" s="67"/>
      <c r="N59" s="67" t="n">
        <f aca="false">'Central pensions'!L59</f>
        <v>1184311.47862358</v>
      </c>
      <c r="O59" s="9"/>
      <c r="P59" s="9" t="n">
        <f aca="false">'Central pensions'!X59</f>
        <v>29890483.4969205</v>
      </c>
      <c r="Q59" s="67"/>
      <c r="R59" s="67" t="n">
        <f aca="false">'Central SIPA income'!G54</f>
        <v>27126490.0407908</v>
      </c>
      <c r="S59" s="67"/>
      <c r="T59" s="9" t="n">
        <f aca="false">'Central SIPA income'!J54</f>
        <v>103720485.769971</v>
      </c>
      <c r="U59" s="9"/>
      <c r="V59" s="67" t="n">
        <f aca="false">'Central SIPA income'!F54</f>
        <v>118717.977956333</v>
      </c>
      <c r="W59" s="67"/>
      <c r="X59" s="67" t="n">
        <f aca="false">'Central SIPA income'!M54</f>
        <v>298185.333283519</v>
      </c>
      <c r="Y59" s="9"/>
      <c r="Z59" s="9" t="n">
        <f aca="false">R59+V59-N59-L59-F59</f>
        <v>-5567644.66006704</v>
      </c>
      <c r="AA59" s="9"/>
      <c r="AB59" s="9" t="n">
        <f aca="false">T59-P59-D59</f>
        <v>-75397537.2821915</v>
      </c>
      <c r="AC59" s="50"/>
      <c r="AD59" s="9"/>
      <c r="AE59" s="9"/>
      <c r="AF59" s="9"/>
      <c r="AG59" s="9" t="n">
        <f aca="false">BF59/100*$AG$53</f>
        <v>5928608262.45396</v>
      </c>
      <c r="AH59" s="40" t="n">
        <f aca="false">(AG59-AG58)/AG58</f>
        <v>0.00166072845757348</v>
      </c>
      <c r="AI59" s="40"/>
      <c r="AJ59" s="40" t="n">
        <f aca="false">AB59/AG59</f>
        <v>-0.0127175778773724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12241156</v>
      </c>
      <c r="AX59" s="7"/>
      <c r="AY59" s="40" t="n">
        <f aca="false">(AW59-AW58)/AW58</f>
        <v>-0.00105083771195981</v>
      </c>
      <c r="AZ59" s="39" t="n">
        <f aca="false">workers_and_wage_central!B47</f>
        <v>7182.41317511822</v>
      </c>
      <c r="BA59" s="40" t="n">
        <f aca="false">(AZ59-AZ58)/AZ58</f>
        <v>0.00271441858294626</v>
      </c>
      <c r="BB59" s="7"/>
      <c r="BC59" s="7"/>
      <c r="BD59" s="7"/>
      <c r="BE59" s="7"/>
      <c r="BF59" s="7" t="n">
        <f aca="false">BF58*(1+AY59)*(1+BA59)*(1-BE59)</f>
        <v>104.374794122733</v>
      </c>
      <c r="BG59" s="7"/>
      <c r="BH59" s="7" t="n">
        <f aca="false">BH58+1</f>
        <v>28</v>
      </c>
      <c r="BI59" s="40" t="n">
        <f aca="false">T66/AG66</f>
        <v>0.0154351695893582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147163063.589265</v>
      </c>
      <c r="E60" s="9"/>
      <c r="F60" s="67" t="n">
        <f aca="false">'Central pensions'!I60</f>
        <v>26748628.8096462</v>
      </c>
      <c r="G60" s="9" t="n">
        <f aca="false">'Central pensions'!K60</f>
        <v>1632901.5917159</v>
      </c>
      <c r="H60" s="9" t="n">
        <f aca="false">'Central pensions'!V60</f>
        <v>8983742.7737619</v>
      </c>
      <c r="I60" s="67" t="n">
        <f aca="false">'Central pensions'!M60</f>
        <v>50502.1110839965</v>
      </c>
      <c r="J60" s="9" t="n">
        <f aca="false">'Central pensions'!W60</f>
        <v>277847.714652428</v>
      </c>
      <c r="K60" s="9"/>
      <c r="L60" s="67" t="n">
        <f aca="false">'Central pensions'!N60</f>
        <v>4360001.63349955</v>
      </c>
      <c r="M60" s="67"/>
      <c r="N60" s="67" t="n">
        <f aca="false">'Central pensions'!L60</f>
        <v>1170792.65100742</v>
      </c>
      <c r="O60" s="9"/>
      <c r="P60" s="9" t="n">
        <f aca="false">'Central pensions'!X60</f>
        <v>29065424.9289689</v>
      </c>
      <c r="Q60" s="67"/>
      <c r="R60" s="67" t="n">
        <f aca="false">'Central SIPA income'!G55</f>
        <v>23908327.6319927</v>
      </c>
      <c r="S60" s="67"/>
      <c r="T60" s="9" t="n">
        <f aca="false">'Central SIPA income'!J55</f>
        <v>91415562.8763241</v>
      </c>
      <c r="U60" s="9"/>
      <c r="V60" s="67" t="n">
        <f aca="false">'Central SIPA income'!F55</f>
        <v>121117.203425008</v>
      </c>
      <c r="W60" s="67"/>
      <c r="X60" s="67" t="n">
        <f aca="false">'Central SIPA income'!M55</f>
        <v>304211.495944936</v>
      </c>
      <c r="Y60" s="9"/>
      <c r="Z60" s="9" t="n">
        <f aca="false">R60+V60-N60-L60-F60</f>
        <v>-8249978.25873541</v>
      </c>
      <c r="AA60" s="9"/>
      <c r="AB60" s="9" t="n">
        <f aca="false">T60-P60-D60</f>
        <v>-84812925.6419095</v>
      </c>
      <c r="AC60" s="50"/>
      <c r="AD60" s="9"/>
      <c r="AE60" s="9"/>
      <c r="AF60" s="9"/>
      <c r="AG60" s="9" t="n">
        <f aca="false">BF60/100*$AG$53</f>
        <v>6004714249.11873</v>
      </c>
      <c r="AH60" s="40" t="n">
        <f aca="false">(AG60-AG59)/AG59</f>
        <v>0.0128370746211648</v>
      </c>
      <c r="AI60" s="40"/>
      <c r="AJ60" s="40" t="n">
        <f aca="false">AB60/AG60</f>
        <v>-0.0141243899581661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12282070</v>
      </c>
      <c r="AY60" s="40" t="n">
        <f aca="false">(AW60-AW59)/AW59</f>
        <v>0.00334233139419186</v>
      </c>
      <c r="AZ60" s="39" t="n">
        <f aca="false">workers_and_wage_central!B48</f>
        <v>7250.3811723949</v>
      </c>
      <c r="BA60" s="40" t="n">
        <f aca="false">(AZ60-AZ59)/AZ59</f>
        <v>0.00946311436275166</v>
      </c>
      <c r="BB60" s="7"/>
      <c r="BC60" s="7"/>
      <c r="BD60" s="7"/>
      <c r="BE60" s="7"/>
      <c r="BF60" s="7" t="n">
        <f aca="false">BF59*(1+AY60)*(1+BA60)*(1-BE60)</f>
        <v>105.714661143455</v>
      </c>
      <c r="BG60" s="7"/>
      <c r="BH60" s="0" t="n">
        <f aca="false">BH59+1</f>
        <v>29</v>
      </c>
      <c r="BI60" s="40" t="n">
        <f aca="false">T67/AG67</f>
        <v>0.0178103983463294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150955083.467466</v>
      </c>
      <c r="E61" s="9"/>
      <c r="F61" s="67" t="n">
        <f aca="false">'Central pensions'!I61</f>
        <v>27437873.3095018</v>
      </c>
      <c r="G61" s="9" t="n">
        <f aca="false">'Central pensions'!K61</f>
        <v>1670271.52218534</v>
      </c>
      <c r="H61" s="9" t="n">
        <f aca="false">'Central pensions'!V61</f>
        <v>9189341.10529274</v>
      </c>
      <c r="I61" s="67" t="n">
        <f aca="false">'Central pensions'!M61</f>
        <v>51657.8821294436</v>
      </c>
      <c r="J61" s="9" t="n">
        <f aca="false">'Central pensions'!W61</f>
        <v>284206.425936889</v>
      </c>
      <c r="K61" s="9"/>
      <c r="L61" s="67" t="n">
        <f aca="false">'Central pensions'!N61</f>
        <v>4532487.08780207</v>
      </c>
      <c r="M61" s="67"/>
      <c r="N61" s="67" t="n">
        <f aca="false">'Central pensions'!L61</f>
        <v>1201082.64484404</v>
      </c>
      <c r="O61" s="9"/>
      <c r="P61" s="9" t="n">
        <f aca="false">'Central pensions'!X61</f>
        <v>30127099.3804021</v>
      </c>
      <c r="Q61" s="67"/>
      <c r="R61" s="67" t="n">
        <f aca="false">'Central SIPA income'!G56</f>
        <v>27638318.865073</v>
      </c>
      <c r="S61" s="67"/>
      <c r="T61" s="9" t="n">
        <f aca="false">'Central SIPA income'!J56</f>
        <v>105677507.640688</v>
      </c>
      <c r="U61" s="9"/>
      <c r="V61" s="67" t="n">
        <f aca="false">'Central SIPA income'!F56</f>
        <v>123761.043352496</v>
      </c>
      <c r="W61" s="67"/>
      <c r="X61" s="67" t="n">
        <f aca="false">'Central SIPA income'!M56</f>
        <v>310852.059602584</v>
      </c>
      <c r="Y61" s="9"/>
      <c r="Z61" s="9" t="n">
        <f aca="false">R61+V61-N61-L61-F61</f>
        <v>-5409363.13372237</v>
      </c>
      <c r="AA61" s="9"/>
      <c r="AB61" s="9" t="n">
        <f aca="false">T61-P61-D61</f>
        <v>-75404675.2071801</v>
      </c>
      <c r="AC61" s="50"/>
      <c r="AD61" s="9"/>
      <c r="AE61" s="9"/>
      <c r="AF61" s="9"/>
      <c r="AG61" s="9" t="n">
        <f aca="false">BF61/100*$AG$53</f>
        <v>6036234828.88725</v>
      </c>
      <c r="AH61" s="40" t="n">
        <f aca="false">(AG61-AG60)/AG60</f>
        <v>0.00524930553908463</v>
      </c>
      <c r="AI61" s="40" t="n">
        <f aca="false">(AG61-AG57)/AG57</f>
        <v>0.0283232349342934</v>
      </c>
      <c r="AJ61" s="40" t="n">
        <f aca="false">AB61/AG61</f>
        <v>-0.0124920049243811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12351982</v>
      </c>
      <c r="AY61" s="40" t="n">
        <f aca="false">(AW61-AW60)/AW60</f>
        <v>0.00569220009330675</v>
      </c>
      <c r="AZ61" s="39" t="n">
        <f aca="false">workers_and_wage_central!B49</f>
        <v>7247.18819313446</v>
      </c>
      <c r="BA61" s="40" t="n">
        <f aca="false">(AZ61-AZ60)/AZ60</f>
        <v>-0.000440387778866435</v>
      </c>
      <c r="BB61" s="7"/>
      <c r="BC61" s="7"/>
      <c r="BD61" s="7"/>
      <c r="BE61" s="7"/>
      <c r="BF61" s="7" t="n">
        <f aca="false">BF60*(1+AY61)*(1+BA61)*(1-BE61)</f>
        <v>106.269589699758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0.0154656730799487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149291413.391192</v>
      </c>
      <c r="E62" s="6"/>
      <c r="F62" s="8" t="n">
        <f aca="false">'Central pensions'!I62</f>
        <v>27135481.5799019</v>
      </c>
      <c r="G62" s="6" t="n">
        <f aca="false">'Central pensions'!K62</f>
        <v>1727893.40053863</v>
      </c>
      <c r="H62" s="6" t="n">
        <f aca="false">'Central pensions'!V62</f>
        <v>9506359.67878985</v>
      </c>
      <c r="I62" s="8" t="n">
        <f aca="false">'Central pensions'!M62</f>
        <v>53440.0020785148</v>
      </c>
      <c r="J62" s="6" t="n">
        <f aca="false">'Central pensions'!W62</f>
        <v>294011.124086287</v>
      </c>
      <c r="K62" s="6"/>
      <c r="L62" s="8" t="n">
        <f aca="false">'Central pensions'!N62</f>
        <v>5348751.50162698</v>
      </c>
      <c r="M62" s="8"/>
      <c r="N62" s="8" t="n">
        <f aca="false">'Central pensions'!L62</f>
        <v>1189579.56221556</v>
      </c>
      <c r="O62" s="6"/>
      <c r="P62" s="6" t="n">
        <f aca="false">'Central pensions'!X62</f>
        <v>34299412.7374335</v>
      </c>
      <c r="Q62" s="8"/>
      <c r="R62" s="8" t="n">
        <f aca="false">'Central SIPA income'!G57</f>
        <v>24112685.2177706</v>
      </c>
      <c r="S62" s="8"/>
      <c r="T62" s="6" t="n">
        <f aca="false">'Central SIPA income'!J57</f>
        <v>92196941.8175653</v>
      </c>
      <c r="U62" s="6"/>
      <c r="V62" s="8" t="n">
        <f aca="false">'Central SIPA income'!F57</f>
        <v>128142.705147574</v>
      </c>
      <c r="W62" s="8"/>
      <c r="X62" s="8" t="n">
        <f aca="false">'Central SIPA income'!M57</f>
        <v>321857.530763669</v>
      </c>
      <c r="Y62" s="6"/>
      <c r="Z62" s="6" t="n">
        <f aca="false">R62+V62-N62-L62-F62</f>
        <v>-9432984.72082625</v>
      </c>
      <c r="AA62" s="6"/>
      <c r="AB62" s="6" t="n">
        <f aca="false">T62-P62-D62</f>
        <v>-91393884.3110598</v>
      </c>
      <c r="AC62" s="50"/>
      <c r="AD62" s="6"/>
      <c r="AE62" s="6"/>
      <c r="AF62" s="6"/>
      <c r="AG62" s="6" t="n">
        <f aca="false">BF62/100*$AG$53</f>
        <v>6077679316.21327</v>
      </c>
      <c r="AH62" s="61" t="n">
        <f aca="false">(AG62-AG61)/AG61</f>
        <v>0.00686595013296745</v>
      </c>
      <c r="AI62" s="61"/>
      <c r="AJ62" s="61" t="n">
        <f aca="false">AB62/AG62</f>
        <v>-0.0150376286006487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0.00802081446065102</v>
      </c>
      <c r="AV62" s="5"/>
      <c r="AW62" s="65" t="n">
        <f aca="false">workers_and_wage_central!C50</f>
        <v>12407755</v>
      </c>
      <c r="AX62" s="5"/>
      <c r="AY62" s="61" t="n">
        <f aca="false">(AW62-AW61)/AW61</f>
        <v>0.00451530774575287</v>
      </c>
      <c r="AZ62" s="66" t="n">
        <f aca="false">workers_and_wage_central!B50</f>
        <v>7264.14716590823</v>
      </c>
      <c r="BA62" s="61" t="n">
        <f aca="false">(AZ62-AZ61)/AZ61</f>
        <v>0.00234007622291921</v>
      </c>
      <c r="BB62" s="5"/>
      <c r="BC62" s="5"/>
      <c r="BD62" s="5"/>
      <c r="BE62" s="5"/>
      <c r="BF62" s="5" t="n">
        <f aca="false">BF61*(1+AY62)*(1+BA62)*(1-BE62)</f>
        <v>106.999231403287</v>
      </c>
      <c r="BG62" s="5"/>
      <c r="BH62" s="5" t="n">
        <f aca="false">BH61+1</f>
        <v>31</v>
      </c>
      <c r="BI62" s="61" t="n">
        <f aca="false">T69/AG69</f>
        <v>0.0178204339316418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152268184.794419</v>
      </c>
      <c r="E63" s="9"/>
      <c r="F63" s="67" t="n">
        <f aca="false">'Central pensions'!I63</f>
        <v>27676545.0191514</v>
      </c>
      <c r="G63" s="9" t="n">
        <f aca="false">'Central pensions'!K63</f>
        <v>1867287.10756122</v>
      </c>
      <c r="H63" s="9" t="n">
        <f aca="false">'Central pensions'!V63</f>
        <v>10273262.7270355</v>
      </c>
      <c r="I63" s="67" t="n">
        <f aca="false">'Central pensions'!M63</f>
        <v>57751.1476565327</v>
      </c>
      <c r="J63" s="9" t="n">
        <f aca="false">'Central pensions'!W63</f>
        <v>317729.775062954</v>
      </c>
      <c r="K63" s="9"/>
      <c r="L63" s="67" t="n">
        <f aca="false">'Central pensions'!N63</f>
        <v>4462200.66369149</v>
      </c>
      <c r="M63" s="67"/>
      <c r="N63" s="67" t="n">
        <f aca="false">'Central pensions'!L63</f>
        <v>1214605.23739338</v>
      </c>
      <c r="O63" s="9"/>
      <c r="P63" s="9" t="n">
        <f aca="false">'Central pensions'!X63</f>
        <v>29836780.1059613</v>
      </c>
      <c r="Q63" s="67"/>
      <c r="R63" s="67" t="n">
        <f aca="false">'Central SIPA income'!G58</f>
        <v>28228928.1872292</v>
      </c>
      <c r="S63" s="67"/>
      <c r="T63" s="9" t="n">
        <f aca="false">'Central SIPA income'!J58</f>
        <v>107935753.573066</v>
      </c>
      <c r="U63" s="9"/>
      <c r="V63" s="67" t="n">
        <f aca="false">'Central SIPA income'!F58</f>
        <v>116024.854721749</v>
      </c>
      <c r="W63" s="67"/>
      <c r="X63" s="67" t="n">
        <f aca="false">'Central SIPA income'!M58</f>
        <v>291420.984167217</v>
      </c>
      <c r="Y63" s="9"/>
      <c r="Z63" s="9" t="n">
        <f aca="false">R63+V63-N63-L63-F63</f>
        <v>-5008397.87828528</v>
      </c>
      <c r="AA63" s="9"/>
      <c r="AB63" s="9" t="n">
        <f aca="false">T63-P63-D63</f>
        <v>-74169211.3273143</v>
      </c>
      <c r="AC63" s="50"/>
      <c r="AD63" s="9"/>
      <c r="AE63" s="9"/>
      <c r="AF63" s="9"/>
      <c r="AG63" s="9" t="n">
        <f aca="false">BF63/100*$AG$53</f>
        <v>6126884124.81669</v>
      </c>
      <c r="AH63" s="40" t="n">
        <f aca="false">(AG63-AG62)/AG62</f>
        <v>0.00809598632032988</v>
      </c>
      <c r="AI63" s="40"/>
      <c r="AJ63" s="40" t="n">
        <f aca="false">AB63/AG63</f>
        <v>-0.0121055351817239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12447998</v>
      </c>
      <c r="AX63" s="7"/>
      <c r="AY63" s="40" t="n">
        <f aca="false">(AW63-AW62)/AW62</f>
        <v>0.00324337480873857</v>
      </c>
      <c r="AZ63" s="39" t="n">
        <f aca="false">workers_and_wage_central!B51</f>
        <v>7299.28329044621</v>
      </c>
      <c r="BA63" s="40" t="n">
        <f aca="false">(AZ63-AZ62)/AZ62</f>
        <v>0.00483692355557938</v>
      </c>
      <c r="BB63" s="7"/>
      <c r="BC63" s="7"/>
      <c r="BD63" s="7"/>
      <c r="BE63" s="7"/>
      <c r="BF63" s="7" t="n">
        <f aca="false">BF62*(1+AY63)*(1+BA63)*(1-BE63)</f>
        <v>107.865495717014</v>
      </c>
      <c r="BG63" s="7"/>
      <c r="BH63" s="7" t="n">
        <f aca="false">BH62+1</f>
        <v>32</v>
      </c>
      <c r="BI63" s="40" t="n">
        <f aca="false">T70/AG70</f>
        <v>0.0155428258300967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150336826.724794</v>
      </c>
      <c r="E64" s="9"/>
      <c r="F64" s="67" t="n">
        <f aca="false">'Central pensions'!I64</f>
        <v>27325497.8280769</v>
      </c>
      <c r="G64" s="9" t="n">
        <f aca="false">'Central pensions'!K64</f>
        <v>1944310.13108378</v>
      </c>
      <c r="H64" s="9" t="n">
        <f aca="false">'Central pensions'!V64</f>
        <v>10697020.6769907</v>
      </c>
      <c r="I64" s="67" t="n">
        <f aca="false">'Central pensions'!M64</f>
        <v>60133.3030232098</v>
      </c>
      <c r="J64" s="9" t="n">
        <f aca="false">'Central pensions'!W64</f>
        <v>330835.69104095</v>
      </c>
      <c r="K64" s="9"/>
      <c r="L64" s="67" t="n">
        <f aca="false">'Central pensions'!N64</f>
        <v>4482178.31061021</v>
      </c>
      <c r="M64" s="67"/>
      <c r="N64" s="67" t="n">
        <f aca="false">'Central pensions'!L64</f>
        <v>1201718.51911184</v>
      </c>
      <c r="O64" s="9"/>
      <c r="P64" s="9" t="n">
        <f aca="false">'Central pensions'!X64</f>
        <v>29869545.2890039</v>
      </c>
      <c r="Q64" s="67"/>
      <c r="R64" s="67" t="n">
        <f aca="false">'Central SIPA income'!G59</f>
        <v>24796791.0833376</v>
      </c>
      <c r="S64" s="67"/>
      <c r="T64" s="9" t="n">
        <f aca="false">'Central SIPA income'!J59</f>
        <v>94812679.8871791</v>
      </c>
      <c r="U64" s="9"/>
      <c r="V64" s="67" t="n">
        <f aca="false">'Central SIPA income'!F59</f>
        <v>117882.861892659</v>
      </c>
      <c r="W64" s="67"/>
      <c r="X64" s="67" t="n">
        <f aca="false">'Central SIPA income'!M59</f>
        <v>296087.762502212</v>
      </c>
      <c r="Y64" s="9"/>
      <c r="Z64" s="9" t="n">
        <f aca="false">R64+V64-N64-L64-F64</f>
        <v>-8094720.71256867</v>
      </c>
      <c r="AA64" s="9"/>
      <c r="AB64" s="9" t="n">
        <f aca="false">T64-P64-D64</f>
        <v>-85393692.1266183</v>
      </c>
      <c r="AC64" s="50"/>
      <c r="AD64" s="9"/>
      <c r="AE64" s="9"/>
      <c r="AF64" s="9"/>
      <c r="AG64" s="9" t="n">
        <f aca="false">BF64/100*$AG$53</f>
        <v>6180871081.95704</v>
      </c>
      <c r="AH64" s="40" t="n">
        <f aca="false">(AG64-AG63)/AG63</f>
        <v>0.00881148656323978</v>
      </c>
      <c r="AI64" s="40"/>
      <c r="AJ64" s="40" t="n">
        <f aca="false">AB64/AG64</f>
        <v>-0.01381580217324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12517437</v>
      </c>
      <c r="AY64" s="40" t="n">
        <f aca="false">(AW64-AW63)/AW63</f>
        <v>0.0055783267317363</v>
      </c>
      <c r="AZ64" s="39" t="n">
        <f aca="false">workers_and_wage_central!B52</f>
        <v>7322.75212316274</v>
      </c>
      <c r="BA64" s="40" t="n">
        <f aca="false">(AZ64-AZ63)/AZ63</f>
        <v>0.00321522426006509</v>
      </c>
      <c r="BB64" s="7"/>
      <c r="BC64" s="7"/>
      <c r="BD64" s="7"/>
      <c r="BE64" s="7"/>
      <c r="BF64" s="7" t="n">
        <f aca="false">BF63*(1+AY64)*(1+BA64)*(1-BE64)</f>
        <v>108.815951083162</v>
      </c>
      <c r="BG64" s="7"/>
      <c r="BH64" s="0" t="n">
        <f aca="false">BH63+1</f>
        <v>33</v>
      </c>
      <c r="BI64" s="40" t="n">
        <f aca="false">T71/AG71</f>
        <v>0.017921337619231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154128072.406123</v>
      </c>
      <c r="E65" s="9"/>
      <c r="F65" s="67" t="n">
        <f aca="false">'Central pensions'!I65</f>
        <v>28014601.6084867</v>
      </c>
      <c r="G65" s="9" t="n">
        <f aca="false">'Central pensions'!K65</f>
        <v>2074906.92026456</v>
      </c>
      <c r="H65" s="9" t="n">
        <f aca="false">'Central pensions'!V65</f>
        <v>11415525.6787811</v>
      </c>
      <c r="I65" s="67" t="n">
        <f aca="false">'Central pensions'!M65</f>
        <v>64172.3789772543</v>
      </c>
      <c r="J65" s="9" t="n">
        <f aca="false">'Central pensions'!W65</f>
        <v>353057.495220032</v>
      </c>
      <c r="K65" s="9"/>
      <c r="L65" s="67" t="n">
        <f aca="false">'Central pensions'!N65</f>
        <v>4573579.14172356</v>
      </c>
      <c r="M65" s="67"/>
      <c r="N65" s="67" t="n">
        <f aca="false">'Central pensions'!L65</f>
        <v>1234189.06155096</v>
      </c>
      <c r="O65" s="9"/>
      <c r="P65" s="9" t="n">
        <f aca="false">'Central pensions'!X65</f>
        <v>30522467.9802935</v>
      </c>
      <c r="Q65" s="67"/>
      <c r="R65" s="67" t="n">
        <f aca="false">'Central SIPA income'!G60</f>
        <v>28928048.9131839</v>
      </c>
      <c r="S65" s="67"/>
      <c r="T65" s="9" t="n">
        <f aca="false">'Central SIPA income'!J60</f>
        <v>110608902.262736</v>
      </c>
      <c r="U65" s="9"/>
      <c r="V65" s="67" t="n">
        <f aca="false">'Central SIPA income'!F60</f>
        <v>116368.391302836</v>
      </c>
      <c r="W65" s="67"/>
      <c r="X65" s="67" t="n">
        <f aca="false">'Central SIPA income'!M60</f>
        <v>292283.849014565</v>
      </c>
      <c r="Y65" s="9"/>
      <c r="Z65" s="9" t="n">
        <f aca="false">R65+V65-N65-L65-F65</f>
        <v>-4777952.50727443</v>
      </c>
      <c r="AA65" s="9"/>
      <c r="AB65" s="9" t="n">
        <f aca="false">T65-P65-D65</f>
        <v>-74041638.1236804</v>
      </c>
      <c r="AC65" s="50"/>
      <c r="AD65" s="9"/>
      <c r="AE65" s="9"/>
      <c r="AF65" s="9"/>
      <c r="AG65" s="9" t="n">
        <f aca="false">BF65/100*$AG$53</f>
        <v>6232233099.72931</v>
      </c>
      <c r="AH65" s="40" t="n">
        <f aca="false">(AG65-AG64)/AG64</f>
        <v>0.00830983482606698</v>
      </c>
      <c r="AI65" s="40" t="n">
        <f aca="false">(AG65-AG61)/AG61</f>
        <v>0.0324702859312372</v>
      </c>
      <c r="AJ65" s="40" t="n">
        <f aca="false">AB65/AG65</f>
        <v>-0.0118804346594315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12593069</v>
      </c>
      <c r="AY65" s="40" t="n">
        <f aca="false">(AW65-AW64)/AW64</f>
        <v>0.006042131468287</v>
      </c>
      <c r="AZ65" s="39" t="n">
        <f aca="false">workers_and_wage_central!B53</f>
        <v>7339.2582207291</v>
      </c>
      <c r="BA65" s="40" t="n">
        <f aca="false">(AZ65-AZ64)/AZ64</f>
        <v>0.00225408388659681</v>
      </c>
      <c r="BB65" s="7"/>
      <c r="BC65" s="7"/>
      <c r="BD65" s="7"/>
      <c r="BE65" s="7"/>
      <c r="BF65" s="7" t="n">
        <f aca="false">BF64*(1+AY65)*(1+BA65)*(1-BE65)</f>
        <v>109.720193663104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0.0155977075862737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152485521.270599</v>
      </c>
      <c r="E66" s="6"/>
      <c r="F66" s="8" t="n">
        <f aca="false">'Central pensions'!I66</f>
        <v>27716048.4963579</v>
      </c>
      <c r="G66" s="6" t="n">
        <f aca="false">'Central pensions'!K66</f>
        <v>2104642.19000744</v>
      </c>
      <c r="H66" s="6" t="n">
        <f aca="false">'Central pensions'!V66</f>
        <v>11579120.3595835</v>
      </c>
      <c r="I66" s="8" t="n">
        <f aca="false">'Central pensions'!M66</f>
        <v>65092.0264950758</v>
      </c>
      <c r="J66" s="6" t="n">
        <f aca="false">'Central pensions'!W66</f>
        <v>358117.124523201</v>
      </c>
      <c r="K66" s="6"/>
      <c r="L66" s="8" t="n">
        <f aca="false">'Central pensions'!N66</f>
        <v>5330705.83665187</v>
      </c>
      <c r="M66" s="8"/>
      <c r="N66" s="8" t="n">
        <f aca="false">'Central pensions'!L66</f>
        <v>1222444.80723</v>
      </c>
      <c r="O66" s="6"/>
      <c r="P66" s="6" t="n">
        <f aca="false">'Central pensions'!X66</f>
        <v>34386588.5773467</v>
      </c>
      <c r="Q66" s="8"/>
      <c r="R66" s="8" t="n">
        <f aca="false">'Central SIPA income'!G61</f>
        <v>25254050.0468461</v>
      </c>
      <c r="S66" s="8"/>
      <c r="T66" s="6" t="n">
        <f aca="false">'Central SIPA income'!J61</f>
        <v>96561049.1655657</v>
      </c>
      <c r="U66" s="6"/>
      <c r="V66" s="8" t="n">
        <f aca="false">'Central SIPA income'!F61</f>
        <v>116687.344522687</v>
      </c>
      <c r="W66" s="8"/>
      <c r="X66" s="8" t="n">
        <f aca="false">'Central SIPA income'!M61</f>
        <v>293084.967546065</v>
      </c>
      <c r="Y66" s="6"/>
      <c r="Z66" s="6" t="n">
        <f aca="false">R66+V66-N66-L66-F66</f>
        <v>-8898461.74887095</v>
      </c>
      <c r="AA66" s="6"/>
      <c r="AB66" s="6" t="n">
        <f aca="false">T66-P66-D66</f>
        <v>-90311060.6823803</v>
      </c>
      <c r="AC66" s="50"/>
      <c r="AD66" s="6"/>
      <c r="AE66" s="6"/>
      <c r="AF66" s="6"/>
      <c r="AG66" s="6" t="n">
        <f aca="false">BF66/100*$AG$53</f>
        <v>6255911125.98724</v>
      </c>
      <c r="AH66" s="61" t="n">
        <f aca="false">(AG66-AG65)/AG65</f>
        <v>0.00379928444251488</v>
      </c>
      <c r="AI66" s="61"/>
      <c r="AJ66" s="61" t="n">
        <f aca="false">AB66/AG66</f>
        <v>-0.0144361163168104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0.00568600068697694</v>
      </c>
      <c r="AV66" s="5"/>
      <c r="AW66" s="65" t="n">
        <f aca="false">workers_and_wage_central!C54</f>
        <v>12605819</v>
      </c>
      <c r="AX66" s="5"/>
      <c r="AY66" s="61" t="n">
        <f aca="false">(AW66-AW65)/AW65</f>
        <v>0.00101246169619177</v>
      </c>
      <c r="AZ66" s="66" t="n">
        <f aca="false">workers_and_wage_central!B54</f>
        <v>7359.69074533125</v>
      </c>
      <c r="BA66" s="61" t="n">
        <f aca="false">(AZ66-AZ65)/AZ65</f>
        <v>0.0027840040488615</v>
      </c>
      <c r="BB66" s="5"/>
      <c r="BC66" s="5"/>
      <c r="BD66" s="5"/>
      <c r="BE66" s="5"/>
      <c r="BF66" s="5" t="n">
        <f aca="false">BF65*(1+AY66)*(1+BA66)*(1-BE66)</f>
        <v>110.137051887918</v>
      </c>
      <c r="BG66" s="5"/>
      <c r="BH66" s="5" t="n">
        <f aca="false">BH65+1</f>
        <v>35</v>
      </c>
      <c r="BI66" s="61" t="n">
        <f aca="false">T73/AG73</f>
        <v>0.0178816029226883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155480587.51765</v>
      </c>
      <c r="E67" s="9"/>
      <c r="F67" s="67" t="n">
        <f aca="false">'Central pensions'!I67</f>
        <v>28260437.2400325</v>
      </c>
      <c r="G67" s="9" t="n">
        <f aca="false">'Central pensions'!K67</f>
        <v>2248940.2559473</v>
      </c>
      <c r="H67" s="9" t="n">
        <f aca="false">'Central pensions'!V67</f>
        <v>12373005.7435721</v>
      </c>
      <c r="I67" s="67" t="n">
        <f aca="false">'Central pensions'!M67</f>
        <v>69554.8532767207</v>
      </c>
      <c r="J67" s="9" t="n">
        <f aca="false">'Central pensions'!W67</f>
        <v>382670.280729034</v>
      </c>
      <c r="K67" s="9"/>
      <c r="L67" s="67" t="n">
        <f aca="false">'Central pensions'!N67</f>
        <v>4568997.41980035</v>
      </c>
      <c r="M67" s="67"/>
      <c r="N67" s="67" t="n">
        <f aca="false">'Central pensions'!L67</f>
        <v>1247681.83837341</v>
      </c>
      <c r="O67" s="9"/>
      <c r="P67" s="9" t="n">
        <f aca="false">'Central pensions'!X67</f>
        <v>30572926.6805177</v>
      </c>
      <c r="Q67" s="67"/>
      <c r="R67" s="67" t="n">
        <f aca="false">'Central SIPA income'!G62</f>
        <v>29381987.3006655</v>
      </c>
      <c r="S67" s="67"/>
      <c r="T67" s="9" t="n">
        <f aca="false">'Central SIPA income'!J62</f>
        <v>112344575.030883</v>
      </c>
      <c r="U67" s="9"/>
      <c r="V67" s="67" t="n">
        <f aca="false">'Central SIPA income'!F62</f>
        <v>121323.732776706</v>
      </c>
      <c r="W67" s="67"/>
      <c r="X67" s="67" t="n">
        <f aca="false">'Central SIPA income'!M62</f>
        <v>304730.238132337</v>
      </c>
      <c r="Y67" s="9"/>
      <c r="Z67" s="9" t="n">
        <f aca="false">R67+V67-N67-L67-F67</f>
        <v>-4573805.46476399</v>
      </c>
      <c r="AA67" s="9"/>
      <c r="AB67" s="9" t="n">
        <f aca="false">T67-P67-D67</f>
        <v>-73708939.1672843</v>
      </c>
      <c r="AC67" s="50"/>
      <c r="AD67" s="9"/>
      <c r="AE67" s="9"/>
      <c r="AF67" s="9"/>
      <c r="AG67" s="9" t="n">
        <f aca="false">BF67/100*$AG$53</f>
        <v>6307808104.36151</v>
      </c>
      <c r="AH67" s="40" t="n">
        <f aca="false">(AG67-AG66)/AG66</f>
        <v>0.00829567065917716</v>
      </c>
      <c r="AI67" s="40"/>
      <c r="AJ67" s="40" t="n">
        <f aca="false">AB67/AG67</f>
        <v>-0.0116853490067839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12661526</v>
      </c>
      <c r="AX67" s="7"/>
      <c r="AY67" s="40" t="n">
        <f aca="false">(AW67-AW66)/AW66</f>
        <v>0.00441914960067252</v>
      </c>
      <c r="AZ67" s="39" t="n">
        <f aca="false">workers_and_wage_central!B55</f>
        <v>7388.09521787611</v>
      </c>
      <c r="BA67" s="40" t="n">
        <f aca="false">(AZ67-AZ66)/AZ66</f>
        <v>0.003859465503068</v>
      </c>
      <c r="BB67" s="7"/>
      <c r="BC67" s="7"/>
      <c r="BD67" s="7"/>
      <c r="BE67" s="7"/>
      <c r="BF67" s="7" t="n">
        <f aca="false">BF66*(1+AY67)*(1+BA67)*(1-BE67)</f>
        <v>111.050712597753</v>
      </c>
      <c r="BG67" s="7"/>
      <c r="BH67" s="7" t="n">
        <f aca="false">BH66+1</f>
        <v>36</v>
      </c>
      <c r="BI67" s="40" t="n">
        <f aca="false">T74/AG74</f>
        <v>0.0155847272210782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153629898.463121</v>
      </c>
      <c r="E68" s="9"/>
      <c r="F68" s="67" t="n">
        <f aca="false">'Central pensions'!I68</f>
        <v>27924052.5973491</v>
      </c>
      <c r="G68" s="9" t="n">
        <f aca="false">'Central pensions'!K68</f>
        <v>2259567.73284584</v>
      </c>
      <c r="H68" s="9" t="n">
        <f aca="false">'Central pensions'!V68</f>
        <v>12431474.9858552</v>
      </c>
      <c r="I68" s="67" t="n">
        <f aca="false">'Central pensions'!M68</f>
        <v>69883.5381292528</v>
      </c>
      <c r="J68" s="9" t="n">
        <f aca="false">'Central pensions'!W68</f>
        <v>384478.607809956</v>
      </c>
      <c r="K68" s="9"/>
      <c r="L68" s="67" t="n">
        <f aca="false">'Central pensions'!N68</f>
        <v>4410132.4702602</v>
      </c>
      <c r="M68" s="67"/>
      <c r="N68" s="67" t="n">
        <f aca="false">'Central pensions'!L68</f>
        <v>1233766.70448258</v>
      </c>
      <c r="O68" s="9"/>
      <c r="P68" s="9" t="n">
        <f aca="false">'Central pensions'!X68</f>
        <v>29672018.7411025</v>
      </c>
      <c r="Q68" s="67"/>
      <c r="R68" s="67" t="n">
        <f aca="false">'Central SIPA income'!G63</f>
        <v>25604777.7231388</v>
      </c>
      <c r="S68" s="67"/>
      <c r="T68" s="9" t="n">
        <f aca="false">'Central SIPA income'!J63</f>
        <v>97902086.8340348</v>
      </c>
      <c r="U68" s="9"/>
      <c r="V68" s="67" t="n">
        <f aca="false">'Central SIPA income'!F63</f>
        <v>125640.511790783</v>
      </c>
      <c r="W68" s="67"/>
      <c r="X68" s="67" t="n">
        <f aca="false">'Central SIPA income'!M63</f>
        <v>315572.742453773</v>
      </c>
      <c r="Y68" s="9"/>
      <c r="Z68" s="9" t="n">
        <f aca="false">R68+V68-N68-L68-F68</f>
        <v>-7837533.53716221</v>
      </c>
      <c r="AA68" s="9"/>
      <c r="AB68" s="9" t="n">
        <f aca="false">T68-P68-D68</f>
        <v>-85399830.3701888</v>
      </c>
      <c r="AC68" s="50"/>
      <c r="AD68" s="9"/>
      <c r="AE68" s="9"/>
      <c r="AF68" s="9"/>
      <c r="AG68" s="9" t="n">
        <f aca="false">BF68/100*$AG$53</f>
        <v>6330282964.59757</v>
      </c>
      <c r="AH68" s="40" t="n">
        <f aca="false">(AG68-AG67)/AG67</f>
        <v>0.00356302218840698</v>
      </c>
      <c r="AI68" s="40"/>
      <c r="AJ68" s="40" t="n">
        <f aca="false">AB68/AG68</f>
        <v>-0.013490681356235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12689987</v>
      </c>
      <c r="AY68" s="40" t="n">
        <f aca="false">(AW68-AW67)/AW67</f>
        <v>0.00224783331803765</v>
      </c>
      <c r="AZ68" s="39" t="n">
        <f aca="false">workers_and_wage_central!B56</f>
        <v>7397.79016585281</v>
      </c>
      <c r="BA68" s="40" t="n">
        <f aca="false">(AZ68-AZ67)/AZ67</f>
        <v>0.00131223917542969</v>
      </c>
      <c r="BB68" s="7"/>
      <c r="BC68" s="7"/>
      <c r="BD68" s="7"/>
      <c r="BE68" s="7"/>
      <c r="BF68" s="7" t="n">
        <f aca="false">BF67*(1+AY68)*(1+BA68)*(1-BE68)</f>
        <v>111.446388750777</v>
      </c>
      <c r="BG68" s="7"/>
      <c r="BH68" s="0" t="n">
        <f aca="false">BH67+1</f>
        <v>37</v>
      </c>
      <c r="BI68" s="40" t="n">
        <f aca="false">T75/AG75</f>
        <v>0.0179844083998324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156671229.87072</v>
      </c>
      <c r="E69" s="9"/>
      <c r="F69" s="67" t="n">
        <f aca="false">'Central pensions'!I69</f>
        <v>28476850.5816044</v>
      </c>
      <c r="G69" s="9" t="n">
        <f aca="false">'Central pensions'!K69</f>
        <v>2408104.99531497</v>
      </c>
      <c r="H69" s="9" t="n">
        <f aca="false">'Central pensions'!V69</f>
        <v>13248683.1783827</v>
      </c>
      <c r="I69" s="67" t="n">
        <f aca="false">'Central pensions'!M69</f>
        <v>74477.474081906</v>
      </c>
      <c r="J69" s="9" t="n">
        <f aca="false">'Central pensions'!W69</f>
        <v>409753.087991217</v>
      </c>
      <c r="K69" s="9"/>
      <c r="L69" s="67" t="n">
        <f aca="false">'Central pensions'!N69</f>
        <v>4509518.33063309</v>
      </c>
      <c r="M69" s="67"/>
      <c r="N69" s="67" t="n">
        <f aca="false">'Central pensions'!L69</f>
        <v>1261383.6630673</v>
      </c>
      <c r="O69" s="9"/>
      <c r="P69" s="9" t="n">
        <f aca="false">'Central pensions'!X69</f>
        <v>30339672.800851</v>
      </c>
      <c r="Q69" s="67"/>
      <c r="R69" s="67" t="n">
        <f aca="false">'Central SIPA income'!G64</f>
        <v>29712351.8341509</v>
      </c>
      <c r="S69" s="67"/>
      <c r="T69" s="9" t="n">
        <f aca="false">'Central SIPA income'!J64</f>
        <v>113607752.45792</v>
      </c>
      <c r="U69" s="9"/>
      <c r="V69" s="67" t="n">
        <f aca="false">'Central SIPA income'!F64</f>
        <v>125313.337826853</v>
      </c>
      <c r="W69" s="67"/>
      <c r="X69" s="67" t="n">
        <f aca="false">'Central SIPA income'!M64</f>
        <v>314750.975783252</v>
      </c>
      <c r="Y69" s="9"/>
      <c r="Z69" s="9" t="n">
        <f aca="false">R69+V69-N69-L69-F69</f>
        <v>-4410087.4033271</v>
      </c>
      <c r="AA69" s="9"/>
      <c r="AB69" s="9" t="n">
        <f aca="false">T69-P69-D69</f>
        <v>-73403150.2136509</v>
      </c>
      <c r="AC69" s="50"/>
      <c r="AD69" s="9"/>
      <c r="AE69" s="9"/>
      <c r="AF69" s="9"/>
      <c r="AG69" s="9" t="n">
        <f aca="false">BF69/100*$AG$53</f>
        <v>6375139510.83984</v>
      </c>
      <c r="AH69" s="40" t="n">
        <f aca="false">(AG69-AG68)/AG68</f>
        <v>0.00708602545780875</v>
      </c>
      <c r="AI69" s="40" t="n">
        <f aca="false">(AG69-AG65)/AG65</f>
        <v>0.022930209577163</v>
      </c>
      <c r="AJ69" s="40" t="n">
        <f aca="false">AB69/AG69</f>
        <v>-0.0115139676690747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12717088</v>
      </c>
      <c r="AY69" s="40" t="n">
        <f aca="false">(AW69-AW68)/AW68</f>
        <v>0.00213562078511192</v>
      </c>
      <c r="AZ69" s="39" t="n">
        <f aca="false">workers_and_wage_central!B57</f>
        <v>7434.33417670832</v>
      </c>
      <c r="BA69" s="40" t="n">
        <f aca="false">(AZ69-AZ68)/AZ68</f>
        <v>0.00493985501564984</v>
      </c>
      <c r="BB69" s="7"/>
      <c r="BC69" s="7"/>
      <c r="BD69" s="7"/>
      <c r="BE69" s="7"/>
      <c r="BF69" s="7" t="n">
        <f aca="false">BF68*(1+AY69)*(1+BA69)*(1-BE69)</f>
        <v>112.236100698646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0.0156567955329478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155196872.606472</v>
      </c>
      <c r="E70" s="6"/>
      <c r="F70" s="8" t="n">
        <f aca="false">'Central pensions'!I70</f>
        <v>28208868.6965286</v>
      </c>
      <c r="G70" s="6" t="n">
        <f aca="false">'Central pensions'!K70</f>
        <v>2433783.83144366</v>
      </c>
      <c r="H70" s="6" t="n">
        <f aca="false">'Central pensions'!V70</f>
        <v>13389960.5582812</v>
      </c>
      <c r="I70" s="8" t="n">
        <f aca="false">'Central pensions'!M70</f>
        <v>75271.6648900099</v>
      </c>
      <c r="J70" s="6" t="n">
        <f aca="false">'Central pensions'!W70</f>
        <v>414122.491493234</v>
      </c>
      <c r="K70" s="6"/>
      <c r="L70" s="8" t="n">
        <f aca="false">'Central pensions'!N70</f>
        <v>5349967.13979154</v>
      </c>
      <c r="M70" s="8"/>
      <c r="N70" s="8" t="n">
        <f aca="false">'Central pensions'!L70</f>
        <v>1251366.2044651</v>
      </c>
      <c r="O70" s="6"/>
      <c r="P70" s="6" t="n">
        <f aca="false">'Central pensions'!X70</f>
        <v>34645652.5652986</v>
      </c>
      <c r="Q70" s="8"/>
      <c r="R70" s="8" t="n">
        <f aca="false">'Central SIPA income'!G65</f>
        <v>26196180.8273506</v>
      </c>
      <c r="S70" s="8"/>
      <c r="T70" s="6" t="n">
        <f aca="false">'Central SIPA income'!J65</f>
        <v>100163367.860901</v>
      </c>
      <c r="U70" s="6"/>
      <c r="V70" s="8" t="n">
        <f aca="false">'Central SIPA income'!F65</f>
        <v>124396.254452714</v>
      </c>
      <c r="W70" s="8"/>
      <c r="X70" s="8" t="n">
        <f aca="false">'Central SIPA income'!M65</f>
        <v>312447.526749887</v>
      </c>
      <c r="Y70" s="6"/>
      <c r="Z70" s="6" t="n">
        <f aca="false">R70+V70-N70-L70-F70</f>
        <v>-8489624.95898195</v>
      </c>
      <c r="AA70" s="6"/>
      <c r="AB70" s="6" t="n">
        <f aca="false">T70-P70-D70</f>
        <v>-89679157.3108696</v>
      </c>
      <c r="AC70" s="50"/>
      <c r="AD70" s="6"/>
      <c r="AE70" s="6"/>
      <c r="AF70" s="6"/>
      <c r="AG70" s="6" t="n">
        <f aca="false">BF70/100*$AG$53</f>
        <v>6444347312.11792</v>
      </c>
      <c r="AH70" s="61" t="n">
        <f aca="false">(AG70-AG69)/AG69</f>
        <v>0.0108558881198444</v>
      </c>
      <c r="AI70" s="61"/>
      <c r="AJ70" s="61" t="n">
        <f aca="false">AB70/AG70</f>
        <v>-0.0139159410515069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0.00610558223536864</v>
      </c>
      <c r="AV70" s="5"/>
      <c r="AW70" s="65" t="n">
        <f aca="false">workers_and_wage_central!C58</f>
        <v>12806870</v>
      </c>
      <c r="AX70" s="5"/>
      <c r="AY70" s="61" t="n">
        <f aca="false">(AW70-AW69)/AW69</f>
        <v>0.00705994957336145</v>
      </c>
      <c r="AZ70" s="66" t="n">
        <f aca="false">workers_and_wage_central!B58</f>
        <v>7462.35661537323</v>
      </c>
      <c r="BA70" s="61" t="n">
        <f aca="false">(AZ70-AZ69)/AZ69</f>
        <v>0.00376932728591926</v>
      </c>
      <c r="BB70" s="5"/>
      <c r="BC70" s="5"/>
      <c r="BD70" s="5"/>
      <c r="BE70" s="5"/>
      <c r="BF70" s="5" t="n">
        <f aca="false">BF69*(1+AY70)*(1+BA70)*(1-BE70)</f>
        <v>113.454523250838</v>
      </c>
      <c r="BG70" s="5"/>
      <c r="BH70" s="5" t="n">
        <f aca="false">BH69+1</f>
        <v>39</v>
      </c>
      <c r="BI70" s="61" t="n">
        <f aca="false">T77/AG77</f>
        <v>0.0181002034198697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158186704.1008</v>
      </c>
      <c r="E71" s="9"/>
      <c r="F71" s="67" t="n">
        <f aca="false">'Central pensions'!I71</f>
        <v>28752305.961931</v>
      </c>
      <c r="G71" s="9" t="n">
        <f aca="false">'Central pensions'!K71</f>
        <v>2571896.84129608</v>
      </c>
      <c r="H71" s="9" t="n">
        <f aca="false">'Central pensions'!V71</f>
        <v>14149817.5885634</v>
      </c>
      <c r="I71" s="67" t="n">
        <f aca="false">'Central pensions'!M71</f>
        <v>79543.2012771983</v>
      </c>
      <c r="J71" s="9" t="n">
        <f aca="false">'Central pensions'!W71</f>
        <v>437623.224388557</v>
      </c>
      <c r="K71" s="9"/>
      <c r="L71" s="67" t="n">
        <f aca="false">'Central pensions'!N71</f>
        <v>4510504.32125715</v>
      </c>
      <c r="M71" s="67"/>
      <c r="N71" s="67" t="n">
        <f aca="false">'Central pensions'!L71</f>
        <v>1276172.9163333</v>
      </c>
      <c r="O71" s="9"/>
      <c r="P71" s="9" t="n">
        <f aca="false">'Central pensions'!X71</f>
        <v>30426155.2188209</v>
      </c>
      <c r="Q71" s="67"/>
      <c r="R71" s="67" t="n">
        <f aca="false">'Central SIPA income'!G66</f>
        <v>30442226.8554455</v>
      </c>
      <c r="S71" s="67"/>
      <c r="T71" s="9" t="n">
        <f aca="false">'Central SIPA income'!J66</f>
        <v>116398492.861349</v>
      </c>
      <c r="U71" s="9"/>
      <c r="V71" s="67" t="n">
        <f aca="false">'Central SIPA income'!F66</f>
        <v>122171.02974779</v>
      </c>
      <c r="W71" s="67"/>
      <c r="X71" s="67" t="n">
        <f aca="false">'Central SIPA income'!M66</f>
        <v>306858.403841204</v>
      </c>
      <c r="Y71" s="9"/>
      <c r="Z71" s="9" t="n">
        <f aca="false">R71+V71-N71-L71-F71</f>
        <v>-3974585.31432813</v>
      </c>
      <c r="AA71" s="9"/>
      <c r="AB71" s="9" t="n">
        <f aca="false">T71-P71-D71</f>
        <v>-72214366.4582721</v>
      </c>
      <c r="AC71" s="50"/>
      <c r="AD71" s="9"/>
      <c r="AE71" s="9"/>
      <c r="AF71" s="9"/>
      <c r="AG71" s="9" t="n">
        <f aca="false">BF71/100*$AG$53</f>
        <v>6494966800.71719</v>
      </c>
      <c r="AH71" s="40" t="n">
        <f aca="false">(AG71-AG70)/AG70</f>
        <v>0.00785486662149419</v>
      </c>
      <c r="AI71" s="40"/>
      <c r="AJ71" s="40" t="n">
        <f aca="false">AB71/AG71</f>
        <v>-0.011118512022309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12782251</v>
      </c>
      <c r="AX71" s="7"/>
      <c r="AY71" s="40" t="n">
        <f aca="false">(AW71-AW70)/AW70</f>
        <v>-0.00192232762571963</v>
      </c>
      <c r="AZ71" s="39" t="n">
        <f aca="false">workers_and_wage_central!B59</f>
        <v>7535.45805045185</v>
      </c>
      <c r="BA71" s="40" t="n">
        <f aca="false">(AZ71-AZ70)/AZ70</f>
        <v>0.00979602541749598</v>
      </c>
      <c r="BB71" s="7"/>
      <c r="BC71" s="7"/>
      <c r="BD71" s="7"/>
      <c r="BE71" s="7"/>
      <c r="BF71" s="7" t="n">
        <f aca="false">BF70*(1+AY71)*(1+BA71)*(1-BE71)</f>
        <v>114.345693398579</v>
      </c>
      <c r="BG71" s="7"/>
      <c r="BH71" s="7" t="n">
        <f aca="false">BH70+1</f>
        <v>40</v>
      </c>
      <c r="BI71" s="40" t="n">
        <f aca="false">T78/AG78</f>
        <v>0.0157296142510573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156753144.247774</v>
      </c>
      <c r="E72" s="9"/>
      <c r="F72" s="67" t="n">
        <f aca="false">'Central pensions'!I72</f>
        <v>28491739.4892729</v>
      </c>
      <c r="G72" s="9" t="n">
        <f aca="false">'Central pensions'!K72</f>
        <v>2615537.23454848</v>
      </c>
      <c r="H72" s="9" t="n">
        <f aca="false">'Central pensions'!V72</f>
        <v>14389914.1562404</v>
      </c>
      <c r="I72" s="67" t="n">
        <f aca="false">'Central pensions'!M72</f>
        <v>80892.9041612931</v>
      </c>
      <c r="J72" s="9" t="n">
        <f aca="false">'Central pensions'!W72</f>
        <v>445048.891430115</v>
      </c>
      <c r="K72" s="9"/>
      <c r="L72" s="67" t="n">
        <f aca="false">'Central pensions'!N72</f>
        <v>4383066.21365268</v>
      </c>
      <c r="M72" s="67"/>
      <c r="N72" s="67" t="n">
        <f aca="false">'Central pensions'!L72</f>
        <v>1265980.67273981</v>
      </c>
      <c r="O72" s="9"/>
      <c r="P72" s="9" t="n">
        <f aca="false">'Central pensions'!X72</f>
        <v>29708803.5555926</v>
      </c>
      <c r="Q72" s="67"/>
      <c r="R72" s="67" t="n">
        <f aca="false">'Central SIPA income'!G67</f>
        <v>26574988.3939385</v>
      </c>
      <c r="S72" s="67"/>
      <c r="T72" s="9" t="n">
        <f aca="false">'Central SIPA income'!J67</f>
        <v>101611771.423645</v>
      </c>
      <c r="U72" s="9"/>
      <c r="V72" s="67" t="n">
        <f aca="false">'Central SIPA income'!F67</f>
        <v>124639.799084795</v>
      </c>
      <c r="W72" s="67"/>
      <c r="X72" s="67" t="n">
        <f aca="false">'Central SIPA income'!M67</f>
        <v>313059.240649809</v>
      </c>
      <c r="Y72" s="9"/>
      <c r="Z72" s="9" t="n">
        <f aca="false">R72+V72-N72-L72-F72</f>
        <v>-7441158.18264206</v>
      </c>
      <c r="AA72" s="9"/>
      <c r="AB72" s="9" t="n">
        <f aca="false">T72-P72-D72</f>
        <v>-84850176.3797211</v>
      </c>
      <c r="AC72" s="50"/>
      <c r="AD72" s="9"/>
      <c r="AE72" s="9"/>
      <c r="AF72" s="9"/>
      <c r="AG72" s="9" t="n">
        <f aca="false">BF72/100*$AG$53</f>
        <v>6514532399.17548</v>
      </c>
      <c r="AH72" s="40" t="n">
        <f aca="false">(AG72-AG71)/AG71</f>
        <v>0.00301242470648622</v>
      </c>
      <c r="AI72" s="40"/>
      <c r="AJ72" s="40" t="n">
        <f aca="false">AB72/AG72</f>
        <v>-0.0130247531488922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12823996</v>
      </c>
      <c r="AY72" s="40" t="n">
        <f aca="false">(AW72-AW71)/AW71</f>
        <v>0.00326585669456812</v>
      </c>
      <c r="AZ72" s="39" t="n">
        <f aca="false">workers_and_wage_central!B60</f>
        <v>7533.55454092634</v>
      </c>
      <c r="BA72" s="40" t="n">
        <f aca="false">(AZ72-AZ71)/AZ71</f>
        <v>-0.000252607009787646</v>
      </c>
      <c r="BB72" s="7"/>
      <c r="BC72" s="7"/>
      <c r="BD72" s="7"/>
      <c r="BE72" s="7"/>
      <c r="BF72" s="7" t="n">
        <f aca="false">BF71*(1+AY72)*(1+BA72)*(1-BE72)</f>
        <v>114.690151190453</v>
      </c>
      <c r="BG72" s="7"/>
      <c r="BH72" s="0" t="n">
        <f aca="false">BH71+1</f>
        <v>41</v>
      </c>
      <c r="BI72" s="40" t="n">
        <f aca="false">T79/AG79</f>
        <v>0.0180184947348792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159899253.033461</v>
      </c>
      <c r="E73" s="9"/>
      <c r="F73" s="67" t="n">
        <f aca="false">'Central pensions'!I73</f>
        <v>29063582.0022691</v>
      </c>
      <c r="G73" s="9" t="n">
        <f aca="false">'Central pensions'!K73</f>
        <v>2725992.80313237</v>
      </c>
      <c r="H73" s="9" t="n">
        <f aca="false">'Central pensions'!V73</f>
        <v>14997608.1049275</v>
      </c>
      <c r="I73" s="67" t="n">
        <f aca="false">'Central pensions'!M73</f>
        <v>84309.0557669806</v>
      </c>
      <c r="J73" s="9" t="n">
        <f aca="false">'Central pensions'!W73</f>
        <v>463843.549636934</v>
      </c>
      <c r="K73" s="9"/>
      <c r="L73" s="67" t="n">
        <f aca="false">'Central pensions'!N73</f>
        <v>4517210.77118657</v>
      </c>
      <c r="M73" s="67"/>
      <c r="N73" s="67" t="n">
        <f aca="false">'Central pensions'!L73</f>
        <v>1291491.74644183</v>
      </c>
      <c r="O73" s="9"/>
      <c r="P73" s="9" t="n">
        <f aca="false">'Central pensions'!X73</f>
        <v>30545234.7028572</v>
      </c>
      <c r="Q73" s="67"/>
      <c r="R73" s="67" t="n">
        <f aca="false">'Central SIPA income'!G68</f>
        <v>30548465.6953461</v>
      </c>
      <c r="S73" s="67"/>
      <c r="T73" s="9" t="n">
        <f aca="false">'Central SIPA income'!J68</f>
        <v>116804706.27361</v>
      </c>
      <c r="U73" s="9"/>
      <c r="V73" s="67" t="n">
        <f aca="false">'Central SIPA income'!F68</f>
        <v>127731.265376079</v>
      </c>
      <c r="W73" s="67"/>
      <c r="X73" s="67" t="n">
        <f aca="false">'Central SIPA income'!M68</f>
        <v>320824.112679053</v>
      </c>
      <c r="Y73" s="9"/>
      <c r="Z73" s="9" t="n">
        <f aca="false">R73+V73-N73-L73-F73</f>
        <v>-4196087.55917531</v>
      </c>
      <c r="AA73" s="9"/>
      <c r="AB73" s="9" t="n">
        <f aca="false">T73-P73-D73</f>
        <v>-73639781.4627082</v>
      </c>
      <c r="AC73" s="50"/>
      <c r="AD73" s="9"/>
      <c r="AE73" s="9"/>
      <c r="AF73" s="9"/>
      <c r="AG73" s="9" t="n">
        <f aca="false">BF73/100*$AG$53</f>
        <v>6532116096.00208</v>
      </c>
      <c r="AH73" s="40" t="n">
        <f aca="false">(AG73-AG72)/AG72</f>
        <v>0.00269914949364971</v>
      </c>
      <c r="AI73" s="40" t="n">
        <f aca="false">(AG73-AG69)/AG69</f>
        <v>0.0246232392083849</v>
      </c>
      <c r="AJ73" s="40" t="n">
        <f aca="false">AB73/AG73</f>
        <v>-0.0112734955074939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12879359</v>
      </c>
      <c r="AY73" s="40" t="n">
        <f aca="false">(AW73-AW72)/AW72</f>
        <v>0.00431714108457302</v>
      </c>
      <c r="AZ73" s="39" t="n">
        <f aca="false">workers_and_wage_central!B61</f>
        <v>7521.41770944319</v>
      </c>
      <c r="BA73" s="40" t="n">
        <f aca="false">(AZ73-AZ72)/AZ72</f>
        <v>-0.00161103651897865</v>
      </c>
      <c r="BB73" s="7"/>
      <c r="BC73" s="7"/>
      <c r="BD73" s="7"/>
      <c r="BE73" s="7"/>
      <c r="BF73" s="7" t="n">
        <f aca="false">BF72*(1+AY73)*(1+BA73)*(1-BE73)</f>
        <v>114.999717053965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0.0156724994247912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157814857.118969</v>
      </c>
      <c r="E74" s="6"/>
      <c r="F74" s="8" t="n">
        <f aca="false">'Central pensions'!I74</f>
        <v>28684718.3713467</v>
      </c>
      <c r="G74" s="6" t="n">
        <f aca="false">'Central pensions'!K74</f>
        <v>2770306.91828071</v>
      </c>
      <c r="H74" s="6" t="n">
        <f aca="false">'Central pensions'!V74</f>
        <v>15241411.2916959</v>
      </c>
      <c r="I74" s="8" t="n">
        <f aca="false">'Central pensions'!M74</f>
        <v>85679.5954107428</v>
      </c>
      <c r="J74" s="6" t="n">
        <f aca="false">'Central pensions'!W74</f>
        <v>471383.854382344</v>
      </c>
      <c r="K74" s="6"/>
      <c r="L74" s="8" t="n">
        <f aca="false">'Central pensions'!N74</f>
        <v>5370932.66054477</v>
      </c>
      <c r="M74" s="8"/>
      <c r="N74" s="8" t="n">
        <f aca="false">'Central pensions'!L74</f>
        <v>1276270.42950003</v>
      </c>
      <c r="O74" s="6"/>
      <c r="P74" s="6" t="n">
        <f aca="false">'Central pensions'!X74</f>
        <v>34891458.4503609</v>
      </c>
      <c r="Q74" s="8"/>
      <c r="R74" s="8" t="n">
        <f aca="false">'Central SIPA income'!G69</f>
        <v>26909203.9483622</v>
      </c>
      <c r="S74" s="8"/>
      <c r="T74" s="6" t="n">
        <f aca="false">'Central SIPA income'!J69</f>
        <v>102889673.563015</v>
      </c>
      <c r="U74" s="6"/>
      <c r="V74" s="8" t="n">
        <f aca="false">'Central SIPA income'!F69</f>
        <v>127328.749131354</v>
      </c>
      <c r="W74" s="8"/>
      <c r="X74" s="8" t="n">
        <f aca="false">'Central SIPA income'!M69</f>
        <v>319813.107920957</v>
      </c>
      <c r="Y74" s="6"/>
      <c r="Z74" s="6" t="n">
        <f aca="false">R74+V74-N74-L74-F74</f>
        <v>-8295388.76389796</v>
      </c>
      <c r="AA74" s="6"/>
      <c r="AB74" s="6" t="n">
        <f aca="false">T74-P74-D74</f>
        <v>-89816642.006315</v>
      </c>
      <c r="AC74" s="50"/>
      <c r="AD74" s="6"/>
      <c r="AE74" s="6"/>
      <c r="AF74" s="6"/>
      <c r="AG74" s="6" t="n">
        <f aca="false">BF74/100*$AG$53</f>
        <v>6601955369.73257</v>
      </c>
      <c r="AH74" s="61" t="n">
        <f aca="false">(AG74-AG73)/AG73</f>
        <v>0.0106916767405952</v>
      </c>
      <c r="AI74" s="61"/>
      <c r="AJ74" s="61" t="n">
        <f aca="false">AB74/AG74</f>
        <v>-0.0136045515269749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0.00910263780954539</v>
      </c>
      <c r="AV74" s="5"/>
      <c r="AW74" s="65" t="n">
        <f aca="false">workers_and_wage_central!C62</f>
        <v>12922713</v>
      </c>
      <c r="AX74" s="5"/>
      <c r="AY74" s="61" t="n">
        <f aca="false">(AW74-AW73)/AW73</f>
        <v>0.00336616131284173</v>
      </c>
      <c r="AZ74" s="66" t="n">
        <f aca="false">workers_and_wage_central!B62</f>
        <v>7576.33112350233</v>
      </c>
      <c r="BA74" s="61" t="n">
        <f aca="false">(AZ74-AZ73)/AZ73</f>
        <v>0.00730093928837353</v>
      </c>
      <c r="BB74" s="5"/>
      <c r="BC74" s="5"/>
      <c r="BD74" s="5"/>
      <c r="BE74" s="5"/>
      <c r="BF74" s="5" t="n">
        <f aca="false">BF73*(1+AY74)*(1+BA74)*(1-BE74)</f>
        <v>116.229256853966</v>
      </c>
      <c r="BG74" s="5"/>
      <c r="BH74" s="5" t="n">
        <f aca="false">BH73+1</f>
        <v>43</v>
      </c>
      <c r="BI74" s="61" t="n">
        <f aca="false">T81/AG81</f>
        <v>0.018141411152796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161714106.683915</v>
      </c>
      <c r="E75" s="9"/>
      <c r="F75" s="67" t="n">
        <f aca="false">'Central pensions'!I75</f>
        <v>29393453.1360701</v>
      </c>
      <c r="G75" s="9" t="n">
        <f aca="false">'Central pensions'!K75</f>
        <v>2895401.5007994</v>
      </c>
      <c r="H75" s="9" t="n">
        <f aca="false">'Central pensions'!V75</f>
        <v>15929644.7758449</v>
      </c>
      <c r="I75" s="67" t="n">
        <f aca="false">'Central pensions'!M75</f>
        <v>89548.5000247238</v>
      </c>
      <c r="J75" s="9" t="n">
        <f aca="false">'Central pensions'!W75</f>
        <v>492669.42605706</v>
      </c>
      <c r="K75" s="9"/>
      <c r="L75" s="67" t="n">
        <f aca="false">'Central pensions'!N75</f>
        <v>4528422.26018141</v>
      </c>
      <c r="M75" s="67"/>
      <c r="N75" s="67" t="n">
        <f aca="false">'Central pensions'!L75</f>
        <v>1309932.99373691</v>
      </c>
      <c r="O75" s="9"/>
      <c r="P75" s="9" t="n">
        <f aca="false">'Central pensions'!X75</f>
        <v>30704869.4741186</v>
      </c>
      <c r="Q75" s="67"/>
      <c r="R75" s="67" t="n">
        <f aca="false">'Central SIPA income'!G70</f>
        <v>31329235.7505587</v>
      </c>
      <c r="S75" s="67"/>
      <c r="T75" s="9" t="n">
        <f aca="false">'Central SIPA income'!J70</f>
        <v>119790048.250383</v>
      </c>
      <c r="U75" s="9"/>
      <c r="V75" s="67" t="n">
        <f aca="false">'Central SIPA income'!F70</f>
        <v>125974.899879105</v>
      </c>
      <c r="W75" s="67"/>
      <c r="X75" s="67" t="n">
        <f aca="false">'Central SIPA income'!M70</f>
        <v>316412.628924878</v>
      </c>
      <c r="Y75" s="9"/>
      <c r="Z75" s="9" t="n">
        <f aca="false">R75+V75-N75-L75-F75</f>
        <v>-3776597.73955067</v>
      </c>
      <c r="AA75" s="9"/>
      <c r="AB75" s="9" t="n">
        <f aca="false">T75-P75-D75</f>
        <v>-72628927.9076503</v>
      </c>
      <c r="AC75" s="50"/>
      <c r="AD75" s="9"/>
      <c r="AE75" s="9"/>
      <c r="AF75" s="9"/>
      <c r="AG75" s="9" t="n">
        <f aca="false">BF75/100*$AG$53</f>
        <v>6660772241.5545</v>
      </c>
      <c r="AH75" s="40" t="n">
        <f aca="false">(AG75-AG74)/AG74</f>
        <v>0.0089090077905689</v>
      </c>
      <c r="AI75" s="40"/>
      <c r="AJ75" s="40" t="n">
        <f aca="false">AB75/AG75</f>
        <v>-0.0109039800902575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12962045</v>
      </c>
      <c r="AX75" s="7"/>
      <c r="AY75" s="40" t="n">
        <f aca="false">(AW75-AW74)/AW74</f>
        <v>0.00304363332993621</v>
      </c>
      <c r="AZ75" s="39" t="n">
        <f aca="false">workers_and_wage_central!B63</f>
        <v>7620.63429995495</v>
      </c>
      <c r="BA75" s="40" t="n">
        <f aca="false">(AZ75-AZ74)/AZ74</f>
        <v>0.00584757658164944</v>
      </c>
      <c r="BB75" s="7"/>
      <c r="BC75" s="7"/>
      <c r="BD75" s="7"/>
      <c r="BE75" s="7"/>
      <c r="BF75" s="7" t="n">
        <f aca="false">BF74*(1+AY75)*(1+BA75)*(1-BE75)</f>
        <v>117.26474420877</v>
      </c>
      <c r="BG75" s="7"/>
      <c r="BH75" s="7" t="n">
        <f aca="false">BH74+1</f>
        <v>44</v>
      </c>
      <c r="BI75" s="40" t="n">
        <f aca="false">T82/AG82</f>
        <v>0.0158022668661552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159940785.764405</v>
      </c>
      <c r="E76" s="9"/>
      <c r="F76" s="67" t="n">
        <f aca="false">'Central pensions'!I76</f>
        <v>29071131.0677504</v>
      </c>
      <c r="G76" s="9" t="n">
        <f aca="false">'Central pensions'!K76</f>
        <v>2930973.33203546</v>
      </c>
      <c r="H76" s="9" t="n">
        <f aca="false">'Central pensions'!V76</f>
        <v>16125350.4959187</v>
      </c>
      <c r="I76" s="67" t="n">
        <f aca="false">'Central pensions'!M76</f>
        <v>90648.6597536732</v>
      </c>
      <c r="J76" s="9" t="n">
        <f aca="false">'Central pensions'!W76</f>
        <v>498722.180286142</v>
      </c>
      <c r="K76" s="9"/>
      <c r="L76" s="67" t="n">
        <f aca="false">'Central pensions'!N76</f>
        <v>4429343.09551311</v>
      </c>
      <c r="M76" s="67"/>
      <c r="N76" s="67" t="n">
        <f aca="false">'Central pensions'!L76</f>
        <v>1297883.17029639</v>
      </c>
      <c r="O76" s="9"/>
      <c r="P76" s="9" t="n">
        <f aca="false">'Central pensions'!X76</f>
        <v>30124452.6443552</v>
      </c>
      <c r="Q76" s="67"/>
      <c r="R76" s="67" t="n">
        <f aca="false">'Central SIPA income'!G71</f>
        <v>27536093.1676903</v>
      </c>
      <c r="S76" s="67"/>
      <c r="T76" s="9" t="n">
        <f aca="false">'Central SIPA income'!J71</f>
        <v>105286638.82667</v>
      </c>
      <c r="U76" s="9"/>
      <c r="V76" s="67" t="n">
        <f aca="false">'Central SIPA income'!F71</f>
        <v>126052.904603981</v>
      </c>
      <c r="W76" s="67"/>
      <c r="X76" s="67" t="n">
        <f aca="false">'Central SIPA income'!M71</f>
        <v>316608.554304381</v>
      </c>
      <c r="Y76" s="9"/>
      <c r="Z76" s="9" t="n">
        <f aca="false">R76+V76-N76-L76-F76</f>
        <v>-7136211.26126565</v>
      </c>
      <c r="AA76" s="9"/>
      <c r="AB76" s="9" t="n">
        <f aca="false">T76-P76-D76</f>
        <v>-84778599.5820901</v>
      </c>
      <c r="AC76" s="50"/>
      <c r="AD76" s="9"/>
      <c r="AE76" s="9"/>
      <c r="AF76" s="9"/>
      <c r="AG76" s="9" t="n">
        <f aca="false">BF76/100*$AG$53</f>
        <v>6724660777.81418</v>
      </c>
      <c r="AH76" s="40" t="n">
        <f aca="false">(AG76-AG75)/AG75</f>
        <v>0.00959176112659972</v>
      </c>
      <c r="AI76" s="40"/>
      <c r="AJ76" s="40" t="n">
        <f aca="false">AB76/AG76</f>
        <v>-0.012607119137041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13042408</v>
      </c>
      <c r="AY76" s="40" t="n">
        <f aca="false">(AW76-AW75)/AW75</f>
        <v>0.00619987046797014</v>
      </c>
      <c r="AZ76" s="39" t="n">
        <f aca="false">workers_and_wage_central!B64</f>
        <v>7646.32338922389</v>
      </c>
      <c r="BA76" s="40" t="n">
        <f aca="false">(AZ76-AZ75)/AZ75</f>
        <v>0.00337099095138217</v>
      </c>
      <c r="BB76" s="7"/>
      <c r="BC76" s="7"/>
      <c r="BD76" s="7"/>
      <c r="BE76" s="7"/>
      <c r="BF76" s="7" t="n">
        <f aca="false">BF75*(1+AY76)*(1+BA76)*(1-BE76)</f>
        <v>118.389519623793</v>
      </c>
      <c r="BG76" s="7"/>
      <c r="BH76" s="0" t="n">
        <f aca="false">BH75+1</f>
        <v>45</v>
      </c>
      <c r="BI76" s="40" t="n">
        <f aca="false">T83/AG83</f>
        <v>0.0182310820400739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162718931.948207</v>
      </c>
      <c r="E77" s="9"/>
      <c r="F77" s="67" t="n">
        <f aca="false">'Central pensions'!I77</f>
        <v>29576092.0221979</v>
      </c>
      <c r="G77" s="9" t="n">
        <f aca="false">'Central pensions'!K77</f>
        <v>3015034.95256196</v>
      </c>
      <c r="H77" s="9" t="n">
        <f aca="false">'Central pensions'!V77</f>
        <v>16587832.7298677</v>
      </c>
      <c r="I77" s="67" t="n">
        <f aca="false">'Central pensions'!M77</f>
        <v>93248.5036874837</v>
      </c>
      <c r="J77" s="9" t="n">
        <f aca="false">'Central pensions'!W77</f>
        <v>513025.754531994</v>
      </c>
      <c r="K77" s="9"/>
      <c r="L77" s="67" t="n">
        <f aca="false">'Central pensions'!N77</f>
        <v>4538828.57349992</v>
      </c>
      <c r="M77" s="67"/>
      <c r="N77" s="67" t="n">
        <f aca="false">'Central pensions'!L77</f>
        <v>1318872.46554478</v>
      </c>
      <c r="O77" s="9"/>
      <c r="P77" s="9" t="n">
        <f aca="false">'Central pensions'!X77</f>
        <v>30808050.2197142</v>
      </c>
      <c r="Q77" s="67"/>
      <c r="R77" s="67" t="n">
        <f aca="false">'Central SIPA income'!G72</f>
        <v>32063167.3729836</v>
      </c>
      <c r="S77" s="67"/>
      <c r="T77" s="9" t="n">
        <f aca="false">'Central SIPA income'!J72</f>
        <v>122596299.419826</v>
      </c>
      <c r="U77" s="9"/>
      <c r="V77" s="67" t="n">
        <f aca="false">'Central SIPA income'!F72</f>
        <v>124075.999581448</v>
      </c>
      <c r="W77" s="67"/>
      <c r="X77" s="67" t="n">
        <f aca="false">'Central SIPA income'!M72</f>
        <v>311643.13884531</v>
      </c>
      <c r="Y77" s="9"/>
      <c r="Z77" s="9" t="n">
        <f aca="false">R77+V77-N77-L77-F77</f>
        <v>-3246549.68867755</v>
      </c>
      <c r="AA77" s="9"/>
      <c r="AB77" s="9" t="n">
        <f aca="false">T77-P77-D77</f>
        <v>-70930682.7480945</v>
      </c>
      <c r="AC77" s="50"/>
      <c r="AD77" s="9"/>
      <c r="AE77" s="9"/>
      <c r="AF77" s="9"/>
      <c r="AG77" s="9" t="n">
        <f aca="false">BF77/100*$AG$53</f>
        <v>6773200089.30094</v>
      </c>
      <c r="AH77" s="40" t="n">
        <f aca="false">(AG77-AG76)/AG76</f>
        <v>0.00721810558041781</v>
      </c>
      <c r="AI77" s="40" t="n">
        <f aca="false">(AG77-AG73)/AG73</f>
        <v>0.0369074875209912</v>
      </c>
      <c r="AJ77" s="40" t="n">
        <f aca="false">AB77/AG77</f>
        <v>-0.0104722556270171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13047094</v>
      </c>
      <c r="AY77" s="40" t="n">
        <f aca="false">(AW77-AW76)/AW76</f>
        <v>0.000359289480899539</v>
      </c>
      <c r="AZ77" s="39" t="n">
        <f aca="false">workers_and_wage_central!B65</f>
        <v>7698.74927911726</v>
      </c>
      <c r="BA77" s="40" t="n">
        <f aca="false">(AZ77-AZ76)/AZ76</f>
        <v>0.00685635268412169</v>
      </c>
      <c r="BB77" s="7"/>
      <c r="BC77" s="7"/>
      <c r="BD77" s="7"/>
      <c r="BE77" s="7"/>
      <c r="BF77" s="7" t="n">
        <f aca="false">BF76*(1+AY77)*(1+BA77)*(1-BE77)</f>
        <v>119.244067676052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0.015866687563752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161215614.050775</v>
      </c>
      <c r="E78" s="6"/>
      <c r="F78" s="8" t="n">
        <f aca="false">'Central pensions'!I78</f>
        <v>29302846.1992275</v>
      </c>
      <c r="G78" s="6" t="n">
        <f aca="false">'Central pensions'!K78</f>
        <v>3036972.12181483</v>
      </c>
      <c r="H78" s="6" t="n">
        <f aca="false">'Central pensions'!V78</f>
        <v>16708524.5625857</v>
      </c>
      <c r="I78" s="8" t="n">
        <f aca="false">'Central pensions'!M78</f>
        <v>93926.9728396339</v>
      </c>
      <c r="J78" s="6" t="n">
        <f aca="false">'Central pensions'!W78</f>
        <v>516758.491626362</v>
      </c>
      <c r="K78" s="6"/>
      <c r="L78" s="8" t="n">
        <f aca="false">'Central pensions'!N78</f>
        <v>5308464.50995746</v>
      </c>
      <c r="M78" s="8"/>
      <c r="N78" s="8" t="n">
        <f aca="false">'Central pensions'!L78</f>
        <v>1307720.55335336</v>
      </c>
      <c r="O78" s="6"/>
      <c r="P78" s="6" t="n">
        <f aca="false">'Central pensions'!X78</f>
        <v>34740340.2221566</v>
      </c>
      <c r="Q78" s="8"/>
      <c r="R78" s="8" t="n">
        <f aca="false">'Central SIPA income'!G73</f>
        <v>28058815.064982</v>
      </c>
      <c r="S78" s="8"/>
      <c r="T78" s="6" t="n">
        <f aca="false">'Central SIPA income'!J73</f>
        <v>107285311.30616</v>
      </c>
      <c r="U78" s="6"/>
      <c r="V78" s="8" t="n">
        <f aca="false">'Central SIPA income'!F73</f>
        <v>129790.793697418</v>
      </c>
      <c r="W78" s="8"/>
      <c r="X78" s="8" t="n">
        <f aca="false">'Central SIPA income'!M73</f>
        <v>325997.054043765</v>
      </c>
      <c r="Y78" s="6"/>
      <c r="Z78" s="6" t="n">
        <f aca="false">R78+V78-N78-L78-F78</f>
        <v>-7730425.40385891</v>
      </c>
      <c r="AA78" s="6"/>
      <c r="AB78" s="6" t="n">
        <f aca="false">T78-P78-D78</f>
        <v>-88670642.9667714</v>
      </c>
      <c r="AC78" s="50"/>
      <c r="AD78" s="6"/>
      <c r="AE78" s="6"/>
      <c r="AF78" s="6"/>
      <c r="AG78" s="6" t="n">
        <f aca="false">BF78/100*$AG$53</f>
        <v>6820593918.82093</v>
      </c>
      <c r="AH78" s="61" t="n">
        <f aca="false">(AG78-AG77)/AG77</f>
        <v>0.00699725814904746</v>
      </c>
      <c r="AI78" s="61"/>
      <c r="AJ78" s="61" t="n">
        <f aca="false">AB78/AG78</f>
        <v>-0.01300042841168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0.00489003799992961</v>
      </c>
      <c r="AV78" s="5"/>
      <c r="AW78" s="65" t="n">
        <f aca="false">workers_and_wage_central!C66</f>
        <v>13094459</v>
      </c>
      <c r="AX78" s="5"/>
      <c r="AY78" s="61" t="n">
        <f aca="false">(AW78-AW77)/AW77</f>
        <v>0.00363031032044377</v>
      </c>
      <c r="AZ78" s="66" t="n">
        <f aca="false">workers_and_wage_central!B66</f>
        <v>7724.57680435412</v>
      </c>
      <c r="BA78" s="61" t="n">
        <f aca="false">(AZ78-AZ77)/AZ77</f>
        <v>0.00335476897616684</v>
      </c>
      <c r="BB78" s="5"/>
      <c r="BC78" s="5"/>
      <c r="BD78" s="5"/>
      <c r="BE78" s="5"/>
      <c r="BF78" s="5" t="n">
        <f aca="false">BF77*(1+AY78)*(1+BA78)*(1-BE78)</f>
        <v>120.078449200324</v>
      </c>
      <c r="BG78" s="5"/>
      <c r="BH78" s="5" t="n">
        <f aca="false">BH77+1</f>
        <v>47</v>
      </c>
      <c r="BI78" s="61" t="n">
        <f aca="false">T85/AG85</f>
        <v>0.0182262407730264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163728942.604171</v>
      </c>
      <c r="E79" s="9"/>
      <c r="F79" s="67" t="n">
        <f aca="false">'Central pensions'!I79</f>
        <v>29759673.4146429</v>
      </c>
      <c r="G79" s="9" t="n">
        <f aca="false">'Central pensions'!K79</f>
        <v>3143360.05549643</v>
      </c>
      <c r="H79" s="9" t="n">
        <f aca="false">'Central pensions'!V79</f>
        <v>17293839.5841867</v>
      </c>
      <c r="I79" s="67" t="n">
        <f aca="false">'Central pensions'!M79</f>
        <v>97217.321304014</v>
      </c>
      <c r="J79" s="9" t="n">
        <f aca="false">'Central pensions'!W79</f>
        <v>534861.018067634</v>
      </c>
      <c r="K79" s="9"/>
      <c r="L79" s="67" t="n">
        <f aca="false">'Central pensions'!N79</f>
        <v>4493539.41575814</v>
      </c>
      <c r="M79" s="67"/>
      <c r="N79" s="67" t="n">
        <f aca="false">'Central pensions'!L79</f>
        <v>1327619.15266474</v>
      </c>
      <c r="O79" s="9"/>
      <c r="P79" s="9" t="n">
        <f aca="false">'Central pensions'!X79</f>
        <v>30621166.2567406</v>
      </c>
      <c r="Q79" s="67"/>
      <c r="R79" s="67" t="n">
        <f aca="false">'Central SIPA income'!G74</f>
        <v>32144981.3489126</v>
      </c>
      <c r="S79" s="67"/>
      <c r="T79" s="9" t="n">
        <f aca="false">'Central SIPA income'!J74</f>
        <v>122909122.247747</v>
      </c>
      <c r="U79" s="9"/>
      <c r="V79" s="67" t="n">
        <f aca="false">'Central SIPA income'!F74</f>
        <v>133068.212299486</v>
      </c>
      <c r="W79" s="67"/>
      <c r="X79" s="67" t="n">
        <f aca="false">'Central SIPA income'!M74</f>
        <v>334228.984666156</v>
      </c>
      <c r="Y79" s="9"/>
      <c r="Z79" s="9" t="n">
        <f aca="false">R79+V79-N79-L79-F79</f>
        <v>-3302782.42185364</v>
      </c>
      <c r="AA79" s="9"/>
      <c r="AB79" s="9" t="n">
        <f aca="false">T79-P79-D79</f>
        <v>-71440986.6131645</v>
      </c>
      <c r="AC79" s="50"/>
      <c r="AD79" s="9"/>
      <c r="AE79" s="9"/>
      <c r="AF79" s="9"/>
      <c r="AG79" s="9" t="n">
        <f aca="false">BF79/100*$AG$53</f>
        <v>6821275808.89578</v>
      </c>
      <c r="AH79" s="40" t="n">
        <f aca="false">(AG79-AG78)/AG78</f>
        <v>9.99751756182442E-005</v>
      </c>
      <c r="AI79" s="40"/>
      <c r="AJ79" s="40" t="n">
        <f aca="false">AB79/AG79</f>
        <v>-0.0104732587590135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13106904</v>
      </c>
      <c r="AX79" s="7"/>
      <c r="AY79" s="40" t="n">
        <f aca="false">(AW79-AW78)/AW78</f>
        <v>0.000950401998280341</v>
      </c>
      <c r="AZ79" s="39" t="n">
        <f aca="false">workers_and_wage_central!B67</f>
        <v>7718.01385448666</v>
      </c>
      <c r="BA79" s="40" t="n">
        <f aca="false">(AZ79-AZ78)/AZ78</f>
        <v>-0.000849619342741033</v>
      </c>
      <c r="BB79" s="7"/>
      <c r="BC79" s="7"/>
      <c r="BD79" s="7"/>
      <c r="BE79" s="7"/>
      <c r="BF79" s="7" t="n">
        <f aca="false">BF78*(1+AY79)*(1+BA79)*(1-BE79)</f>
        <v>120.090454064371</v>
      </c>
      <c r="BG79" s="7"/>
      <c r="BH79" s="7" t="n">
        <f aca="false">BH78+1</f>
        <v>48</v>
      </c>
      <c r="BI79" s="40" t="n">
        <f aca="false">T86/AG86</f>
        <v>0.0158961355998831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162077325.821991</v>
      </c>
      <c r="E80" s="9"/>
      <c r="F80" s="67" t="n">
        <f aca="false">'Central pensions'!I80</f>
        <v>29459472.5139221</v>
      </c>
      <c r="G80" s="9" t="n">
        <f aca="false">'Central pensions'!K80</f>
        <v>3141419.74304661</v>
      </c>
      <c r="H80" s="9" t="n">
        <f aca="false">'Central pensions'!V80</f>
        <v>17283164.5575725</v>
      </c>
      <c r="I80" s="67" t="n">
        <f aca="false">'Central pensions'!M80</f>
        <v>97157.3116406174</v>
      </c>
      <c r="J80" s="9" t="n">
        <f aca="false">'Central pensions'!W80</f>
        <v>534530.862605339</v>
      </c>
      <c r="K80" s="9"/>
      <c r="L80" s="67" t="n">
        <f aca="false">'Central pensions'!N80</f>
        <v>4389757.46725867</v>
      </c>
      <c r="M80" s="67"/>
      <c r="N80" s="67" t="n">
        <f aca="false">'Central pensions'!L80</f>
        <v>1315248.73281288</v>
      </c>
      <c r="O80" s="9"/>
      <c r="P80" s="9" t="n">
        <f aca="false">'Central pensions'!X80</f>
        <v>30014582.8324572</v>
      </c>
      <c r="Q80" s="67"/>
      <c r="R80" s="67" t="n">
        <f aca="false">'Central SIPA income'!G75</f>
        <v>28050363.0368954</v>
      </c>
      <c r="S80" s="67"/>
      <c r="T80" s="9" t="n">
        <f aca="false">'Central SIPA income'!J75</f>
        <v>107252994.244219</v>
      </c>
      <c r="U80" s="9"/>
      <c r="V80" s="67" t="n">
        <f aca="false">'Central SIPA income'!F75</f>
        <v>132566.309286895</v>
      </c>
      <c r="W80" s="67"/>
      <c r="X80" s="67" t="n">
        <f aca="false">'Central SIPA income'!M75</f>
        <v>332968.349001182</v>
      </c>
      <c r="Y80" s="9"/>
      <c r="Z80" s="9" t="n">
        <f aca="false">R80+V80-N80-L80-F80</f>
        <v>-6981549.36781144</v>
      </c>
      <c r="AA80" s="9"/>
      <c r="AB80" s="9" t="n">
        <f aca="false">T80-P80-D80</f>
        <v>-84838914.410229</v>
      </c>
      <c r="AC80" s="50"/>
      <c r="AD80" s="9"/>
      <c r="AE80" s="9"/>
      <c r="AF80" s="9"/>
      <c r="AG80" s="9" t="n">
        <f aca="false">BF80/100*$AG$53</f>
        <v>6843387984.08656</v>
      </c>
      <c r="AH80" s="40" t="n">
        <f aca="false">(AG80-AG79)/AG79</f>
        <v>0.00324164801574758</v>
      </c>
      <c r="AI80" s="40"/>
      <c r="AJ80" s="40" t="n">
        <f aca="false">AB80/AG80</f>
        <v>-0.0123972094827169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13081577</v>
      </c>
      <c r="AY80" s="40" t="n">
        <f aca="false">(AW80-AW79)/AW79</f>
        <v>-0.00193234039098783</v>
      </c>
      <c r="AZ80" s="39" t="n">
        <f aca="false">workers_and_wage_central!B68</f>
        <v>7758.02408207161</v>
      </c>
      <c r="BA80" s="40" t="n">
        <f aca="false">(AZ80-AZ79)/AZ79</f>
        <v>0.00518400567027919</v>
      </c>
      <c r="BB80" s="7"/>
      <c r="BC80" s="7"/>
      <c r="BD80" s="7"/>
      <c r="BE80" s="7"/>
      <c r="BF80" s="7" t="n">
        <f aca="false">BF79*(1+AY80)*(1+BA80)*(1-BE80)</f>
        <v>120.479745046499</v>
      </c>
      <c r="BG80" s="7"/>
      <c r="BH80" s="0" t="n">
        <f aca="false">BH79+1</f>
        <v>49</v>
      </c>
      <c r="BI80" s="40" t="n">
        <f aca="false">T87/AG87</f>
        <v>0.0182752930349098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164249250.855182</v>
      </c>
      <c r="E81" s="9"/>
      <c r="F81" s="67" t="n">
        <f aca="false">'Central pensions'!I81</f>
        <v>29854245.5982699</v>
      </c>
      <c r="G81" s="9" t="n">
        <f aca="false">'Central pensions'!K81</f>
        <v>3298794.41009812</v>
      </c>
      <c r="H81" s="9" t="n">
        <f aca="false">'Central pensions'!V81</f>
        <v>18148993.5426564</v>
      </c>
      <c r="I81" s="67" t="n">
        <f aca="false">'Central pensions'!M81</f>
        <v>102024.569384478</v>
      </c>
      <c r="J81" s="9" t="n">
        <f aca="false">'Central pensions'!W81</f>
        <v>561309.078638855</v>
      </c>
      <c r="K81" s="9"/>
      <c r="L81" s="67" t="n">
        <f aca="false">'Central pensions'!N81</f>
        <v>4446458.63825889</v>
      </c>
      <c r="M81" s="67"/>
      <c r="N81" s="67" t="n">
        <f aca="false">'Central pensions'!L81</f>
        <v>1334006.71516514</v>
      </c>
      <c r="O81" s="9"/>
      <c r="P81" s="9" t="n">
        <f aca="false">'Central pensions'!X81</f>
        <v>30412006.362726</v>
      </c>
      <c r="Q81" s="67"/>
      <c r="R81" s="67" t="n">
        <f aca="false">'Central SIPA income'!G76</f>
        <v>32768584.7763533</v>
      </c>
      <c r="S81" s="67"/>
      <c r="T81" s="9" t="n">
        <f aca="false">'Central SIPA income'!J76</f>
        <v>125293524.001336</v>
      </c>
      <c r="U81" s="9"/>
      <c r="V81" s="67" t="n">
        <f aca="false">'Central SIPA income'!F76</f>
        <v>130723.03146235</v>
      </c>
      <c r="W81" s="67"/>
      <c r="X81" s="67" t="n">
        <f aca="false">'Central SIPA income'!M76</f>
        <v>328338.566537669</v>
      </c>
      <c r="Y81" s="9"/>
      <c r="Z81" s="9" t="n">
        <f aca="false">R81+V81-N81-L81-F81</f>
        <v>-2735403.14387828</v>
      </c>
      <c r="AA81" s="9"/>
      <c r="AB81" s="9" t="n">
        <f aca="false">T81-P81-D81</f>
        <v>-69367733.216572</v>
      </c>
      <c r="AC81" s="50"/>
      <c r="AD81" s="9"/>
      <c r="AE81" s="9"/>
      <c r="AF81" s="9"/>
      <c r="AG81" s="9" t="n">
        <f aca="false">BF81/100*$AG$53</f>
        <v>6906492716.91446</v>
      </c>
      <c r="AH81" s="40" t="n">
        <f aca="false">(AG81-AG80)/AG80</f>
        <v>0.00922127065930518</v>
      </c>
      <c r="AI81" s="40" t="n">
        <f aca="false">(AG81-AG77)/AG77</f>
        <v>0.0196794167979873</v>
      </c>
      <c r="AJ81" s="40" t="n">
        <f aca="false">AB81/AG81</f>
        <v>-0.0100438436786715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13156858</v>
      </c>
      <c r="AY81" s="40" t="n">
        <f aca="false">(AW81-AW80)/AW80</f>
        <v>0.00575473431070275</v>
      </c>
      <c r="AZ81" s="39" t="n">
        <f aca="false">workers_and_wage_central!B69</f>
        <v>7784.76367529089</v>
      </c>
      <c r="BA81" s="40" t="n">
        <f aca="false">(AZ81-AZ80)/AZ80</f>
        <v>0.00344670149723744</v>
      </c>
      <c r="BB81" s="7"/>
      <c r="BC81" s="7"/>
      <c r="BD81" s="7"/>
      <c r="BE81" s="7"/>
      <c r="BF81" s="7" t="n">
        <f aca="false">BF80*(1+AY81)*(1+BA81)*(1-BE81)</f>
        <v>121.590721384536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0.015850508905449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162259504.137172</v>
      </c>
      <c r="E82" s="6"/>
      <c r="F82" s="8" t="n">
        <f aca="false">'Central pensions'!I82</f>
        <v>29492585.5791919</v>
      </c>
      <c r="G82" s="6" t="n">
        <f aca="false">'Central pensions'!K82</f>
        <v>3330443.15572416</v>
      </c>
      <c r="H82" s="6" t="n">
        <f aca="false">'Central pensions'!V82</f>
        <v>18323115.6032013</v>
      </c>
      <c r="I82" s="8" t="n">
        <f aca="false">'Central pensions'!M82</f>
        <v>103003.396568788</v>
      </c>
      <c r="J82" s="6" t="n">
        <f aca="false">'Central pensions'!W82</f>
        <v>566694.29700622</v>
      </c>
      <c r="K82" s="6"/>
      <c r="L82" s="8" t="n">
        <f aca="false">'Central pensions'!N82</f>
        <v>5204336.79647545</v>
      </c>
      <c r="M82" s="8"/>
      <c r="N82" s="8" t="n">
        <f aca="false">'Central pensions'!L82</f>
        <v>1317459.02290925</v>
      </c>
      <c r="O82" s="6"/>
      <c r="P82" s="6" t="n">
        <f aca="false">'Central pensions'!X82</f>
        <v>34253599.2080795</v>
      </c>
      <c r="Q82" s="8"/>
      <c r="R82" s="8" t="n">
        <f aca="false">'Central SIPA income'!G77</f>
        <v>28641334.4507637</v>
      </c>
      <c r="S82" s="8"/>
      <c r="T82" s="6" t="n">
        <f aca="false">'Central SIPA income'!J77</f>
        <v>109512624.665642</v>
      </c>
      <c r="U82" s="6"/>
      <c r="V82" s="8" t="n">
        <f aca="false">'Central SIPA income'!F77</f>
        <v>132942.659716967</v>
      </c>
      <c r="W82" s="8"/>
      <c r="X82" s="8" t="n">
        <f aca="false">'Central SIPA income'!M77</f>
        <v>333913.632776683</v>
      </c>
      <c r="Y82" s="6"/>
      <c r="Z82" s="6" t="n">
        <f aca="false">R82+V82-N82-L82-F82</f>
        <v>-7240104.28809599</v>
      </c>
      <c r="AA82" s="6"/>
      <c r="AB82" s="6" t="n">
        <f aca="false">T82-P82-D82</f>
        <v>-87000478.6796093</v>
      </c>
      <c r="AC82" s="50"/>
      <c r="AD82" s="6"/>
      <c r="AE82" s="6"/>
      <c r="AF82" s="6"/>
      <c r="AG82" s="6" t="n">
        <f aca="false">BF82/100*$AG$53</f>
        <v>6930184485.12555</v>
      </c>
      <c r="AH82" s="61" t="n">
        <f aca="false">(AG82-AG81)/AG81</f>
        <v>0.00343036171645707</v>
      </c>
      <c r="AI82" s="61"/>
      <c r="AJ82" s="61" t="n">
        <f aca="false">AB82/AG82</f>
        <v>-0.0125538474287865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0.00477058012732616</v>
      </c>
      <c r="AV82" s="5"/>
      <c r="AW82" s="65" t="n">
        <f aca="false">workers_and_wage_central!C70</f>
        <v>13139226</v>
      </c>
      <c r="AX82" s="5"/>
      <c r="AY82" s="61" t="n">
        <f aca="false">(AW82-AW81)/AW81</f>
        <v>-0.00134013759212116</v>
      </c>
      <c r="AZ82" s="66" t="n">
        <f aca="false">workers_and_wage_central!B70</f>
        <v>7821.95072077891</v>
      </c>
      <c r="BA82" s="61" t="n">
        <f aca="false">(AZ82-AZ81)/AZ81</f>
        <v>0.00477690101320005</v>
      </c>
      <c r="BB82" s="5"/>
      <c r="BC82" s="5"/>
      <c r="BD82" s="5"/>
      <c r="BE82" s="5"/>
      <c r="BF82" s="5" t="n">
        <f aca="false">BF81*(1+AY82)*(1+BA82)*(1-BE82)</f>
        <v>122.00782154025</v>
      </c>
      <c r="BG82" s="5"/>
      <c r="BH82" s="5" t="n">
        <f aca="false">BH81+1</f>
        <v>51</v>
      </c>
      <c r="BI82" s="61" t="n">
        <f aca="false">T89/AG89</f>
        <v>0.0182379534422136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164505344.800256</v>
      </c>
      <c r="E83" s="9"/>
      <c r="F83" s="67" t="n">
        <f aca="false">'Central pensions'!I83</f>
        <v>29900793.7042288</v>
      </c>
      <c r="G83" s="9" t="n">
        <f aca="false">'Central pensions'!K83</f>
        <v>3498064.96921871</v>
      </c>
      <c r="H83" s="9" t="n">
        <f aca="false">'Central pensions'!V83</f>
        <v>19245321.3646177</v>
      </c>
      <c r="I83" s="67" t="n">
        <f aca="false">'Central pensions'!M83</f>
        <v>108187.576367589</v>
      </c>
      <c r="J83" s="9" t="n">
        <f aca="false">'Central pensions'!W83</f>
        <v>595216.124678897</v>
      </c>
      <c r="K83" s="9"/>
      <c r="L83" s="67" t="n">
        <f aca="false">'Central pensions'!N83</f>
        <v>4379147.77628223</v>
      </c>
      <c r="M83" s="67"/>
      <c r="N83" s="67" t="n">
        <f aca="false">'Central pensions'!L83</f>
        <v>1336228.18209079</v>
      </c>
      <c r="O83" s="9"/>
      <c r="P83" s="9" t="n">
        <f aca="false">'Central pensions'!X83</f>
        <v>30074951.8355329</v>
      </c>
      <c r="Q83" s="67"/>
      <c r="R83" s="67" t="n">
        <f aca="false">'Central SIPA income'!G78</f>
        <v>33144892.5485727</v>
      </c>
      <c r="S83" s="67"/>
      <c r="T83" s="9" t="n">
        <f aca="false">'Central SIPA income'!J78</f>
        <v>126732369.383651</v>
      </c>
      <c r="U83" s="9"/>
      <c r="V83" s="67" t="n">
        <f aca="false">'Central SIPA income'!F78</f>
        <v>127842.732409702</v>
      </c>
      <c r="W83" s="67"/>
      <c r="X83" s="67" t="n">
        <f aca="false">'Central SIPA income'!M78</f>
        <v>321104.085730676</v>
      </c>
      <c r="Y83" s="9"/>
      <c r="Z83" s="9" t="n">
        <f aca="false">R83+V83-N83-L83-F83</f>
        <v>-2343434.38161939</v>
      </c>
      <c r="AA83" s="9"/>
      <c r="AB83" s="9" t="n">
        <f aca="false">T83-P83-D83</f>
        <v>-67847927.2521378</v>
      </c>
      <c r="AC83" s="50"/>
      <c r="AD83" s="9"/>
      <c r="AE83" s="9"/>
      <c r="AF83" s="9"/>
      <c r="AG83" s="9" t="n">
        <f aca="false">BF83/100*$AG$53</f>
        <v>6951445290.25101</v>
      </c>
      <c r="AH83" s="40" t="n">
        <f aca="false">(AG83-AG82)/AG82</f>
        <v>0.00306785557745196</v>
      </c>
      <c r="AI83" s="40"/>
      <c r="AJ83" s="40" t="n">
        <f aca="false">AB83/AG83</f>
        <v>-0.00976026199145816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13130421</v>
      </c>
      <c r="AX83" s="7"/>
      <c r="AY83" s="40" t="n">
        <f aca="false">(AW83-AW82)/AW82</f>
        <v>-0.000670130797658857</v>
      </c>
      <c r="AZ83" s="39" t="n">
        <f aca="false">workers_and_wage_central!B71</f>
        <v>7851.2086726546</v>
      </c>
      <c r="BA83" s="40" t="n">
        <f aca="false">(AZ83-AZ82)/AZ82</f>
        <v>0.00374049299466489</v>
      </c>
      <c r="BB83" s="7"/>
      <c r="BC83" s="7"/>
      <c r="BD83" s="7"/>
      <c r="BE83" s="7"/>
      <c r="BF83" s="7" t="n">
        <f aca="false">BF82*(1+AY83)*(1+BA83)*(1-BE83)</f>
        <v>122.382123916055</v>
      </c>
      <c r="BG83" s="7"/>
      <c r="BH83" s="7" t="n">
        <f aca="false">BH82+1</f>
        <v>52</v>
      </c>
      <c r="BI83" s="40" t="n">
        <f aca="false">T90/AG90</f>
        <v>0.0159240472687262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162573479.903951</v>
      </c>
      <c r="E84" s="9"/>
      <c r="F84" s="67" t="n">
        <f aca="false">'Central pensions'!I84</f>
        <v>29549654.3914059</v>
      </c>
      <c r="G84" s="9" t="n">
        <f aca="false">'Central pensions'!K84</f>
        <v>3632060.37556859</v>
      </c>
      <c r="H84" s="9" t="n">
        <f aca="false">'Central pensions'!V84</f>
        <v>19982524.5553183</v>
      </c>
      <c r="I84" s="67" t="n">
        <f aca="false">'Central pensions'!M84</f>
        <v>112331.764192843</v>
      </c>
      <c r="J84" s="9" t="n">
        <f aca="false">'Central pensions'!W84</f>
        <v>618016.223360359</v>
      </c>
      <c r="K84" s="9"/>
      <c r="L84" s="67" t="n">
        <f aca="false">'Central pensions'!N84</f>
        <v>4326183.62686815</v>
      </c>
      <c r="M84" s="67"/>
      <c r="N84" s="67" t="n">
        <f aca="false">'Central pensions'!L84</f>
        <v>1322723.25866062</v>
      </c>
      <c r="O84" s="9"/>
      <c r="P84" s="9" t="n">
        <f aca="false">'Central pensions'!X84</f>
        <v>29725820.5083261</v>
      </c>
      <c r="Q84" s="67"/>
      <c r="R84" s="67" t="n">
        <f aca="false">'Central SIPA income'!G79</f>
        <v>29000529.4362766</v>
      </c>
      <c r="S84" s="67"/>
      <c r="T84" s="9" t="n">
        <f aca="false">'Central SIPA income'!J79</f>
        <v>110886037.824791</v>
      </c>
      <c r="U84" s="9"/>
      <c r="V84" s="67" t="n">
        <f aca="false">'Central SIPA income'!F79</f>
        <v>128052.148150966</v>
      </c>
      <c r="W84" s="67"/>
      <c r="X84" s="67" t="n">
        <f aca="false">'Central SIPA income'!M79</f>
        <v>321630.077696498</v>
      </c>
      <c r="Y84" s="9"/>
      <c r="Z84" s="9" t="n">
        <f aca="false">R84+V84-N84-L84-F84</f>
        <v>-6069979.69250708</v>
      </c>
      <c r="AA84" s="9"/>
      <c r="AB84" s="9" t="n">
        <f aca="false">T84-P84-D84</f>
        <v>-81413262.5874865</v>
      </c>
      <c r="AC84" s="50"/>
      <c r="AD84" s="9"/>
      <c r="AE84" s="9"/>
      <c r="AF84" s="9"/>
      <c r="AG84" s="9" t="n">
        <f aca="false">BF84/100*$AG$53</f>
        <v>6988606624.99676</v>
      </c>
      <c r="AH84" s="40" t="n">
        <f aca="false">(AG84-AG83)/AG83</f>
        <v>0.00534584294259872</v>
      </c>
      <c r="AI84" s="40"/>
      <c r="AJ84" s="40" t="n">
        <f aca="false">AB84/AG84</f>
        <v>-0.0116494269825245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13196961</v>
      </c>
      <c r="AY84" s="40" t="n">
        <f aca="false">(AW84-AW83)/AW83</f>
        <v>0.00506762121336399</v>
      </c>
      <c r="AZ84" s="39" t="n">
        <f aca="false">workers_and_wage_central!B72</f>
        <v>7853.38203572727</v>
      </c>
      <c r="BA84" s="40" t="n">
        <f aca="false">(AZ84-AZ83)/AZ83</f>
        <v>0.000276818915824684</v>
      </c>
      <c r="BB84" s="7"/>
      <c r="BC84" s="7"/>
      <c r="BD84" s="7"/>
      <c r="BE84" s="7"/>
      <c r="BF84" s="7" t="n">
        <f aca="false">BF83*(1+AY84)*(1+BA84)*(1-BE84)</f>
        <v>123.036359529492</v>
      </c>
      <c r="BG84" s="7"/>
      <c r="BH84" s="0" t="n">
        <f aca="false">BH83+1</f>
        <v>53</v>
      </c>
      <c r="BI84" s="40" t="n">
        <f aca="false">T91/AG91</f>
        <v>0.0183568976643032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165349377.474165</v>
      </c>
      <c r="E85" s="9"/>
      <c r="F85" s="67" t="n">
        <f aca="false">'Central pensions'!I85</f>
        <v>30054206.6337164</v>
      </c>
      <c r="G85" s="9" t="n">
        <f aca="false">'Central pensions'!K85</f>
        <v>3729285.06127854</v>
      </c>
      <c r="H85" s="9" t="n">
        <f aca="false">'Central pensions'!V85</f>
        <v>20517426.0901745</v>
      </c>
      <c r="I85" s="67" t="n">
        <f aca="false">'Central pensions'!M85</f>
        <v>115338.713235418</v>
      </c>
      <c r="J85" s="9" t="n">
        <f aca="false">'Central pensions'!W85</f>
        <v>634559.569799211</v>
      </c>
      <c r="K85" s="9"/>
      <c r="L85" s="67" t="n">
        <f aca="false">'Central pensions'!N85</f>
        <v>4412245.06513436</v>
      </c>
      <c r="M85" s="67"/>
      <c r="N85" s="67" t="n">
        <f aca="false">'Central pensions'!L85</f>
        <v>1346166.84391419</v>
      </c>
      <c r="O85" s="9"/>
      <c r="P85" s="9" t="n">
        <f aca="false">'Central pensions'!X85</f>
        <v>30301373.4096976</v>
      </c>
      <c r="Q85" s="67"/>
      <c r="R85" s="67" t="n">
        <f aca="false">'Central SIPA income'!G80</f>
        <v>33554361.0926352</v>
      </c>
      <c r="S85" s="67"/>
      <c r="T85" s="9" t="n">
        <f aca="false">'Central SIPA income'!J80</f>
        <v>128298007.851209</v>
      </c>
      <c r="U85" s="9"/>
      <c r="V85" s="67" t="n">
        <f aca="false">'Central SIPA income'!F80</f>
        <v>130191.998748333</v>
      </c>
      <c r="W85" s="67"/>
      <c r="X85" s="67" t="n">
        <f aca="false">'Central SIPA income'!M80</f>
        <v>327004.765461038</v>
      </c>
      <c r="Y85" s="9"/>
      <c r="Z85" s="9" t="n">
        <f aca="false">R85+V85-N85-L85-F85</f>
        <v>-2128065.45138142</v>
      </c>
      <c r="AA85" s="9"/>
      <c r="AB85" s="9" t="n">
        <f aca="false">T85-P85-D85</f>
        <v>-67352743.0326537</v>
      </c>
      <c r="AC85" s="50"/>
      <c r="AD85" s="9"/>
      <c r="AE85" s="9"/>
      <c r="AF85" s="9"/>
      <c r="AG85" s="9" t="n">
        <f aca="false">BF85/100*$AG$53</f>
        <v>7039191978.69268</v>
      </c>
      <c r="AH85" s="40" t="n">
        <f aca="false">(AG85-AG84)/AG84</f>
        <v>0.00723826027279686</v>
      </c>
      <c r="AI85" s="40" t="n">
        <f aca="false">(AG85-AG81)/AG81</f>
        <v>0.019213697489789</v>
      </c>
      <c r="AJ85" s="40" t="n">
        <f aca="false">AB85/AG85</f>
        <v>-0.00956824920197196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13227548</v>
      </c>
      <c r="AY85" s="40" t="n">
        <f aca="false">(AW85-AW84)/AW84</f>
        <v>0.00231773057448605</v>
      </c>
      <c r="AZ85" s="39" t="n">
        <f aca="false">workers_and_wage_central!B73</f>
        <v>7891.93547877255</v>
      </c>
      <c r="BA85" s="40" t="n">
        <f aca="false">(AZ85-AZ84)/AZ84</f>
        <v>0.00490915160753525</v>
      </c>
      <c r="BB85" s="7"/>
      <c r="BC85" s="7"/>
      <c r="BD85" s="7"/>
      <c r="BE85" s="7"/>
      <c r="BF85" s="7" t="n">
        <f aca="false">BF84*(1+AY85)*(1+BA85)*(1-BE85)</f>
        <v>123.926928722784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0.0159576514490936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162845056.656547</v>
      </c>
      <c r="E86" s="6"/>
      <c r="F86" s="8" t="n">
        <f aca="false">'Central pensions'!I86</f>
        <v>29599016.6809053</v>
      </c>
      <c r="G86" s="6" t="n">
        <f aca="false">'Central pensions'!K86</f>
        <v>3793120.32640964</v>
      </c>
      <c r="H86" s="6" t="n">
        <f aca="false">'Central pensions'!V86</f>
        <v>20868628.8844777</v>
      </c>
      <c r="I86" s="8" t="n">
        <f aca="false">'Central pensions'!M86</f>
        <v>117312.999785865</v>
      </c>
      <c r="J86" s="6" t="n">
        <f aca="false">'Central pensions'!W86</f>
        <v>645421.511891063</v>
      </c>
      <c r="K86" s="6"/>
      <c r="L86" s="8" t="n">
        <f aca="false">'Central pensions'!N86</f>
        <v>5258720.71794991</v>
      </c>
      <c r="M86" s="8"/>
      <c r="N86" s="8" t="n">
        <f aca="false">'Central pensions'!L86</f>
        <v>1326859.19744784</v>
      </c>
      <c r="O86" s="6"/>
      <c r="P86" s="6" t="n">
        <f aca="false">'Central pensions'!X86</f>
        <v>34587514.6219522</v>
      </c>
      <c r="Q86" s="8"/>
      <c r="R86" s="8" t="n">
        <f aca="false">'Central SIPA income'!G81</f>
        <v>29460315.7776096</v>
      </c>
      <c r="S86" s="8"/>
      <c r="T86" s="6" t="n">
        <f aca="false">'Central SIPA income'!J81</f>
        <v>112644070.751341</v>
      </c>
      <c r="U86" s="6"/>
      <c r="V86" s="8" t="n">
        <f aca="false">'Central SIPA income'!F81</f>
        <v>131991.687815207</v>
      </c>
      <c r="W86" s="8"/>
      <c r="X86" s="8" t="n">
        <f aca="false">'Central SIPA income'!M81</f>
        <v>331525.06553227</v>
      </c>
      <c r="Y86" s="6"/>
      <c r="Z86" s="6" t="n">
        <f aca="false">R86+V86-N86-L86-F86</f>
        <v>-6592289.13087822</v>
      </c>
      <c r="AA86" s="6"/>
      <c r="AB86" s="6" t="n">
        <f aca="false">T86-P86-D86</f>
        <v>-84788500.5271578</v>
      </c>
      <c r="AC86" s="50"/>
      <c r="AD86" s="6"/>
      <c r="AE86" s="6"/>
      <c r="AF86" s="6"/>
      <c r="AG86" s="6" t="n">
        <f aca="false">BF86/100*$AG$53</f>
        <v>7086255023.65302</v>
      </c>
      <c r="AH86" s="61" t="n">
        <f aca="false">(AG86-AG85)/AG85</f>
        <v>0.00668585898819057</v>
      </c>
      <c r="AI86" s="61"/>
      <c r="AJ86" s="61" t="n">
        <f aca="false">AB86/AG86</f>
        <v>-0.0119652059154158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0.00492087190210844</v>
      </c>
      <c r="AV86" s="5"/>
      <c r="AW86" s="65" t="n">
        <f aca="false">workers_and_wage_central!C74</f>
        <v>13236796</v>
      </c>
      <c r="AX86" s="5"/>
      <c r="AY86" s="61" t="n">
        <f aca="false">(AW86-AW85)/AW85</f>
        <v>0.000699146962082466</v>
      </c>
      <c r="AZ86" s="66" t="n">
        <f aca="false">workers_and_wage_central!B74</f>
        <v>7939.14921447271</v>
      </c>
      <c r="BA86" s="61" t="n">
        <f aca="false">(AZ86-AZ85)/AZ85</f>
        <v>0.0059825293588812</v>
      </c>
      <c r="BB86" s="5"/>
      <c r="BC86" s="5"/>
      <c r="BD86" s="5"/>
      <c r="BE86" s="5"/>
      <c r="BF86" s="5" t="n">
        <f aca="false">BF85*(1+AY86)*(1+BA86)*(1-BE86)</f>
        <v>124.755486693064</v>
      </c>
      <c r="BG86" s="5"/>
      <c r="BH86" s="5" t="n">
        <f aca="false">BH85+1</f>
        <v>55</v>
      </c>
      <c r="BI86" s="61" t="n">
        <f aca="false">T93/AG93</f>
        <v>0.0183575576159837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165034591.431822</v>
      </c>
      <c r="E87" s="9"/>
      <c r="F87" s="67" t="n">
        <f aca="false">'Central pensions'!I87</f>
        <v>29996990.5443273</v>
      </c>
      <c r="G87" s="9" t="n">
        <f aca="false">'Central pensions'!K87</f>
        <v>3940284.82200611</v>
      </c>
      <c r="H87" s="9" t="n">
        <f aca="false">'Central pensions'!V87</f>
        <v>21678284.5187035</v>
      </c>
      <c r="I87" s="67" t="n">
        <f aca="false">'Central pensions'!M87</f>
        <v>121864.479031117</v>
      </c>
      <c r="J87" s="9" t="n">
        <f aca="false">'Central pensions'!W87</f>
        <v>670462.407794954</v>
      </c>
      <c r="K87" s="9"/>
      <c r="L87" s="67" t="n">
        <f aca="false">'Central pensions'!N87</f>
        <v>4395859.42885836</v>
      </c>
      <c r="M87" s="67"/>
      <c r="N87" s="67" t="n">
        <f aca="false">'Central pensions'!L87</f>
        <v>1345623.25361955</v>
      </c>
      <c r="O87" s="9"/>
      <c r="P87" s="9" t="n">
        <f aca="false">'Central pensions'!X87</f>
        <v>30213357.5917513</v>
      </c>
      <c r="Q87" s="67"/>
      <c r="R87" s="67" t="n">
        <f aca="false">'Central SIPA income'!G82</f>
        <v>34053826.0582107</v>
      </c>
      <c r="S87" s="67"/>
      <c r="T87" s="9" t="n">
        <f aca="false">'Central SIPA income'!J82</f>
        <v>130207755.436564</v>
      </c>
      <c r="U87" s="9"/>
      <c r="V87" s="67" t="n">
        <f aca="false">'Central SIPA income'!F82</f>
        <v>131703.628056768</v>
      </c>
      <c r="W87" s="67"/>
      <c r="X87" s="67" t="n">
        <f aca="false">'Central SIPA income'!M82</f>
        <v>330801.542469003</v>
      </c>
      <c r="Y87" s="9"/>
      <c r="Z87" s="9" t="n">
        <f aca="false">R87+V87-N87-L87-F87</f>
        <v>-1552943.54053782</v>
      </c>
      <c r="AA87" s="9"/>
      <c r="AB87" s="9" t="n">
        <f aca="false">T87-P87-D87</f>
        <v>-65040193.5870088</v>
      </c>
      <c r="AC87" s="50"/>
      <c r="AD87" s="9"/>
      <c r="AE87" s="9"/>
      <c r="AF87" s="9"/>
      <c r="AG87" s="9" t="n">
        <f aca="false">BF87/100*$AG$53</f>
        <v>7124797133.91403</v>
      </c>
      <c r="AH87" s="40" t="n">
        <f aca="false">(AG87-AG86)/AG86</f>
        <v>0.00543899565177342</v>
      </c>
      <c r="AI87" s="40"/>
      <c r="AJ87" s="40" t="n">
        <f aca="false">AB87/AG87</f>
        <v>-0.00912870813927004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13310517</v>
      </c>
      <c r="AX87" s="7"/>
      <c r="AY87" s="40" t="n">
        <f aca="false">(AW87-AW86)/AW86</f>
        <v>0.00556939912045181</v>
      </c>
      <c r="AZ87" s="39" t="n">
        <f aca="false">workers_and_wage_central!B75</f>
        <v>7938.1196558994</v>
      </c>
      <c r="BA87" s="40" t="n">
        <f aca="false">(AZ87-AZ86)/AZ86</f>
        <v>-0.000129681222193369</v>
      </c>
      <c r="BB87" s="7"/>
      <c r="BC87" s="7"/>
      <c r="BD87" s="7"/>
      <c r="BE87" s="7"/>
      <c r="BF87" s="7" t="n">
        <f aca="false">BF86*(1+AY87)*(1+BA87)*(1-BE87)</f>
        <v>125.434031242723</v>
      </c>
      <c r="BG87" s="7"/>
      <c r="BH87" s="7" t="n">
        <f aca="false">BH86+1</f>
        <v>56</v>
      </c>
      <c r="BI87" s="40" t="n">
        <f aca="false">T94/AG94</f>
        <v>0.0160178142912722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162737586.869447</v>
      </c>
      <c r="E88" s="9"/>
      <c r="F88" s="67" t="n">
        <f aca="false">'Central pensions'!I88</f>
        <v>29579482.7749559</v>
      </c>
      <c r="G88" s="9" t="n">
        <f aca="false">'Central pensions'!K88</f>
        <v>3996563.69960124</v>
      </c>
      <c r="H88" s="9" t="n">
        <f aca="false">'Central pensions'!V88</f>
        <v>21987914.2982786</v>
      </c>
      <c r="I88" s="67" t="n">
        <f aca="false">'Central pensions'!M88</f>
        <v>123605.062874265</v>
      </c>
      <c r="J88" s="9" t="n">
        <f aca="false">'Central pensions'!W88</f>
        <v>680038.586544697</v>
      </c>
      <c r="K88" s="9"/>
      <c r="L88" s="67" t="n">
        <f aca="false">'Central pensions'!N88</f>
        <v>4353830.10438577</v>
      </c>
      <c r="M88" s="67"/>
      <c r="N88" s="67" t="n">
        <f aca="false">'Central pensions'!L88</f>
        <v>1328387.98042981</v>
      </c>
      <c r="O88" s="9"/>
      <c r="P88" s="9" t="n">
        <f aca="false">'Central pensions'!X88</f>
        <v>29900443.8394018</v>
      </c>
      <c r="Q88" s="67"/>
      <c r="R88" s="67" t="n">
        <f aca="false">'Central SIPA income'!G83</f>
        <v>29634266.7263051</v>
      </c>
      <c r="S88" s="67"/>
      <c r="T88" s="9" t="n">
        <f aca="false">'Central SIPA income'!J83</f>
        <v>113309187.280303</v>
      </c>
      <c r="U88" s="9"/>
      <c r="V88" s="67" t="n">
        <f aca="false">'Central SIPA income'!F83</f>
        <v>133690.040680222</v>
      </c>
      <c r="W88" s="67"/>
      <c r="X88" s="67" t="n">
        <f aca="false">'Central SIPA income'!M83</f>
        <v>335790.838280469</v>
      </c>
      <c r="Y88" s="9"/>
      <c r="Z88" s="9" t="n">
        <f aca="false">R88+V88-N88-L88-F88</f>
        <v>-5493744.09278611</v>
      </c>
      <c r="AA88" s="9"/>
      <c r="AB88" s="9" t="n">
        <f aca="false">T88-P88-D88</f>
        <v>-79328843.428546</v>
      </c>
      <c r="AC88" s="50"/>
      <c r="AD88" s="9"/>
      <c r="AE88" s="9"/>
      <c r="AF88" s="9"/>
      <c r="AG88" s="9" t="n">
        <f aca="false">BF88/100*$AG$53</f>
        <v>7148615098.49381</v>
      </c>
      <c r="AH88" s="40" t="n">
        <f aca="false">(AG88-AG87)/AG87</f>
        <v>0.00334296740413942</v>
      </c>
      <c r="AI88" s="40"/>
      <c r="AJ88" s="40" t="n">
        <f aca="false">AB88/AG88</f>
        <v>-0.011097092560664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13371936</v>
      </c>
      <c r="AY88" s="40" t="n">
        <f aca="false">(AW88-AW87)/AW87</f>
        <v>0.0046143211416957</v>
      </c>
      <c r="AZ88" s="39" t="n">
        <f aca="false">workers_and_wage_central!B76</f>
        <v>7928.07385236932</v>
      </c>
      <c r="BA88" s="40" t="n">
        <f aca="false">(AZ88-AZ87)/AZ87</f>
        <v>-0.00126551424840476</v>
      </c>
      <c r="BB88" s="7"/>
      <c r="BC88" s="7"/>
      <c r="BD88" s="7"/>
      <c r="BE88" s="7"/>
      <c r="BF88" s="7" t="n">
        <f aca="false">BF87*(1+AY88)*(1+BA88)*(1-BE88)</f>
        <v>125.853353120537</v>
      </c>
      <c r="BG88" s="7"/>
      <c r="BH88" s="0" t="n">
        <f aca="false">BH87+1</f>
        <v>57</v>
      </c>
      <c r="BI88" s="40" t="n">
        <f aca="false">T95/AG95</f>
        <v>0.0184450657887408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165316907.959993</v>
      </c>
      <c r="E89" s="9"/>
      <c r="F89" s="67" t="n">
        <f aca="false">'Central pensions'!I89</f>
        <v>30048304.9151666</v>
      </c>
      <c r="G89" s="9" t="n">
        <f aca="false">'Central pensions'!K89</f>
        <v>4141018.46258343</v>
      </c>
      <c r="H89" s="9" t="n">
        <f aca="false">'Central pensions'!V89</f>
        <v>22782661.783161</v>
      </c>
      <c r="I89" s="67" t="n">
        <f aca="false">'Central pensions'!M89</f>
        <v>128072.735956188</v>
      </c>
      <c r="J89" s="9" t="n">
        <f aca="false">'Central pensions'!W89</f>
        <v>704618.405664771</v>
      </c>
      <c r="K89" s="9"/>
      <c r="L89" s="67" t="n">
        <f aca="false">'Central pensions'!N89</f>
        <v>4414215.54396438</v>
      </c>
      <c r="M89" s="67"/>
      <c r="N89" s="67" t="n">
        <f aca="false">'Central pensions'!L89</f>
        <v>1351800.67467698</v>
      </c>
      <c r="O89" s="9"/>
      <c r="P89" s="9" t="n">
        <f aca="false">'Central pensions'!X89</f>
        <v>30342593.9083218</v>
      </c>
      <c r="Q89" s="67"/>
      <c r="R89" s="67" t="n">
        <f aca="false">'Central SIPA income'!G84</f>
        <v>34241601.579543</v>
      </c>
      <c r="S89" s="67"/>
      <c r="T89" s="9" t="n">
        <f aca="false">'Central SIPA income'!J84</f>
        <v>130925731.417202</v>
      </c>
      <c r="U89" s="9"/>
      <c r="V89" s="67" t="n">
        <f aca="false">'Central SIPA income'!F84</f>
        <v>133063.767144402</v>
      </c>
      <c r="W89" s="67"/>
      <c r="X89" s="67" t="n">
        <f aca="false">'Central SIPA income'!M84</f>
        <v>334217.81971816</v>
      </c>
      <c r="Y89" s="9"/>
      <c r="Z89" s="9" t="n">
        <f aca="false">R89+V89-N89-L89-F89</f>
        <v>-1439655.7871206</v>
      </c>
      <c r="AA89" s="9"/>
      <c r="AB89" s="9" t="n">
        <f aca="false">T89-P89-D89</f>
        <v>-64733770.4511123</v>
      </c>
      <c r="AC89" s="50"/>
      <c r="AD89" s="9"/>
      <c r="AE89" s="9"/>
      <c r="AF89" s="9"/>
      <c r="AG89" s="9" t="n">
        <f aca="false">BF89/100*$AG$53</f>
        <v>7178751268.99718</v>
      </c>
      <c r="AH89" s="40" t="n">
        <f aca="false">(AG89-AG88)/AG88</f>
        <v>0.00421566556433033</v>
      </c>
      <c r="AI89" s="40" t="n">
        <f aca="false">(AG89-AG85)/AG85</f>
        <v>0.0198260383758449</v>
      </c>
      <c r="AJ89" s="40" t="n">
        <f aca="false">AB89/AG89</f>
        <v>-0.00901741375699664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13404378</v>
      </c>
      <c r="AY89" s="40" t="n">
        <f aca="false">(AW89-AW88)/AW88</f>
        <v>0.00242612588035121</v>
      </c>
      <c r="AZ89" s="39" t="n">
        <f aca="false">workers_and_wage_central!B77</f>
        <v>7942.22711754272</v>
      </c>
      <c r="BA89" s="40" t="n">
        <f aca="false">(AZ89-AZ88)/AZ88</f>
        <v>0.00178520854333019</v>
      </c>
      <c r="BB89" s="7"/>
      <c r="BC89" s="7"/>
      <c r="BD89" s="7"/>
      <c r="BE89" s="7"/>
      <c r="BF89" s="7" t="n">
        <f aca="false">BF88*(1+AY89)*(1+BA89)*(1-BE89)</f>
        <v>126.383908767443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0.0160301391448023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162729871.215439</v>
      </c>
      <c r="E90" s="6"/>
      <c r="F90" s="8" t="n">
        <f aca="false">'Central pensions'!I90</f>
        <v>29578080.363508</v>
      </c>
      <c r="G90" s="6" t="n">
        <f aca="false">'Central pensions'!K90</f>
        <v>4200799.61445606</v>
      </c>
      <c r="H90" s="6" t="n">
        <f aca="false">'Central pensions'!V90</f>
        <v>23111560.0424728</v>
      </c>
      <c r="I90" s="8" t="n">
        <f aca="false">'Central pensions'!M90</f>
        <v>129921.637560497</v>
      </c>
      <c r="J90" s="6" t="n">
        <f aca="false">'Central pensions'!W90</f>
        <v>714790.516777512</v>
      </c>
      <c r="K90" s="6"/>
      <c r="L90" s="8" t="n">
        <f aca="false">'Central pensions'!N90</f>
        <v>5179314.18639614</v>
      </c>
      <c r="M90" s="8"/>
      <c r="N90" s="8" t="n">
        <f aca="false">'Central pensions'!L90</f>
        <v>1331900.99246287</v>
      </c>
      <c r="O90" s="6"/>
      <c r="P90" s="6" t="n">
        <f aca="false">'Central pensions'!X90</f>
        <v>34203212.2208396</v>
      </c>
      <c r="Q90" s="8"/>
      <c r="R90" s="8" t="n">
        <f aca="false">'Central SIPA income'!G85</f>
        <v>29995947.8011442</v>
      </c>
      <c r="S90" s="8"/>
      <c r="T90" s="6" t="n">
        <f aca="false">'Central SIPA income'!J85</f>
        <v>114692106.217464</v>
      </c>
      <c r="U90" s="6"/>
      <c r="V90" s="8" t="n">
        <f aca="false">'Central SIPA income'!F85</f>
        <v>132218.388426689</v>
      </c>
      <c r="W90" s="8"/>
      <c r="X90" s="8" t="n">
        <f aca="false">'Central SIPA income'!M85</f>
        <v>332094.472108711</v>
      </c>
      <c r="Y90" s="6"/>
      <c r="Z90" s="6" t="n">
        <f aca="false">R90+V90-N90-L90-F90</f>
        <v>-5961129.35279608</v>
      </c>
      <c r="AA90" s="6"/>
      <c r="AB90" s="6" t="n">
        <f aca="false">T90-P90-D90</f>
        <v>-82240977.2188149</v>
      </c>
      <c r="AC90" s="50"/>
      <c r="AD90" s="6"/>
      <c r="AE90" s="6"/>
      <c r="AF90" s="6"/>
      <c r="AG90" s="6" t="n">
        <f aca="false">BF90/100*$AG$53</f>
        <v>7202446983.60774</v>
      </c>
      <c r="AH90" s="61" t="n">
        <f aca="false">(AG90-AG89)/AG89</f>
        <v>0.0033008128743634</v>
      </c>
      <c r="AI90" s="61"/>
      <c r="AJ90" s="61" t="n">
        <f aca="false">AB90/AG90</f>
        <v>-0.0114184772766797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0.00497948061564843</v>
      </c>
      <c r="AV90" s="5"/>
      <c r="AW90" s="65" t="n">
        <f aca="false">workers_and_wage_central!C78</f>
        <v>13394453</v>
      </c>
      <c r="AX90" s="5"/>
      <c r="AY90" s="61" t="n">
        <f aca="false">(AW90-AW89)/AW89</f>
        <v>-0.000740429731241539</v>
      </c>
      <c r="AZ90" s="66" t="n">
        <f aca="false">workers_and_wage_central!B78</f>
        <v>7974.34736694115</v>
      </c>
      <c r="BA90" s="61" t="n">
        <f aca="false">(AZ90-AZ89)/AZ89</f>
        <v>0.00404423707897849</v>
      </c>
      <c r="BB90" s="5"/>
      <c r="BC90" s="5"/>
      <c r="BD90" s="5"/>
      <c r="BE90" s="5"/>
      <c r="BF90" s="5" t="n">
        <f aca="false">BF89*(1+AY90)*(1+BA90)*(1-BE90)</f>
        <v>126.801078400615</v>
      </c>
      <c r="BG90" s="5"/>
      <c r="BH90" s="5" t="n">
        <f aca="false">BH89+1</f>
        <v>59</v>
      </c>
      <c r="BI90" s="61" t="n">
        <f aca="false">T97/AG97</f>
        <v>0.0184011630611216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166039661.225984</v>
      </c>
      <c r="E91" s="9"/>
      <c r="F91" s="67" t="n">
        <f aca="false">'Central pensions'!I91</f>
        <v>30179673.8766536</v>
      </c>
      <c r="G91" s="9" t="n">
        <f aca="false">'Central pensions'!K91</f>
        <v>4376426.51823113</v>
      </c>
      <c r="H91" s="9" t="n">
        <f aca="false">'Central pensions'!V91</f>
        <v>24077807.4487293</v>
      </c>
      <c r="I91" s="67" t="n">
        <f aca="false">'Central pensions'!M91</f>
        <v>135353.397471066</v>
      </c>
      <c r="J91" s="9" t="n">
        <f aca="false">'Central pensions'!W91</f>
        <v>744674.457177192</v>
      </c>
      <c r="K91" s="9"/>
      <c r="L91" s="67" t="n">
        <f aca="false">'Central pensions'!N91</f>
        <v>4330131.61783752</v>
      </c>
      <c r="M91" s="67"/>
      <c r="N91" s="67" t="n">
        <f aca="false">'Central pensions'!L91</f>
        <v>1359740.00406625</v>
      </c>
      <c r="O91" s="9"/>
      <c r="P91" s="9" t="n">
        <f aca="false">'Central pensions'!X91</f>
        <v>29949961.8637503</v>
      </c>
      <c r="Q91" s="67"/>
      <c r="R91" s="67" t="n">
        <f aca="false">'Central SIPA income'!G86</f>
        <v>34835160.3634243</v>
      </c>
      <c r="S91" s="67"/>
      <c r="T91" s="9" t="n">
        <f aca="false">'Central SIPA income'!J86</f>
        <v>133195254.872121</v>
      </c>
      <c r="U91" s="9"/>
      <c r="V91" s="67" t="n">
        <f aca="false">'Central SIPA income'!F86</f>
        <v>134185.601247834</v>
      </c>
      <c r="W91" s="67"/>
      <c r="X91" s="67" t="n">
        <f aca="false">'Central SIPA income'!M86</f>
        <v>337035.543552234</v>
      </c>
      <c r="Y91" s="9"/>
      <c r="Z91" s="9" t="n">
        <f aca="false">R91+V91-N91-L91-F91</f>
        <v>-900199.533885177</v>
      </c>
      <c r="AA91" s="9"/>
      <c r="AB91" s="9" t="n">
        <f aca="false">T91-P91-D91</f>
        <v>-62794368.2176127</v>
      </c>
      <c r="AC91" s="50"/>
      <c r="AD91" s="9"/>
      <c r="AE91" s="9"/>
      <c r="AF91" s="9"/>
      <c r="AG91" s="9" t="n">
        <f aca="false">BF91/100*$AG$53</f>
        <v>7255869554.20754</v>
      </c>
      <c r="AH91" s="40" t="n">
        <f aca="false">(AG91-AG90)/AG90</f>
        <v>0.00741728064384089</v>
      </c>
      <c r="AI91" s="40"/>
      <c r="AJ91" s="40" t="n">
        <f aca="false">AB91/AG91</f>
        <v>-0.00865428571289563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13454581</v>
      </c>
      <c r="AX91" s="7"/>
      <c r="AY91" s="40" t="n">
        <f aca="false">(AW91-AW90)/AW90</f>
        <v>0.0044890224333909</v>
      </c>
      <c r="AZ91" s="39" t="n">
        <f aca="false">workers_and_wage_central!B79</f>
        <v>7997.5939606109</v>
      </c>
      <c r="BA91" s="40" t="n">
        <f aca="false">(AZ91-AZ90)/AZ90</f>
        <v>0.00291517193822216</v>
      </c>
      <c r="BB91" s="7"/>
      <c r="BC91" s="7"/>
      <c r="BD91" s="7"/>
      <c r="BE91" s="7"/>
      <c r="BF91" s="7" t="n">
        <f aca="false">BF90*(1+AY91)*(1+BA91)*(1-BE91)</f>
        <v>127.741597585054</v>
      </c>
      <c r="BG91" s="7"/>
      <c r="BH91" s="7" t="n">
        <f aca="false">BH90+1</f>
        <v>60</v>
      </c>
      <c r="BI91" s="40" t="n">
        <f aca="false">T98/AG98</f>
        <v>0.0160372810804514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164938211.569293</v>
      </c>
      <c r="E92" s="9"/>
      <c r="F92" s="67" t="n">
        <f aca="false">'Central pensions'!I92</f>
        <v>29979472.3634425</v>
      </c>
      <c r="G92" s="9" t="n">
        <f aca="false">'Central pensions'!K92</f>
        <v>4335116.15010211</v>
      </c>
      <c r="H92" s="9" t="n">
        <f aca="false">'Central pensions'!V92</f>
        <v>23850529.9918125</v>
      </c>
      <c r="I92" s="67" t="n">
        <f aca="false">'Central pensions'!M92</f>
        <v>134075.757219653</v>
      </c>
      <c r="J92" s="9" t="n">
        <f aca="false">'Central pensions'!W92</f>
        <v>737645.257478735</v>
      </c>
      <c r="K92" s="9"/>
      <c r="L92" s="67" t="n">
        <f aca="false">'Central pensions'!N92</f>
        <v>4211647.65971358</v>
      </c>
      <c r="M92" s="67"/>
      <c r="N92" s="67" t="n">
        <f aca="false">'Central pensions'!L92</f>
        <v>1351747.25650109</v>
      </c>
      <c r="O92" s="9"/>
      <c r="P92" s="9" t="n">
        <f aca="false">'Central pensions'!X92</f>
        <v>29291174.3029344</v>
      </c>
      <c r="Q92" s="67"/>
      <c r="R92" s="67" t="n">
        <f aca="false">'Central SIPA income'!G87</f>
        <v>30435210.1579396</v>
      </c>
      <c r="S92" s="67"/>
      <c r="T92" s="9" t="n">
        <f aca="false">'Central SIPA income'!J87</f>
        <v>116371663.910286</v>
      </c>
      <c r="U92" s="9"/>
      <c r="V92" s="67" t="n">
        <f aca="false">'Central SIPA income'!F87</f>
        <v>131122.995604732</v>
      </c>
      <c r="W92" s="67"/>
      <c r="X92" s="67" t="n">
        <f aca="false">'Central SIPA income'!M87</f>
        <v>329343.161150469</v>
      </c>
      <c r="Y92" s="9"/>
      <c r="Z92" s="9" t="n">
        <f aca="false">R92+V92-N92-L92-F92</f>
        <v>-4976534.12611281</v>
      </c>
      <c r="AA92" s="9"/>
      <c r="AB92" s="9" t="n">
        <f aca="false">T92-P92-D92</f>
        <v>-77857721.9619405</v>
      </c>
      <c r="AC92" s="50"/>
      <c r="AD92" s="9"/>
      <c r="AE92" s="9"/>
      <c r="AF92" s="9"/>
      <c r="AG92" s="9" t="n">
        <f aca="false">BF92/100*$AG$53</f>
        <v>7292530751.25264</v>
      </c>
      <c r="AH92" s="40" t="n">
        <f aca="false">(AG92-AG91)/AG91</f>
        <v>0.00505262625949945</v>
      </c>
      <c r="AI92" s="40"/>
      <c r="AJ92" s="40" t="n">
        <f aca="false">AB92/AG92</f>
        <v>-0.0106763652588735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13489565</v>
      </c>
      <c r="AY92" s="40" t="n">
        <f aca="false">(AW92-AW91)/AW91</f>
        <v>0.00260015529283298</v>
      </c>
      <c r="AZ92" s="39" t="n">
        <f aca="false">workers_and_wage_central!B80</f>
        <v>8017.15696076409</v>
      </c>
      <c r="BA92" s="40" t="n">
        <f aca="false">(AZ92-AZ91)/AZ91</f>
        <v>0.00244611069898568</v>
      </c>
      <c r="BB92" s="7"/>
      <c r="BC92" s="7"/>
      <c r="BD92" s="7"/>
      <c r="BE92" s="7"/>
      <c r="BF92" s="7" t="n">
        <f aca="false">BF91*(1+AY92)*(1+BA92)*(1-BE92)</f>
        <v>128.387028135442</v>
      </c>
      <c r="BG92" s="7"/>
      <c r="BH92" s="0" t="n">
        <f aca="false">BH91+1</f>
        <v>61</v>
      </c>
      <c r="BI92" s="40" t="n">
        <f aca="false">T99/AG99</f>
        <v>0.0184491776170724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167616706.372616</v>
      </c>
      <c r="E93" s="9"/>
      <c r="F93" s="67" t="n">
        <f aca="false">'Central pensions'!I93</f>
        <v>30466320.4998922</v>
      </c>
      <c r="G93" s="9" t="n">
        <f aca="false">'Central pensions'!K93</f>
        <v>4466329.48676202</v>
      </c>
      <c r="H93" s="9" t="n">
        <f aca="false">'Central pensions'!V93</f>
        <v>24572427.0559221</v>
      </c>
      <c r="I93" s="67" t="n">
        <f aca="false">'Central pensions'!M93</f>
        <v>138133.901652434</v>
      </c>
      <c r="J93" s="9" t="n">
        <f aca="false">'Central pensions'!W93</f>
        <v>759971.970801717</v>
      </c>
      <c r="K93" s="9"/>
      <c r="L93" s="67" t="n">
        <f aca="false">'Central pensions'!N93</f>
        <v>4265904.44605846</v>
      </c>
      <c r="M93" s="67"/>
      <c r="N93" s="67" t="n">
        <f aca="false">'Central pensions'!L93</f>
        <v>1372319.11535937</v>
      </c>
      <c r="O93" s="9"/>
      <c r="P93" s="9" t="n">
        <f aca="false">'Central pensions'!X93</f>
        <v>29685893.3229625</v>
      </c>
      <c r="Q93" s="67"/>
      <c r="R93" s="67" t="n">
        <f aca="false">'Central SIPA income'!G88</f>
        <v>35157631.737249</v>
      </c>
      <c r="S93" s="67"/>
      <c r="T93" s="9" t="n">
        <f aca="false">'Central SIPA income'!J88</f>
        <v>134428252.119082</v>
      </c>
      <c r="U93" s="9"/>
      <c r="V93" s="67" t="n">
        <f aca="false">'Central SIPA income'!F88</f>
        <v>133937.846317198</v>
      </c>
      <c r="W93" s="67"/>
      <c r="X93" s="67" t="n">
        <f aca="false">'Central SIPA income'!M88</f>
        <v>336413.254596205</v>
      </c>
      <c r="Y93" s="9"/>
      <c r="Z93" s="9" t="n">
        <f aca="false">R93+V93-N93-L93-F93</f>
        <v>-812974.477743786</v>
      </c>
      <c r="AA93" s="9"/>
      <c r="AB93" s="9" t="n">
        <f aca="false">T93-P93-D93</f>
        <v>-62874347.576496</v>
      </c>
      <c r="AC93" s="50"/>
      <c r="AD93" s="9"/>
      <c r="AE93" s="9"/>
      <c r="AF93" s="9"/>
      <c r="AG93" s="9" t="n">
        <f aca="false">BF93/100*$AG$53</f>
        <v>7322774354.36387</v>
      </c>
      <c r="AH93" s="40" t="n">
        <f aca="false">(AG93-AG92)/AG92</f>
        <v>0.00414720268488996</v>
      </c>
      <c r="AI93" s="40" t="n">
        <f aca="false">(AG93-AG89)/AG89</f>
        <v>0.0200624147529227</v>
      </c>
      <c r="AJ93" s="40" t="n">
        <f aca="false">AB93/AG93</f>
        <v>-0.00858613751207931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13441422</v>
      </c>
      <c r="AY93" s="40" t="n">
        <f aca="false">(AW93-AW92)/AW92</f>
        <v>-0.00356890678090806</v>
      </c>
      <c r="AZ93" s="39" t="n">
        <f aca="false">workers_and_wage_central!B81</f>
        <v>8079.23978930559</v>
      </c>
      <c r="BA93" s="40" t="n">
        <f aca="false">(AZ93-AZ92)/AZ92</f>
        <v>0.00774374617402826</v>
      </c>
      <c r="BB93" s="7"/>
      <c r="BC93" s="7"/>
      <c r="BD93" s="7"/>
      <c r="BE93" s="7"/>
      <c r="BF93" s="7" t="n">
        <f aca="false">BF92*(1+AY93)*(1+BA93)*(1-BE93)</f>
        <v>128.919475163231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0.016099731409515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165971196.27862</v>
      </c>
      <c r="E94" s="6"/>
      <c r="F94" s="8" t="n">
        <f aca="false">'Central pensions'!I94</f>
        <v>30167229.5620352</v>
      </c>
      <c r="G94" s="6" t="n">
        <f aca="false">'Central pensions'!K94</f>
        <v>4492196.94241465</v>
      </c>
      <c r="H94" s="6" t="n">
        <f aca="false">'Central pensions'!V94</f>
        <v>24714742.1647896</v>
      </c>
      <c r="I94" s="8" t="n">
        <f aca="false">'Central pensions'!M94</f>
        <v>138933.92605406</v>
      </c>
      <c r="J94" s="6" t="n">
        <f aca="false">'Central pensions'!W94</f>
        <v>764373.469014106</v>
      </c>
      <c r="K94" s="6"/>
      <c r="L94" s="8" t="n">
        <f aca="false">'Central pensions'!N94</f>
        <v>5172380.12666819</v>
      </c>
      <c r="M94" s="8"/>
      <c r="N94" s="8" t="n">
        <f aca="false">'Central pensions'!L94</f>
        <v>1357164.54812766</v>
      </c>
      <c r="O94" s="6"/>
      <c r="P94" s="6" t="n">
        <f aca="false">'Central pensions'!X94</f>
        <v>34306223.9812618</v>
      </c>
      <c r="Q94" s="8"/>
      <c r="R94" s="8" t="n">
        <f aca="false">'Central SIPA income'!G89</f>
        <v>31006677.4445866</v>
      </c>
      <c r="S94" s="8"/>
      <c r="T94" s="6" t="n">
        <f aca="false">'Central SIPA income'!J89</f>
        <v>118556718.610822</v>
      </c>
      <c r="U94" s="6"/>
      <c r="V94" s="8" t="n">
        <f aca="false">'Central SIPA income'!F89</f>
        <v>131427.972053686</v>
      </c>
      <c r="W94" s="8"/>
      <c r="X94" s="8" t="n">
        <f aca="false">'Central SIPA income'!M89</f>
        <v>330109.174063093</v>
      </c>
      <c r="Y94" s="6"/>
      <c r="Z94" s="6" t="n">
        <f aca="false">R94+V94-N94-L94-F94</f>
        <v>-5558668.82019078</v>
      </c>
      <c r="AA94" s="6"/>
      <c r="AB94" s="6" t="n">
        <f aca="false">T94-P94-D94</f>
        <v>-81720701.6490596</v>
      </c>
      <c r="AC94" s="50"/>
      <c r="AD94" s="6"/>
      <c r="AE94" s="6"/>
      <c r="AF94" s="6"/>
      <c r="AG94" s="6" t="n">
        <f aca="false">BF94/100*$AG$53</f>
        <v>7401554073.16851</v>
      </c>
      <c r="AH94" s="61" t="n">
        <f aca="false">(AG94-AG93)/AG93</f>
        <v>0.0107581792080885</v>
      </c>
      <c r="AI94" s="61"/>
      <c r="AJ94" s="61" t="n">
        <f aca="false">AB94/AG94</f>
        <v>-0.0110410193374533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0.00703848169666583</v>
      </c>
      <c r="AV94" s="5"/>
      <c r="AW94" s="65" t="n">
        <f aca="false">workers_and_wage_central!C82</f>
        <v>13550649</v>
      </c>
      <c r="AX94" s="5"/>
      <c r="AY94" s="61" t="n">
        <f aca="false">(AW94-AW93)/AW93</f>
        <v>0.00812614915296908</v>
      </c>
      <c r="AZ94" s="66" t="n">
        <f aca="false">workers_and_wage_central!B82</f>
        <v>8100.33318318872</v>
      </c>
      <c r="BA94" s="61" t="n">
        <f aca="false">(AZ94-AZ93)/AZ93</f>
        <v>0.00261081418960377</v>
      </c>
      <c r="BB94" s="5"/>
      <c r="BC94" s="5"/>
      <c r="BD94" s="5"/>
      <c r="BE94" s="5"/>
      <c r="BF94" s="5" t="n">
        <f aca="false">BF93*(1+AY94)*(1+BA94)*(1-BE94)</f>
        <v>130.306413980449</v>
      </c>
      <c r="BG94" s="5"/>
      <c r="BH94" s="5" t="n">
        <f aca="false">BH93+1</f>
        <v>63</v>
      </c>
      <c r="BI94" s="61" t="n">
        <f aca="false">T101/AG101</f>
        <v>0.0184374678972455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168532857.54688</v>
      </c>
      <c r="E95" s="9"/>
      <c r="F95" s="67" t="n">
        <f aca="false">'Central pensions'!I95</f>
        <v>30632841.8205023</v>
      </c>
      <c r="G95" s="9" t="n">
        <f aca="false">'Central pensions'!K95</f>
        <v>4678507.51134778</v>
      </c>
      <c r="H95" s="9" t="n">
        <f aca="false">'Central pensions'!V95</f>
        <v>25739767.9445548</v>
      </c>
      <c r="I95" s="67" t="n">
        <f aca="false">'Central pensions'!M95</f>
        <v>144696.108598384</v>
      </c>
      <c r="J95" s="9" t="n">
        <f aca="false">'Central pensions'!W95</f>
        <v>796075.297254268</v>
      </c>
      <c r="K95" s="9"/>
      <c r="L95" s="67" t="n">
        <f aca="false">'Central pensions'!N95</f>
        <v>4332203.89260285</v>
      </c>
      <c r="M95" s="67"/>
      <c r="N95" s="67" t="n">
        <f aca="false">'Central pensions'!L95</f>
        <v>1379579.01934806</v>
      </c>
      <c r="O95" s="9"/>
      <c r="P95" s="9" t="n">
        <f aca="false">'Central pensions'!X95</f>
        <v>30069863.3159834</v>
      </c>
      <c r="Q95" s="67"/>
      <c r="R95" s="67" t="n">
        <f aca="false">'Central SIPA income'!G90</f>
        <v>36021174.1334241</v>
      </c>
      <c r="S95" s="67"/>
      <c r="T95" s="9" t="n">
        <f aca="false">'Central SIPA income'!J90</f>
        <v>137730081.315545</v>
      </c>
      <c r="U95" s="9"/>
      <c r="V95" s="67" t="n">
        <f aca="false">'Central SIPA income'!F90</f>
        <v>131562.287526956</v>
      </c>
      <c r="W95" s="67"/>
      <c r="X95" s="67" t="n">
        <f aca="false">'Central SIPA income'!M90</f>
        <v>330446.535807721</v>
      </c>
      <c r="Y95" s="9"/>
      <c r="Z95" s="9" t="n">
        <f aca="false">R95+V95-N95-L95-F95</f>
        <v>-191888.311502151</v>
      </c>
      <c r="AA95" s="9"/>
      <c r="AB95" s="9" t="n">
        <f aca="false">T95-P95-D95</f>
        <v>-60872639.5473183</v>
      </c>
      <c r="AC95" s="50"/>
      <c r="AD95" s="9"/>
      <c r="AE95" s="9"/>
      <c r="AF95" s="9"/>
      <c r="AG95" s="9" t="n">
        <f aca="false">BF95/100*$AG$53</f>
        <v>7467042020.50708</v>
      </c>
      <c r="AH95" s="40" t="n">
        <f aca="false">(AG95-AG94)/AG94</f>
        <v>0.00884786447429537</v>
      </c>
      <c r="AI95" s="40"/>
      <c r="AJ95" s="40" t="n">
        <f aca="false">AB95/AG95</f>
        <v>-0.00815217583885841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13564481</v>
      </c>
      <c r="AX95" s="7"/>
      <c r="AY95" s="40" t="n">
        <f aca="false">(AW95-AW94)/AW94</f>
        <v>0.00102076291696435</v>
      </c>
      <c r="AZ95" s="39" t="n">
        <f aca="false">workers_and_wage_central!B83</f>
        <v>8163.67066111304</v>
      </c>
      <c r="BA95" s="40" t="n">
        <f aca="false">(AZ95-AZ94)/AZ94</f>
        <v>0.00781912008950074</v>
      </c>
      <c r="BB95" s="7"/>
      <c r="BC95" s="7"/>
      <c r="BD95" s="7"/>
      <c r="BE95" s="7"/>
      <c r="BF95" s="7" t="n">
        <f aca="false">BF94*(1+AY95)*(1+BA95)*(1-BE95)</f>
        <v>131.45934747148</v>
      </c>
      <c r="BG95" s="7"/>
      <c r="BH95" s="7" t="n">
        <f aca="false">BH94+1</f>
        <v>64</v>
      </c>
      <c r="BI95" s="40" t="n">
        <f aca="false">T102/AG102</f>
        <v>0.0160561813629602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166921549.019686</v>
      </c>
      <c r="E96" s="9"/>
      <c r="F96" s="67" t="n">
        <f aca="false">'Central pensions'!I96</f>
        <v>30339967.4222632</v>
      </c>
      <c r="G96" s="9" t="n">
        <f aca="false">'Central pensions'!K96</f>
        <v>4687036.93174687</v>
      </c>
      <c r="H96" s="9" t="n">
        <f aca="false">'Central pensions'!V96</f>
        <v>25786694.2990048</v>
      </c>
      <c r="I96" s="67" t="n">
        <f aca="false">'Central pensions'!M96</f>
        <v>144959.905105572</v>
      </c>
      <c r="J96" s="9" t="n">
        <f aca="false">'Central pensions'!W96</f>
        <v>797526.627804265</v>
      </c>
      <c r="K96" s="9"/>
      <c r="L96" s="67" t="n">
        <f aca="false">'Central pensions'!N96</f>
        <v>4291037.16636498</v>
      </c>
      <c r="M96" s="67"/>
      <c r="N96" s="67" t="n">
        <f aca="false">'Central pensions'!L96</f>
        <v>1367129.22151775</v>
      </c>
      <c r="O96" s="9"/>
      <c r="P96" s="9" t="n">
        <f aca="false">'Central pensions'!X96</f>
        <v>29787753.8634586</v>
      </c>
      <c r="Q96" s="67"/>
      <c r="R96" s="67" t="n">
        <f aca="false">'Central SIPA income'!G91</f>
        <v>31438443.0109149</v>
      </c>
      <c r="S96" s="67"/>
      <c r="T96" s="9" t="n">
        <f aca="false">'Central SIPA income'!J91</f>
        <v>120207611.675534</v>
      </c>
      <c r="U96" s="9"/>
      <c r="V96" s="67" t="n">
        <f aca="false">'Central SIPA income'!F91</f>
        <v>133261.356408213</v>
      </c>
      <c r="W96" s="67"/>
      <c r="X96" s="67" t="n">
        <f aca="false">'Central SIPA income'!M91</f>
        <v>334714.106982288</v>
      </c>
      <c r="Y96" s="9"/>
      <c r="Z96" s="9" t="n">
        <f aca="false">R96+V96-N96-L96-F96</f>
        <v>-4426429.4428228</v>
      </c>
      <c r="AA96" s="9"/>
      <c r="AB96" s="9" t="n">
        <f aca="false">T96-P96-D96</f>
        <v>-76501691.2076104</v>
      </c>
      <c r="AC96" s="50"/>
      <c r="AD96" s="9"/>
      <c r="AE96" s="9"/>
      <c r="AF96" s="9"/>
      <c r="AG96" s="9" t="n">
        <f aca="false">BF96/100*$AG$53</f>
        <v>7498850171.52277</v>
      </c>
      <c r="AH96" s="40" t="n">
        <f aca="false">(AG96-AG95)/AG95</f>
        <v>0.00425980608229328</v>
      </c>
      <c r="AI96" s="40"/>
      <c r="AJ96" s="40" t="n">
        <f aca="false">AB96/AG96</f>
        <v>-0.0102017895354316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13635284</v>
      </c>
      <c r="AY96" s="40" t="n">
        <f aca="false">(AW96-AW95)/AW95</f>
        <v>0.00521973527774487</v>
      </c>
      <c r="AZ96" s="39" t="n">
        <f aca="false">workers_and_wage_central!B84</f>
        <v>8155.87480759502</v>
      </c>
      <c r="BA96" s="40" t="n">
        <f aca="false">(AZ96-AZ95)/AZ95</f>
        <v>-0.000954944637240201</v>
      </c>
      <c r="BB96" s="7"/>
      <c r="BC96" s="7"/>
      <c r="BD96" s="7"/>
      <c r="BE96" s="7"/>
      <c r="BF96" s="7" t="n">
        <f aca="false">BF95*(1+AY96)*(1+BA96)*(1-BE96)</f>
        <v>132.019338799413</v>
      </c>
      <c r="BG96" s="7"/>
      <c r="BH96" s="0" t="n">
        <f aca="false">BH95+1</f>
        <v>65</v>
      </c>
      <c r="BI96" s="40" t="n">
        <f aca="false">T103/AG103</f>
        <v>0.0184560656440214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169341278.259882</v>
      </c>
      <c r="E97" s="9"/>
      <c r="F97" s="67" t="n">
        <f aca="false">'Central pensions'!I97</f>
        <v>30779781.8545483</v>
      </c>
      <c r="G97" s="9" t="n">
        <f aca="false">'Central pensions'!K97</f>
        <v>4873614.39219258</v>
      </c>
      <c r="H97" s="9" t="n">
        <f aca="false">'Central pensions'!V97</f>
        <v>26813188.4371265</v>
      </c>
      <c r="I97" s="67" t="n">
        <f aca="false">'Central pensions'!M97</f>
        <v>150730.342026575</v>
      </c>
      <c r="J97" s="9" t="n">
        <f aca="false">'Central pensions'!W97</f>
        <v>829273.869189478</v>
      </c>
      <c r="K97" s="9"/>
      <c r="L97" s="67" t="n">
        <f aca="false">'Central pensions'!N97</f>
        <v>4410670.59926394</v>
      </c>
      <c r="M97" s="67"/>
      <c r="N97" s="67" t="n">
        <f aca="false">'Central pensions'!L97</f>
        <v>1387994.01721715</v>
      </c>
      <c r="O97" s="9"/>
      <c r="P97" s="9" t="n">
        <f aca="false">'Central pensions'!X97</f>
        <v>30523324.2653128</v>
      </c>
      <c r="Q97" s="67"/>
      <c r="R97" s="67" t="n">
        <f aca="false">'Central SIPA income'!G92</f>
        <v>36243265.2850882</v>
      </c>
      <c r="S97" s="67"/>
      <c r="T97" s="9" t="n">
        <f aca="false">'Central SIPA income'!J92</f>
        <v>138579266.082951</v>
      </c>
      <c r="U97" s="9"/>
      <c r="V97" s="67" t="n">
        <f aca="false">'Central SIPA income'!F92</f>
        <v>137026.168195618</v>
      </c>
      <c r="W97" s="67"/>
      <c r="X97" s="67" t="n">
        <f aca="false">'Central SIPA income'!M92</f>
        <v>344170.228766892</v>
      </c>
      <c r="Y97" s="9"/>
      <c r="Z97" s="9" t="n">
        <f aca="false">R97+V97-N97-L97-F97</f>
        <v>-198155.017745554</v>
      </c>
      <c r="AA97" s="9"/>
      <c r="AB97" s="9" t="n">
        <f aca="false">T97-P97-D97</f>
        <v>-61285336.4422443</v>
      </c>
      <c r="AC97" s="50"/>
      <c r="AD97" s="9"/>
      <c r="AE97" s="9"/>
      <c r="AF97" s="9"/>
      <c r="AG97" s="9" t="n">
        <f aca="false">BF97/100*$AG$53</f>
        <v>7531005818.6346</v>
      </c>
      <c r="AH97" s="40" t="n">
        <f aca="false">(AG97-AG96)/AG96</f>
        <v>0.00428807702198619</v>
      </c>
      <c r="AI97" s="40" t="n">
        <f aca="false">(AG97-AG93)/AG93</f>
        <v>0.0284361437610914</v>
      </c>
      <c r="AJ97" s="40" t="n">
        <f aca="false">AB97/AG97</f>
        <v>-0.00813773590382853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13680007</v>
      </c>
      <c r="AY97" s="40" t="n">
        <f aca="false">(AW97-AW96)/AW96</f>
        <v>0.00327994635095243</v>
      </c>
      <c r="AZ97" s="39" t="n">
        <f aca="false">workers_and_wage_central!B85</f>
        <v>8164.07011496914</v>
      </c>
      <c r="BA97" s="40" t="n">
        <f aca="false">(AZ97-AZ96)/AZ96</f>
        <v>0.0010048348665796</v>
      </c>
      <c r="BB97" s="7"/>
      <c r="BC97" s="7"/>
      <c r="BD97" s="7"/>
      <c r="BE97" s="7"/>
      <c r="BF97" s="7" t="n">
        <f aca="false">BF96*(1+AY97)*(1+BA97)*(1-BE97)</f>
        <v>132.585447892577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0.0160895099425602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167074589.816351</v>
      </c>
      <c r="E98" s="6"/>
      <c r="F98" s="8" t="n">
        <f aca="false">'Central pensions'!I98</f>
        <v>30367784.3986354</v>
      </c>
      <c r="G98" s="6" t="n">
        <f aca="false">'Central pensions'!K98</f>
        <v>4909685.50248895</v>
      </c>
      <c r="H98" s="6" t="n">
        <f aca="false">'Central pensions'!V98</f>
        <v>27011641.0432789</v>
      </c>
      <c r="I98" s="8" t="n">
        <f aca="false">'Central pensions'!M98</f>
        <v>151845.943375947</v>
      </c>
      <c r="J98" s="6" t="n">
        <f aca="false">'Central pensions'!W98</f>
        <v>835411.578658113</v>
      </c>
      <c r="K98" s="6"/>
      <c r="L98" s="8" t="n">
        <f aca="false">'Central pensions'!N98</f>
        <v>5158295.82877608</v>
      </c>
      <c r="M98" s="8"/>
      <c r="N98" s="8" t="n">
        <f aca="false">'Central pensions'!L98</f>
        <v>1369291.85626219</v>
      </c>
      <c r="O98" s="6"/>
      <c r="P98" s="6" t="n">
        <f aca="false">'Central pensions'!X98</f>
        <v>34299861.3637675</v>
      </c>
      <c r="Q98" s="8"/>
      <c r="R98" s="8" t="n">
        <f aca="false">'Central SIPA income'!G93</f>
        <v>31799451.9476138</v>
      </c>
      <c r="S98" s="8"/>
      <c r="T98" s="6" t="n">
        <f aca="false">'Central SIPA income'!J93</f>
        <v>121587960.634261</v>
      </c>
      <c r="U98" s="6"/>
      <c r="V98" s="8" t="n">
        <f aca="false">'Central SIPA income'!F93</f>
        <v>135797.113739259</v>
      </c>
      <c r="W98" s="8"/>
      <c r="X98" s="8" t="n">
        <f aca="false">'Central SIPA income'!M93</f>
        <v>341083.198318751</v>
      </c>
      <c r="Y98" s="6"/>
      <c r="Z98" s="6" t="n">
        <f aca="false">R98+V98-N98-L98-F98</f>
        <v>-4960123.02232065</v>
      </c>
      <c r="AA98" s="6"/>
      <c r="AB98" s="6" t="n">
        <f aca="false">T98-P98-D98</f>
        <v>-79786490.545858</v>
      </c>
      <c r="AC98" s="50"/>
      <c r="AD98" s="6"/>
      <c r="AE98" s="6"/>
      <c r="AF98" s="6"/>
      <c r="AG98" s="6" t="n">
        <f aca="false">BF98/100*$AG$53</f>
        <v>7581581941.74632</v>
      </c>
      <c r="AH98" s="61" t="n">
        <f aca="false">(AG98-AG97)/AG97</f>
        <v>0.0067157195638572</v>
      </c>
      <c r="AI98" s="61"/>
      <c r="AJ98" s="61" t="n">
        <f aca="false">AB98/AG98</f>
        <v>-0.0105237259399033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0.0045168285159038</v>
      </c>
      <c r="AV98" s="5"/>
      <c r="AW98" s="65" t="n">
        <f aca="false">workers_and_wage_central!C86</f>
        <v>13718607</v>
      </c>
      <c r="AX98" s="5"/>
      <c r="AY98" s="61" t="n">
        <f aca="false">(AW98-AW97)/AW97</f>
        <v>0.002821635983081</v>
      </c>
      <c r="AZ98" s="66" t="n">
        <f aca="false">workers_and_wage_central!B86</f>
        <v>8195.7722345149</v>
      </c>
      <c r="BA98" s="61" t="n">
        <f aca="false">(AZ98-AZ97)/AZ97</f>
        <v>0.00388312681044095</v>
      </c>
      <c r="BB98" s="5"/>
      <c r="BC98" s="5"/>
      <c r="BD98" s="5"/>
      <c r="BE98" s="5"/>
      <c r="BF98" s="5" t="n">
        <f aca="false">BF97*(1+AY98)*(1+BA98)*(1-BE98)</f>
        <v>133.475854578872</v>
      </c>
      <c r="BG98" s="5"/>
      <c r="BH98" s="5" t="n">
        <f aca="false">BH97+1</f>
        <v>67</v>
      </c>
      <c r="BI98" s="61" t="n">
        <f aca="false">T105/AG105</f>
        <v>0.0184725775926415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170138411.992895</v>
      </c>
      <c r="E99" s="9"/>
      <c r="F99" s="67" t="n">
        <f aca="false">'Central pensions'!I99</f>
        <v>30924670.3463747</v>
      </c>
      <c r="G99" s="9" t="n">
        <f aca="false">'Central pensions'!K99</f>
        <v>5128311.01248735</v>
      </c>
      <c r="H99" s="9" t="n">
        <f aca="false">'Central pensions'!V99</f>
        <v>28214454.0943363</v>
      </c>
      <c r="I99" s="67" t="n">
        <f aca="false">'Central pensions'!M99</f>
        <v>158607.557087238</v>
      </c>
      <c r="J99" s="9" t="n">
        <f aca="false">'Central pensions'!W99</f>
        <v>872611.982299062</v>
      </c>
      <c r="K99" s="9"/>
      <c r="L99" s="67" t="n">
        <f aca="false">'Central pensions'!N99</f>
        <v>4330084.16663127</v>
      </c>
      <c r="M99" s="67"/>
      <c r="N99" s="67" t="n">
        <f aca="false">'Central pensions'!L99</f>
        <v>1394648.82262035</v>
      </c>
      <c r="O99" s="9"/>
      <c r="P99" s="9" t="n">
        <f aca="false">'Central pensions'!X99</f>
        <v>30141773.6591335</v>
      </c>
      <c r="Q99" s="67"/>
      <c r="R99" s="67" t="n">
        <f aca="false">'Central SIPA income'!G94</f>
        <v>36674903.7873345</v>
      </c>
      <c r="S99" s="67"/>
      <c r="T99" s="9" t="n">
        <f aca="false">'Central SIPA income'!J94</f>
        <v>140229673.307132</v>
      </c>
      <c r="U99" s="9"/>
      <c r="V99" s="67" t="n">
        <f aca="false">'Central SIPA income'!F94</f>
        <v>134564.404402128</v>
      </c>
      <c r="W99" s="67"/>
      <c r="X99" s="67" t="n">
        <f aca="false">'Central SIPA income'!M94</f>
        <v>337986.987863842</v>
      </c>
      <c r="Y99" s="9"/>
      <c r="Z99" s="9" t="n">
        <f aca="false">R99+V99-N99-L99-F99</f>
        <v>160064.856110282</v>
      </c>
      <c r="AA99" s="9"/>
      <c r="AB99" s="9" t="n">
        <f aca="false">T99-P99-D99</f>
        <v>-60050512.3448963</v>
      </c>
      <c r="AC99" s="50"/>
      <c r="AD99" s="9"/>
      <c r="AE99" s="9"/>
      <c r="AF99" s="9"/>
      <c r="AG99" s="9" t="n">
        <f aca="false">BF99/100*$AG$53</f>
        <v>7600863096.32398</v>
      </c>
      <c r="AH99" s="40" t="n">
        <f aca="false">(AG99-AG98)/AG98</f>
        <v>0.00254315718352729</v>
      </c>
      <c r="AI99" s="40"/>
      <c r="AJ99" s="40" t="n">
        <f aca="false">AB99/AG99</f>
        <v>-0.0079004859821694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13698082</v>
      </c>
      <c r="AX99" s="7"/>
      <c r="AY99" s="40" t="n">
        <f aca="false">(AW99-AW98)/AW98</f>
        <v>-0.00149614315797515</v>
      </c>
      <c r="AZ99" s="39" t="n">
        <f aca="false">workers_and_wage_central!B87</f>
        <v>8228.92702441271</v>
      </c>
      <c r="BA99" s="40" t="n">
        <f aca="false">(AZ99-AZ98)/AZ98</f>
        <v>0.00404535276836859</v>
      </c>
      <c r="BB99" s="7"/>
      <c r="BC99" s="7"/>
      <c r="BD99" s="7"/>
      <c r="BE99" s="7"/>
      <c r="BF99" s="7" t="n">
        <f aca="false">BF98*(1+AY99)*(1+BA99)*(1-BE99)</f>
        <v>133.815304657271</v>
      </c>
      <c r="BG99" s="7"/>
      <c r="BH99" s="7" t="n">
        <f aca="false">BH98+1</f>
        <v>68</v>
      </c>
      <c r="BI99" s="40" t="n">
        <f aca="false">T106/AG106</f>
        <v>0.016050257412784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168163997.178258</v>
      </c>
      <c r="E100" s="9"/>
      <c r="F100" s="67" t="n">
        <f aca="false">'Central pensions'!I100</f>
        <v>30565797.0822221</v>
      </c>
      <c r="G100" s="9" t="n">
        <f aca="false">'Central pensions'!K100</f>
        <v>5103824.06551284</v>
      </c>
      <c r="H100" s="9" t="n">
        <f aca="false">'Central pensions'!V100</f>
        <v>28079734.1368999</v>
      </c>
      <c r="I100" s="67" t="n">
        <f aca="false">'Central pensions'!M100</f>
        <v>157850.228830295</v>
      </c>
      <c r="J100" s="9" t="n">
        <f aca="false">'Central pensions'!W100</f>
        <v>868445.385677321</v>
      </c>
      <c r="K100" s="9"/>
      <c r="L100" s="67" t="n">
        <f aca="false">'Central pensions'!N100</f>
        <v>4194624.85882655</v>
      </c>
      <c r="M100" s="67"/>
      <c r="N100" s="67" t="n">
        <f aca="false">'Central pensions'!L100</f>
        <v>1377286.35183621</v>
      </c>
      <c r="O100" s="9"/>
      <c r="P100" s="9" t="n">
        <f aca="false">'Central pensions'!X100</f>
        <v>29343351.4754911</v>
      </c>
      <c r="Q100" s="67"/>
      <c r="R100" s="67" t="n">
        <f aca="false">'Central SIPA income'!G95</f>
        <v>32158454.9036978</v>
      </c>
      <c r="S100" s="67"/>
      <c r="T100" s="9" t="n">
        <f aca="false">'Central SIPA income'!J95</f>
        <v>122960639.552245</v>
      </c>
      <c r="U100" s="9"/>
      <c r="V100" s="67" t="n">
        <f aca="false">'Central SIPA income'!F95</f>
        <v>137296.882254126</v>
      </c>
      <c r="W100" s="67"/>
      <c r="X100" s="67" t="n">
        <f aca="false">'Central SIPA income'!M95</f>
        <v>344850.184432836</v>
      </c>
      <c r="Y100" s="9"/>
      <c r="Z100" s="9" t="n">
        <f aca="false">R100+V100-N100-L100-F100</f>
        <v>-3841956.5069329</v>
      </c>
      <c r="AA100" s="9"/>
      <c r="AB100" s="9" t="n">
        <f aca="false">T100-P100-D100</f>
        <v>-74546709.1015048</v>
      </c>
      <c r="AC100" s="50"/>
      <c r="AD100" s="9"/>
      <c r="AE100" s="9"/>
      <c r="AF100" s="9"/>
      <c r="AG100" s="9" t="n">
        <f aca="false">BF100/100*$AG$53</f>
        <v>7637434217.04381</v>
      </c>
      <c r="AH100" s="40" t="n">
        <f aca="false">(AG100-AG99)/AG99</f>
        <v>0.00481144315538541</v>
      </c>
      <c r="AI100" s="40"/>
      <c r="AJ100" s="40" t="n">
        <f aca="false">AB100/AG100</f>
        <v>-0.00976070064671003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13715336</v>
      </c>
      <c r="AY100" s="40" t="n">
        <f aca="false">(AW100-AW99)/AW99</f>
        <v>0.00125959240133035</v>
      </c>
      <c r="AZ100" s="39" t="n">
        <f aca="false">workers_and_wage_central!B88</f>
        <v>8258.11817611657</v>
      </c>
      <c r="BA100" s="40" t="n">
        <f aca="false">(AZ100-AZ99)/AZ99</f>
        <v>0.00354738249801588</v>
      </c>
      <c r="BB100" s="7"/>
      <c r="BC100" s="7"/>
      <c r="BD100" s="7"/>
      <c r="BE100" s="7"/>
      <c r="BF100" s="7" t="n">
        <f aca="false">BF99*(1+AY100)*(1+BA100)*(1-BE100)</f>
        <v>134.45914938895</v>
      </c>
      <c r="BG100" s="7"/>
      <c r="BH100" s="0" t="n">
        <f aca="false">BH99+1</f>
        <v>69</v>
      </c>
      <c r="BI100" s="40" t="n">
        <f aca="false">T107/AG107</f>
        <v>0.0184936232175746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170057278.054914</v>
      </c>
      <c r="E101" s="9"/>
      <c r="F101" s="67" t="n">
        <f aca="false">'Central pensions'!I101</f>
        <v>30909923.292746</v>
      </c>
      <c r="G101" s="9" t="n">
        <f aca="false">'Central pensions'!K101</f>
        <v>5306025.53426292</v>
      </c>
      <c r="H101" s="9" t="n">
        <f aca="false">'Central pensions'!V101</f>
        <v>29192186.9588846</v>
      </c>
      <c r="I101" s="67" t="n">
        <f aca="false">'Central pensions'!M101</f>
        <v>164103.882502976</v>
      </c>
      <c r="J101" s="9" t="n">
        <f aca="false">'Central pensions'!W101</f>
        <v>902851.14305828</v>
      </c>
      <c r="K101" s="9"/>
      <c r="L101" s="67" t="n">
        <f aca="false">'Central pensions'!N101</f>
        <v>4321493.70551134</v>
      </c>
      <c r="M101" s="67"/>
      <c r="N101" s="67" t="n">
        <f aca="false">'Central pensions'!L101</f>
        <v>1392904.31684465</v>
      </c>
      <c r="O101" s="9"/>
      <c r="P101" s="9" t="n">
        <f aca="false">'Central pensions'!X101</f>
        <v>30087599.9594794</v>
      </c>
      <c r="Q101" s="67"/>
      <c r="R101" s="67" t="n">
        <f aca="false">'Central SIPA income'!G96</f>
        <v>36975174.5831102</v>
      </c>
      <c r="S101" s="67"/>
      <c r="T101" s="9" t="n">
        <f aca="false">'Central SIPA income'!J96</f>
        <v>141377784.719761</v>
      </c>
      <c r="U101" s="9"/>
      <c r="V101" s="67" t="n">
        <f aca="false">'Central SIPA income'!F96</f>
        <v>139423.560288817</v>
      </c>
      <c r="W101" s="67"/>
      <c r="X101" s="67" t="n">
        <f aca="false">'Central SIPA income'!M96</f>
        <v>350191.786517688</v>
      </c>
      <c r="Y101" s="9"/>
      <c r="Z101" s="9" t="n">
        <f aca="false">R101+V101-N101-L101-F101</f>
        <v>490276.828297041</v>
      </c>
      <c r="AA101" s="9"/>
      <c r="AB101" s="9" t="n">
        <f aca="false">T101-P101-D101</f>
        <v>-58767093.2946324</v>
      </c>
      <c r="AC101" s="50"/>
      <c r="AD101" s="9"/>
      <c r="AE101" s="9"/>
      <c r="AF101" s="9"/>
      <c r="AG101" s="9" t="n">
        <f aca="false">BF101/100*$AG$53</f>
        <v>7667960997.01317</v>
      </c>
      <c r="AH101" s="40" t="n">
        <f aca="false">(AG101-AG100)/AG100</f>
        <v>0.0039969941608453</v>
      </c>
      <c r="AI101" s="40" t="n">
        <f aca="false">(AG101-AG97)/AG97</f>
        <v>0.0181855095689468</v>
      </c>
      <c r="AJ101" s="40" t="n">
        <f aca="false">AB101/AG101</f>
        <v>-0.0076639791618037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13745399</v>
      </c>
      <c r="AY101" s="40" t="n">
        <f aca="false">(AW101-AW100)/AW100</f>
        <v>0.00219192588500931</v>
      </c>
      <c r="AZ101" s="39" t="n">
        <f aca="false">workers_and_wage_central!B89</f>
        <v>8272.99204084527</v>
      </c>
      <c r="BA101" s="40" t="n">
        <f aca="false">(AZ101-AZ100)/AZ100</f>
        <v>0.00180112035351101</v>
      </c>
      <c r="BB101" s="7"/>
      <c r="BC101" s="7"/>
      <c r="BD101" s="7"/>
      <c r="BE101" s="7"/>
      <c r="BF101" s="7" t="n">
        <f aca="false">BF100*(1+AY101)*(1+BA101)*(1-BE101)</f>
        <v>134.99658182393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0.0161464768272494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168388431.70949</v>
      </c>
      <c r="E102" s="6"/>
      <c r="F102" s="8" t="n">
        <f aca="false">'Central pensions'!I102</f>
        <v>30606590.7149554</v>
      </c>
      <c r="G102" s="6" t="n">
        <f aca="false">'Central pensions'!K102</f>
        <v>5297673.76246999</v>
      </c>
      <c r="H102" s="6" t="n">
        <f aca="false">'Central pensions'!V102</f>
        <v>29146237.9746509</v>
      </c>
      <c r="I102" s="8" t="n">
        <f aca="false">'Central pensions'!M102</f>
        <v>163845.580282576</v>
      </c>
      <c r="J102" s="6" t="n">
        <f aca="false">'Central pensions'!W102</f>
        <v>901430.040453118</v>
      </c>
      <c r="K102" s="6"/>
      <c r="L102" s="8" t="n">
        <f aca="false">'Central pensions'!N102</f>
        <v>5093922.92101291</v>
      </c>
      <c r="M102" s="8"/>
      <c r="N102" s="8" t="n">
        <f aca="false">'Central pensions'!L102</f>
        <v>1380199.0178191</v>
      </c>
      <c r="O102" s="6"/>
      <c r="P102" s="6" t="n">
        <f aca="false">'Central pensions'!X102</f>
        <v>34025838.0241217</v>
      </c>
      <c r="Q102" s="8"/>
      <c r="R102" s="8" t="n">
        <f aca="false">'Central SIPA income'!G97</f>
        <v>32434372.3997111</v>
      </c>
      <c r="S102" s="8"/>
      <c r="T102" s="6" t="n">
        <f aca="false">'Central SIPA income'!J97</f>
        <v>124015634.01249</v>
      </c>
      <c r="U102" s="6"/>
      <c r="V102" s="8" t="n">
        <f aca="false">'Central SIPA income'!F97</f>
        <v>139363.062771822</v>
      </c>
      <c r="W102" s="8"/>
      <c r="X102" s="8" t="n">
        <f aca="false">'Central SIPA income'!M97</f>
        <v>350039.834196916</v>
      </c>
      <c r="Y102" s="6"/>
      <c r="Z102" s="6" t="n">
        <f aca="false">R102+V102-N102-L102-F102</f>
        <v>-4506977.19130451</v>
      </c>
      <c r="AA102" s="6"/>
      <c r="AB102" s="6" t="n">
        <f aca="false">T102-P102-D102</f>
        <v>-78398635.7211215</v>
      </c>
      <c r="AC102" s="50"/>
      <c r="AD102" s="6"/>
      <c r="AE102" s="6"/>
      <c r="AF102" s="6"/>
      <c r="AG102" s="6" t="n">
        <f aca="false">BF102/100*$AG$53</f>
        <v>7723856078.16935</v>
      </c>
      <c r="AH102" s="61" t="n">
        <f aca="false">(AG102-AG101)/AG101</f>
        <v>0.00728943211604112</v>
      </c>
      <c r="AI102" s="61"/>
      <c r="AJ102" s="61" t="n">
        <f aca="false">AB102/AG102</f>
        <v>-0.0101501937539601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0.00575003896064533</v>
      </c>
      <c r="AV102" s="5"/>
      <c r="AW102" s="65" t="n">
        <f aca="false">workers_and_wage_central!C90</f>
        <v>13818478</v>
      </c>
      <c r="AX102" s="5"/>
      <c r="AY102" s="61" t="n">
        <f aca="false">(AW102-AW101)/AW101</f>
        <v>0.00531661539981488</v>
      </c>
      <c r="AZ102" s="66" t="n">
        <f aca="false">workers_and_wage_central!B90</f>
        <v>8289.2268237399</v>
      </c>
      <c r="BA102" s="61" t="n">
        <f aca="false">(AZ102-AZ101)/AZ101</f>
        <v>0.00196238347800639</v>
      </c>
      <c r="BB102" s="5"/>
      <c r="BC102" s="5"/>
      <c r="BD102" s="5"/>
      <c r="BE102" s="5"/>
      <c r="BF102" s="5" t="n">
        <f aca="false">BF101*(1+AY102)*(1+BA102)*(1-BE102)</f>
        <v>135.980630243033</v>
      </c>
      <c r="BG102" s="5"/>
      <c r="BH102" s="5" t="n">
        <f aca="false">BH101+1</f>
        <v>71</v>
      </c>
      <c r="BI102" s="61" t="n">
        <f aca="false">T109/AG109</f>
        <v>0.0185953247954489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171809820.215025</v>
      </c>
      <c r="E103" s="9"/>
      <c r="F103" s="67" t="n">
        <f aca="false">'Central pensions'!I103</f>
        <v>31228468.5755821</v>
      </c>
      <c r="G103" s="9" t="n">
        <f aca="false">'Central pensions'!K103</f>
        <v>5434289.05469326</v>
      </c>
      <c r="H103" s="9" t="n">
        <f aca="false">'Central pensions'!V103</f>
        <v>29897855.0044356</v>
      </c>
      <c r="I103" s="67" t="n">
        <f aca="false">'Central pensions'!M103</f>
        <v>168070.795505976</v>
      </c>
      <c r="J103" s="9" t="n">
        <f aca="false">'Central pensions'!W103</f>
        <v>924675.92797223</v>
      </c>
      <c r="K103" s="9"/>
      <c r="L103" s="67" t="n">
        <f aca="false">'Central pensions'!N103</f>
        <v>4289211.40596444</v>
      </c>
      <c r="M103" s="67"/>
      <c r="N103" s="67" t="n">
        <f aca="false">'Central pensions'!L103</f>
        <v>1408390.75037721</v>
      </c>
      <c r="O103" s="9"/>
      <c r="P103" s="9" t="n">
        <f aca="false">'Central pensions'!X103</f>
        <v>30005288.7417265</v>
      </c>
      <c r="Q103" s="67"/>
      <c r="R103" s="67" t="n">
        <f aca="false">'Central SIPA income'!G98</f>
        <v>37528177.8460541</v>
      </c>
      <c r="S103" s="67"/>
      <c r="T103" s="9" t="n">
        <f aca="false">'Central SIPA income'!J98</f>
        <v>143492240.62536</v>
      </c>
      <c r="U103" s="9"/>
      <c r="V103" s="67" t="n">
        <f aca="false">'Central SIPA income'!F98</f>
        <v>137050.574487424</v>
      </c>
      <c r="W103" s="67"/>
      <c r="X103" s="67" t="n">
        <f aca="false">'Central SIPA income'!M98</f>
        <v>344231.530335381</v>
      </c>
      <c r="Y103" s="9"/>
      <c r="Z103" s="9" t="n">
        <f aca="false">R103+V103-N103-L103-F103</f>
        <v>739157.688617706</v>
      </c>
      <c r="AA103" s="9"/>
      <c r="AB103" s="9" t="n">
        <f aca="false">T103-P103-D103</f>
        <v>-58322868.3313921</v>
      </c>
      <c r="AC103" s="50"/>
      <c r="AD103" s="9"/>
      <c r="AE103" s="9"/>
      <c r="AF103" s="9"/>
      <c r="AG103" s="9" t="n">
        <f aca="false">BF103/100*$AG$53</f>
        <v>7774801162.55664</v>
      </c>
      <c r="AH103" s="40" t="n">
        <f aca="false">(AG103-AG102)/AG102</f>
        <v>0.0065958096411559</v>
      </c>
      <c r="AI103" s="40"/>
      <c r="AJ103" s="40" t="n">
        <f aca="false">AB103/AG103</f>
        <v>-0.00750152539106394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13878986</v>
      </c>
      <c r="AX103" s="7"/>
      <c r="AY103" s="40" t="n">
        <f aca="false">(AW103-AW102)/AW102</f>
        <v>0.00437877456547675</v>
      </c>
      <c r="AZ103" s="39" t="n">
        <f aca="false">workers_and_wage_central!B91</f>
        <v>8307.52421022782</v>
      </c>
      <c r="BA103" s="40" t="n">
        <f aca="false">(AZ103-AZ102)/AZ102</f>
        <v>0.00220736950224592</v>
      </c>
      <c r="BB103" s="7"/>
      <c r="BC103" s="7"/>
      <c r="BD103" s="7"/>
      <c r="BE103" s="7"/>
      <c r="BF103" s="7" t="n">
        <f aca="false">BF102*(1+AY103)*(1+BA103)*(1-BE103)</f>
        <v>136.877532595001</v>
      </c>
      <c r="BG103" s="7"/>
      <c r="BH103" s="7" t="n">
        <f aca="false">BH102+1</f>
        <v>72</v>
      </c>
      <c r="BI103" s="40" t="n">
        <f aca="false">T110/AG110</f>
        <v>0.0161363956317652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168907380.604522</v>
      </c>
      <c r="E104" s="9"/>
      <c r="F104" s="67" t="n">
        <f aca="false">'Central pensions'!I104</f>
        <v>30700915.8195425</v>
      </c>
      <c r="G104" s="9" t="n">
        <f aca="false">'Central pensions'!K104</f>
        <v>5515698.19810809</v>
      </c>
      <c r="H104" s="9" t="n">
        <f aca="false">'Central pensions'!V104</f>
        <v>30345744.0919234</v>
      </c>
      <c r="I104" s="67" t="n">
        <f aca="false">'Central pensions'!M104</f>
        <v>170588.604065199</v>
      </c>
      <c r="J104" s="9" t="n">
        <f aca="false">'Central pensions'!W104</f>
        <v>938528.167791451</v>
      </c>
      <c r="K104" s="9"/>
      <c r="L104" s="67" t="n">
        <f aca="false">'Central pensions'!N104</f>
        <v>4285326.53088625</v>
      </c>
      <c r="M104" s="67"/>
      <c r="N104" s="67" t="n">
        <f aca="false">'Central pensions'!L104</f>
        <v>1385190.55402984</v>
      </c>
      <c r="O104" s="9"/>
      <c r="P104" s="9" t="n">
        <f aca="false">'Central pensions'!X104</f>
        <v>29857489.4713392</v>
      </c>
      <c r="Q104" s="67"/>
      <c r="R104" s="67" t="n">
        <f aca="false">'Central SIPA income'!G99</f>
        <v>32957642.1202858</v>
      </c>
      <c r="S104" s="67"/>
      <c r="T104" s="9" t="n">
        <f aca="false">'Central SIPA income'!J99</f>
        <v>126016401.141783</v>
      </c>
      <c r="U104" s="9"/>
      <c r="V104" s="67" t="n">
        <f aca="false">'Central SIPA income'!F99</f>
        <v>140023.673031705</v>
      </c>
      <c r="W104" s="67"/>
      <c r="X104" s="67" t="n">
        <f aca="false">'Central SIPA income'!M99</f>
        <v>351699.09671052</v>
      </c>
      <c r="Y104" s="9"/>
      <c r="Z104" s="9" t="n">
        <f aca="false">R104+V104-N104-L104-F104</f>
        <v>-3273767.11114114</v>
      </c>
      <c r="AA104" s="9"/>
      <c r="AB104" s="9" t="n">
        <f aca="false">T104-P104-D104</f>
        <v>-72748468.9340785</v>
      </c>
      <c r="AC104" s="50"/>
      <c r="AD104" s="9"/>
      <c r="AE104" s="9"/>
      <c r="AF104" s="9"/>
      <c r="AG104" s="9" t="n">
        <f aca="false">BF104/100*$AG$53</f>
        <v>7832208786.44929</v>
      </c>
      <c r="AH104" s="40" t="n">
        <f aca="false">(AG104-AG103)/AG103</f>
        <v>0.00738380605398917</v>
      </c>
      <c r="AI104" s="40"/>
      <c r="AJ104" s="40" t="n">
        <f aca="false">AB104/AG104</f>
        <v>-0.00928837201836889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13922159</v>
      </c>
      <c r="AY104" s="40" t="n">
        <f aca="false">(AW104-AW103)/AW103</f>
        <v>0.00311067393540133</v>
      </c>
      <c r="AZ104" s="39" t="n">
        <f aca="false">workers_and_wage_central!B92</f>
        <v>8342.91327491537</v>
      </c>
      <c r="BA104" s="40" t="n">
        <f aca="false">(AZ104-AZ103)/AZ103</f>
        <v>0.00425988101773795</v>
      </c>
      <c r="BB104" s="7"/>
      <c r="BC104" s="7"/>
      <c r="BD104" s="7"/>
      <c r="BE104" s="7"/>
      <c r="BF104" s="7" t="n">
        <f aca="false">BF103*(1+AY104)*(1+BA104)*(1-BE104)</f>
        <v>137.888209748831</v>
      </c>
      <c r="BG104" s="7"/>
      <c r="BH104" s="0" t="n">
        <f aca="false">BH103+1</f>
        <v>73</v>
      </c>
      <c r="BI104" s="40" t="n">
        <f aca="false">T111/AG111</f>
        <v>0.0185820022919337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172439376.786741</v>
      </c>
      <c r="E105" s="9"/>
      <c r="F105" s="67" t="n">
        <f aca="false">'Central pensions'!I105</f>
        <v>31342897.9346942</v>
      </c>
      <c r="G105" s="9" t="n">
        <f aca="false">'Central pensions'!K105</f>
        <v>5730689.21259395</v>
      </c>
      <c r="H105" s="9" t="n">
        <f aca="false">'Central pensions'!V105</f>
        <v>31528561.2210203</v>
      </c>
      <c r="I105" s="67" t="n">
        <f aca="false">'Central pensions'!M105</f>
        <v>177237.810698783</v>
      </c>
      <c r="J105" s="9" t="n">
        <f aca="false">'Central pensions'!W105</f>
        <v>975110.140856305</v>
      </c>
      <c r="K105" s="9"/>
      <c r="L105" s="67" t="n">
        <f aca="false">'Central pensions'!N105</f>
        <v>4403595.5502812</v>
      </c>
      <c r="M105" s="67"/>
      <c r="N105" s="67" t="n">
        <f aca="false">'Central pensions'!L105</f>
        <v>1414482.20460501</v>
      </c>
      <c r="O105" s="9"/>
      <c r="P105" s="9" t="n">
        <f aca="false">'Central pensions'!X105</f>
        <v>30632341.9942373</v>
      </c>
      <c r="Q105" s="67"/>
      <c r="R105" s="67" t="n">
        <f aca="false">'Central SIPA income'!G100</f>
        <v>37904605.1681196</v>
      </c>
      <c r="S105" s="67"/>
      <c r="T105" s="9" t="n">
        <f aca="false">'Central SIPA income'!J100</f>
        <v>144931543.116873</v>
      </c>
      <c r="U105" s="9"/>
      <c r="V105" s="67" t="n">
        <f aca="false">'Central SIPA income'!F100</f>
        <v>139182.046361322</v>
      </c>
      <c r="W105" s="67"/>
      <c r="X105" s="67" t="n">
        <f aca="false">'Central SIPA income'!M100</f>
        <v>349585.173162217</v>
      </c>
      <c r="Y105" s="9"/>
      <c r="Z105" s="9" t="n">
        <f aca="false">R105+V105-N105-L105-F105</f>
        <v>882811.52490053</v>
      </c>
      <c r="AA105" s="9"/>
      <c r="AB105" s="9" t="n">
        <f aca="false">T105-P105-D105</f>
        <v>-58140175.6641047</v>
      </c>
      <c r="AC105" s="50"/>
      <c r="AD105" s="9"/>
      <c r="AE105" s="9"/>
      <c r="AF105" s="9"/>
      <c r="AG105" s="9" t="n">
        <f aca="false">BF105/100*$AG$53</f>
        <v>7845767185.98307</v>
      </c>
      <c r="AH105" s="40" t="n">
        <f aca="false">(AG105-AG104)/AG104</f>
        <v>0.00173110803139512</v>
      </c>
      <c r="AI105" s="40" t="n">
        <f aca="false">(AG105-AG101)/AG101</f>
        <v>0.0231881968412674</v>
      </c>
      <c r="AJ105" s="40" t="n">
        <f aca="false">AB105/AG105</f>
        <v>-0.00741038757407632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13944648</v>
      </c>
      <c r="AY105" s="40" t="n">
        <f aca="false">(AW105-AW104)/AW104</f>
        <v>0.00161533854052378</v>
      </c>
      <c r="AZ105" s="39" t="n">
        <f aca="false">workers_and_wage_central!B93</f>
        <v>8343.87757207123</v>
      </c>
      <c r="BA105" s="40" t="n">
        <f aca="false">(AZ105-AZ104)/AZ104</f>
        <v>0.000115582785543477</v>
      </c>
      <c r="BB105" s="7"/>
      <c r="BC105" s="7"/>
      <c r="BD105" s="7"/>
      <c r="BE105" s="7"/>
      <c r="BF105" s="7" t="n">
        <f aca="false">BF104*(1+AY105)*(1+BA105)*(1-BE105)</f>
        <v>138.126909136162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0.0161760626759253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170263827.673092</v>
      </c>
      <c r="E106" s="6"/>
      <c r="F106" s="8" t="n">
        <f aca="false">'Central pensions'!I106</f>
        <v>30947466.1308242</v>
      </c>
      <c r="G106" s="6" t="n">
        <f aca="false">'Central pensions'!K106</f>
        <v>5742379.46246202</v>
      </c>
      <c r="H106" s="6" t="n">
        <f aca="false">'Central pensions'!V106</f>
        <v>31592877.5266131</v>
      </c>
      <c r="I106" s="8" t="n">
        <f aca="false">'Central pensions'!M106</f>
        <v>177599.364818411</v>
      </c>
      <c r="J106" s="6" t="n">
        <f aca="false">'Central pensions'!W106</f>
        <v>977099.304946786</v>
      </c>
      <c r="K106" s="6"/>
      <c r="L106" s="8" t="n">
        <f aca="false">'Central pensions'!N106</f>
        <v>5317248.72224349</v>
      </c>
      <c r="M106" s="8"/>
      <c r="N106" s="8" t="n">
        <f aca="false">'Central pensions'!L106</f>
        <v>1397460.42587903</v>
      </c>
      <c r="O106" s="6"/>
      <c r="P106" s="6" t="n">
        <f aca="false">'Central pensions'!X106</f>
        <v>35279643.8425604</v>
      </c>
      <c r="Q106" s="8"/>
      <c r="R106" s="8" t="n">
        <f aca="false">'Central SIPA income'!G101</f>
        <v>33109194.4673099</v>
      </c>
      <c r="S106" s="8"/>
      <c r="T106" s="6" t="n">
        <f aca="false">'Central SIPA income'!J101</f>
        <v>126595874.675929</v>
      </c>
      <c r="U106" s="6"/>
      <c r="V106" s="8" t="n">
        <f aca="false">'Central SIPA income'!F101</f>
        <v>140544.570579077</v>
      </c>
      <c r="W106" s="8"/>
      <c r="X106" s="8" t="n">
        <f aca="false">'Central SIPA income'!M101</f>
        <v>353007.441170588</v>
      </c>
      <c r="Y106" s="6"/>
      <c r="Z106" s="6" t="n">
        <f aca="false">R106+V106-N106-L106-F106</f>
        <v>-4412436.24105773</v>
      </c>
      <c r="AA106" s="6"/>
      <c r="AB106" s="6" t="n">
        <f aca="false">T106-P106-D106</f>
        <v>-78947596.8397228</v>
      </c>
      <c r="AC106" s="50"/>
      <c r="AD106" s="6"/>
      <c r="AE106" s="6"/>
      <c r="AF106" s="6"/>
      <c r="AG106" s="6" t="n">
        <f aca="false">BF106/100*$AG$53</f>
        <v>7887466937.1406</v>
      </c>
      <c r="AH106" s="61" t="n">
        <f aca="false">(AG106-AG105)/AG105</f>
        <v>0.00531493608834369</v>
      </c>
      <c r="AI106" s="61"/>
      <c r="AJ106" s="61" t="n">
        <f aca="false">AB106/AG106</f>
        <v>-0.0100092459935361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0.0044512717270355</v>
      </c>
      <c r="AV106" s="5"/>
      <c r="AW106" s="65" t="n">
        <f aca="false">workers_and_wage_central!C94</f>
        <v>13966848</v>
      </c>
      <c r="AX106" s="5"/>
      <c r="AY106" s="61" t="n">
        <f aca="false">(AW106-AW105)/AW105</f>
        <v>0.00159200863298952</v>
      </c>
      <c r="AZ106" s="66" t="n">
        <f aca="false">workers_and_wage_central!B94</f>
        <v>8374.89184797343</v>
      </c>
      <c r="BA106" s="61" t="n">
        <f aca="false">(AZ106-AZ105)/AZ105</f>
        <v>0.00371700994343541</v>
      </c>
      <c r="BB106" s="5"/>
      <c r="BC106" s="5"/>
      <c r="BD106" s="5"/>
      <c r="BE106" s="5"/>
      <c r="BF106" s="5" t="n">
        <f aca="false">BF105*(1+AY106)*(1+BA106)*(1-BE106)</f>
        <v>138.861044830301</v>
      </c>
      <c r="BG106" s="5"/>
      <c r="BH106" s="5" t="n">
        <f aca="false">BH105+1</f>
        <v>75</v>
      </c>
      <c r="BI106" s="61" t="n">
        <f aca="false">T113/AG113</f>
        <v>0.0186711840288727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173244554.821869</v>
      </c>
      <c r="E107" s="9"/>
      <c r="F107" s="67" t="n">
        <f aca="false">'Central pensions'!I107</f>
        <v>31489248.5736524</v>
      </c>
      <c r="G107" s="9" t="n">
        <f aca="false">'Central pensions'!K107</f>
        <v>5866449.57977533</v>
      </c>
      <c r="H107" s="9" t="n">
        <f aca="false">'Central pensions'!V107</f>
        <v>32275474.7054682</v>
      </c>
      <c r="I107" s="67" t="n">
        <f aca="false">'Central pensions'!M107</f>
        <v>181436.584941505</v>
      </c>
      <c r="J107" s="9" t="n">
        <f aca="false">'Central pensions'!W107</f>
        <v>998210.55790108</v>
      </c>
      <c r="K107" s="9"/>
      <c r="L107" s="67" t="n">
        <f aca="false">'Central pensions'!N107</f>
        <v>4345865.52289419</v>
      </c>
      <c r="M107" s="67"/>
      <c r="N107" s="67" t="n">
        <f aca="false">'Central pensions'!L107</f>
        <v>1422471.34222894</v>
      </c>
      <c r="O107" s="9"/>
      <c r="P107" s="9" t="n">
        <f aca="false">'Central pensions'!X107</f>
        <v>30376734.4857193</v>
      </c>
      <c r="Q107" s="67"/>
      <c r="R107" s="67" t="n">
        <f aca="false">'Central SIPA income'!G102</f>
        <v>38418573.3134215</v>
      </c>
      <c r="S107" s="67"/>
      <c r="T107" s="9" t="n">
        <f aca="false">'Central SIPA income'!J102</f>
        <v>146896744.866928</v>
      </c>
      <c r="U107" s="9"/>
      <c r="V107" s="67" t="n">
        <f aca="false">'Central SIPA income'!F102</f>
        <v>138562.891773111</v>
      </c>
      <c r="W107" s="67"/>
      <c r="X107" s="67" t="n">
        <f aca="false">'Central SIPA income'!M102</f>
        <v>348030.035343854</v>
      </c>
      <c r="Y107" s="9"/>
      <c r="Z107" s="9" t="n">
        <f aca="false">R107+V107-N107-L107-F107</f>
        <v>1299550.76641903</v>
      </c>
      <c r="AA107" s="9"/>
      <c r="AB107" s="9" t="n">
        <f aca="false">T107-P107-D107</f>
        <v>-56724544.4406609</v>
      </c>
      <c r="AC107" s="50"/>
      <c r="AD107" s="9"/>
      <c r="AE107" s="9"/>
      <c r="AF107" s="9"/>
      <c r="AG107" s="9" t="n">
        <f aca="false">BF107/100*$AG$53</f>
        <v>7943102502.88494</v>
      </c>
      <c r="AH107" s="40" t="n">
        <f aca="false">(AG107-AG106)/AG106</f>
        <v>0.007053667062916</v>
      </c>
      <c r="AI107" s="40"/>
      <c r="AJ107" s="40" t="n">
        <f aca="false">AB107/AG107</f>
        <v>-0.00714135873483422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14003780</v>
      </c>
      <c r="AX107" s="7"/>
      <c r="AY107" s="40" t="n">
        <f aca="false">(AW107-AW106)/AW106</f>
        <v>0.00264426161149602</v>
      </c>
      <c r="AZ107" s="39" t="n">
        <f aca="false">workers_and_wage_central!B95</f>
        <v>8411.72275119942</v>
      </c>
      <c r="BA107" s="40" t="n">
        <f aca="false">(AZ107-AZ106)/AZ106</f>
        <v>0.00439777657963407</v>
      </c>
      <c r="BB107" s="7"/>
      <c r="BC107" s="7"/>
      <c r="BD107" s="7"/>
      <c r="BE107" s="7"/>
      <c r="BF107" s="7" t="n">
        <f aca="false">BF106*(1+AY107)*(1+BA107)*(1-BE107)</f>
        <v>139.840524408543</v>
      </c>
      <c r="BG107" s="7"/>
      <c r="BH107" s="7" t="n">
        <f aca="false">BH106+1</f>
        <v>76</v>
      </c>
      <c r="BI107" s="40" t="n">
        <f aca="false">T114/AG114</f>
        <v>0.0163243641292832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171171587.818895</v>
      </c>
      <c r="E108" s="9"/>
      <c r="F108" s="67" t="n">
        <f aca="false">'Central pensions'!I108</f>
        <v>31112462.282685</v>
      </c>
      <c r="G108" s="9" t="n">
        <f aca="false">'Central pensions'!K108</f>
        <v>5908859.03687399</v>
      </c>
      <c r="H108" s="9" t="n">
        <f aca="false">'Central pensions'!V108</f>
        <v>32508799.0256122</v>
      </c>
      <c r="I108" s="67" t="n">
        <f aca="false">'Central pensions'!M108</f>
        <v>182748.217635278</v>
      </c>
      <c r="J108" s="9" t="n">
        <f aca="false">'Central pensions'!W108</f>
        <v>1005426.77398801</v>
      </c>
      <c r="K108" s="9"/>
      <c r="L108" s="67" t="n">
        <f aca="false">'Central pensions'!N108</f>
        <v>4287780.07070831</v>
      </c>
      <c r="M108" s="67"/>
      <c r="N108" s="67" t="n">
        <f aca="false">'Central pensions'!L108</f>
        <v>1407239.88048771</v>
      </c>
      <c r="O108" s="9"/>
      <c r="P108" s="9" t="n">
        <f aca="false">'Central pensions'!X108</f>
        <v>29991529.7897076</v>
      </c>
      <c r="Q108" s="67"/>
      <c r="R108" s="67" t="n">
        <f aca="false">'Central SIPA income'!G103</f>
        <v>33572355.0919986</v>
      </c>
      <c r="S108" s="67"/>
      <c r="T108" s="9" t="n">
        <f aca="false">'Central SIPA income'!J103</f>
        <v>128366809.467345</v>
      </c>
      <c r="U108" s="9"/>
      <c r="V108" s="67" t="n">
        <f aca="false">'Central SIPA income'!F103</f>
        <v>138270.705497449</v>
      </c>
      <c r="W108" s="67"/>
      <c r="X108" s="67" t="n">
        <f aca="false">'Central SIPA income'!M103</f>
        <v>347296.147659032</v>
      </c>
      <c r="Y108" s="9"/>
      <c r="Z108" s="9" t="n">
        <f aca="false">R108+V108-N108-L108-F108</f>
        <v>-3096856.43638495</v>
      </c>
      <c r="AA108" s="9"/>
      <c r="AB108" s="9" t="n">
        <f aca="false">T108-P108-D108</f>
        <v>-72796308.1412571</v>
      </c>
      <c r="AC108" s="50"/>
      <c r="AD108" s="9"/>
      <c r="AE108" s="9"/>
      <c r="AF108" s="9"/>
      <c r="AG108" s="9" t="n">
        <f aca="false">BF108/100*$AG$53</f>
        <v>7950143603.50791</v>
      </c>
      <c r="AH108" s="40" t="n">
        <f aca="false">(AG108-AG107)/AG107</f>
        <v>0.000886442120117711</v>
      </c>
      <c r="AI108" s="40"/>
      <c r="AJ108" s="40" t="n">
        <f aca="false">AB108/AG108</f>
        <v>-0.0091566029208751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13986563</v>
      </c>
      <c r="AY108" s="40" t="n">
        <f aca="false">(AW108-AW107)/AW107</f>
        <v>-0.00122945376177004</v>
      </c>
      <c r="AZ108" s="39" t="n">
        <f aca="false">workers_and_wage_central!B96</f>
        <v>8429.54298988775</v>
      </c>
      <c r="BA108" s="40" t="n">
        <f aca="false">(AZ108-AZ107)/AZ107</f>
        <v>0.0021185004802727</v>
      </c>
      <c r="BB108" s="7"/>
      <c r="BC108" s="7"/>
      <c r="BD108" s="7"/>
      <c r="BE108" s="7"/>
      <c r="BF108" s="7" t="n">
        <f aca="false">BF107*(1+AY108)*(1+BA108)*(1-BE108)</f>
        <v>139.964484939478</v>
      </c>
      <c r="BG108" s="7"/>
      <c r="BH108" s="0" t="n">
        <f aca="false">BH107+1</f>
        <v>77</v>
      </c>
      <c r="BI108" s="40" t="n">
        <f aca="false">T115/AG115</f>
        <v>0.0187809364095623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173541485.804606</v>
      </c>
      <c r="E109" s="9"/>
      <c r="F109" s="67" t="n">
        <f aca="false">'Central pensions'!I109</f>
        <v>31543219.2946036</v>
      </c>
      <c r="G109" s="9" t="n">
        <f aca="false">'Central pensions'!K109</f>
        <v>6085800.5714831</v>
      </c>
      <c r="H109" s="9" t="n">
        <f aca="false">'Central pensions'!V109</f>
        <v>33482279.1428387</v>
      </c>
      <c r="I109" s="67" t="n">
        <f aca="false">'Central pensions'!M109</f>
        <v>188220.636231436</v>
      </c>
      <c r="J109" s="9" t="n">
        <f aca="false">'Central pensions'!W109</f>
        <v>1035534.40647955</v>
      </c>
      <c r="K109" s="9"/>
      <c r="L109" s="67" t="n">
        <f aca="false">'Central pensions'!N109</f>
        <v>4366639.6814363</v>
      </c>
      <c r="M109" s="67"/>
      <c r="N109" s="67" t="n">
        <f aca="false">'Central pensions'!L109</f>
        <v>1426073.2064882</v>
      </c>
      <c r="O109" s="9"/>
      <c r="P109" s="9" t="n">
        <f aca="false">'Central pensions'!X109</f>
        <v>30504348.0875832</v>
      </c>
      <c r="Q109" s="67"/>
      <c r="R109" s="67" t="n">
        <f aca="false">'Central SIPA income'!G104</f>
        <v>38840014.0811579</v>
      </c>
      <c r="S109" s="67"/>
      <c r="T109" s="9" t="n">
        <f aca="false">'Central SIPA income'!J104</f>
        <v>148508160.169356</v>
      </c>
      <c r="U109" s="9"/>
      <c r="V109" s="67" t="n">
        <f aca="false">'Central SIPA income'!F104</f>
        <v>138823.451809697</v>
      </c>
      <c r="W109" s="67"/>
      <c r="X109" s="67" t="n">
        <f aca="false">'Central SIPA income'!M104</f>
        <v>348684.487034214</v>
      </c>
      <c r="Y109" s="9"/>
      <c r="Z109" s="9" t="n">
        <f aca="false">R109+V109-N109-L109-F109</f>
        <v>1642905.35043949</v>
      </c>
      <c r="AA109" s="9"/>
      <c r="AB109" s="9" t="n">
        <f aca="false">T109-P109-D109</f>
        <v>-55537673.7228331</v>
      </c>
      <c r="AC109" s="50"/>
      <c r="AD109" s="9"/>
      <c r="AE109" s="9"/>
      <c r="AF109" s="9"/>
      <c r="AG109" s="9" t="n">
        <f aca="false">BF109/100*$AG$53</f>
        <v>7986317087.92213</v>
      </c>
      <c r="AH109" s="40" t="n">
        <f aca="false">(AG109-AG108)/AG108</f>
        <v>0.00455004163676462</v>
      </c>
      <c r="AI109" s="40" t="n">
        <f aca="false">(AG109-AG105)/AG105</f>
        <v>0.0179141056071815</v>
      </c>
      <c r="AJ109" s="40" t="n">
        <f aca="false">AB109/AG109</f>
        <v>-0.00695410326329565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14008440</v>
      </c>
      <c r="AY109" s="40" t="n">
        <f aca="false">(AW109-AW108)/AW108</f>
        <v>0.00156414410030541</v>
      </c>
      <c r="AZ109" s="39" t="n">
        <f aca="false">workers_and_wage_central!B97</f>
        <v>8454.673433899</v>
      </c>
      <c r="BA109" s="40" t="n">
        <f aca="false">(AZ109-AZ108)/AZ108</f>
        <v>0.00298123445617326</v>
      </c>
      <c r="BB109" s="7"/>
      <c r="BC109" s="7"/>
      <c r="BD109" s="7"/>
      <c r="BE109" s="7"/>
      <c r="BF109" s="7" t="n">
        <f aca="false">BF108*(1+AY109)*(1+BA109)*(1-BE109)</f>
        <v>140.601329173621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0.0163759274052579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171845736.862387</v>
      </c>
      <c r="E110" s="6"/>
      <c r="F110" s="8" t="n">
        <f aca="false">'Central pensions'!I110</f>
        <v>31234996.8513935</v>
      </c>
      <c r="G110" s="6" t="n">
        <f aca="false">'Central pensions'!K110</f>
        <v>6122720.81480209</v>
      </c>
      <c r="H110" s="6" t="n">
        <f aca="false">'Central pensions'!V110</f>
        <v>33685403.4283469</v>
      </c>
      <c r="I110" s="8" t="n">
        <f aca="false">'Central pensions'!M110</f>
        <v>189362.499426869</v>
      </c>
      <c r="J110" s="6" t="n">
        <f aca="false">'Central pensions'!W110</f>
        <v>1041816.60087671</v>
      </c>
      <c r="K110" s="6"/>
      <c r="L110" s="8" t="n">
        <f aca="false">'Central pensions'!N110</f>
        <v>5235971.79969272</v>
      </c>
      <c r="M110" s="8"/>
      <c r="N110" s="8" t="n">
        <f aca="false">'Central pensions'!L110</f>
        <v>1412647.89909475</v>
      </c>
      <c r="O110" s="6"/>
      <c r="P110" s="6" t="n">
        <f aca="false">'Central pensions'!X110</f>
        <v>34941454.501674</v>
      </c>
      <c r="Q110" s="8"/>
      <c r="R110" s="8" t="n">
        <f aca="false">'Central SIPA income'!G105</f>
        <v>33962367.609646</v>
      </c>
      <c r="S110" s="8"/>
      <c r="T110" s="6" t="n">
        <f aca="false">'Central SIPA income'!J105</f>
        <v>129858056.131618</v>
      </c>
      <c r="U110" s="6"/>
      <c r="V110" s="8" t="n">
        <f aca="false">'Central SIPA income'!F105</f>
        <v>145071.519446837</v>
      </c>
      <c r="W110" s="8"/>
      <c r="X110" s="8" t="n">
        <f aca="false">'Central SIPA income'!M105</f>
        <v>364377.831570826</v>
      </c>
      <c r="Y110" s="6"/>
      <c r="Z110" s="6" t="n">
        <f aca="false">R110+V110-N110-L110-F110</f>
        <v>-3776177.42108813</v>
      </c>
      <c r="AA110" s="6"/>
      <c r="AB110" s="6" t="n">
        <f aca="false">T110-P110-D110</f>
        <v>-76929135.2324423</v>
      </c>
      <c r="AC110" s="50"/>
      <c r="AD110" s="6"/>
      <c r="AE110" s="6"/>
      <c r="AF110" s="6"/>
      <c r="AG110" s="6" t="n">
        <f aca="false">BF110/100*$AG$53</f>
        <v>8047525550.00494</v>
      </c>
      <c r="AH110" s="61" t="n">
        <f aca="false">(AG110-AG109)/AG109</f>
        <v>0.00766416627451148</v>
      </c>
      <c r="AI110" s="61"/>
      <c r="AJ110" s="61" t="n">
        <f aca="false">AB110/AG110</f>
        <v>-0.00955935271710882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0.00584950930181317</v>
      </c>
      <c r="AV110" s="5"/>
      <c r="AW110" s="65" t="n">
        <f aca="false">workers_and_wage_central!C98</f>
        <v>14058030</v>
      </c>
      <c r="AX110" s="5"/>
      <c r="AY110" s="61" t="n">
        <f aca="false">(AW110-AW109)/AW109</f>
        <v>0.00354000873758962</v>
      </c>
      <c r="AZ110" s="66" t="n">
        <f aca="false">workers_and_wage_central!B98</f>
        <v>8489.41884002236</v>
      </c>
      <c r="BA110" s="61" t="n">
        <f aca="false">(AZ110-AZ109)/AZ109</f>
        <v>0.00410960948344223</v>
      </c>
      <c r="BB110" s="5"/>
      <c r="BC110" s="5"/>
      <c r="BD110" s="5"/>
      <c r="BE110" s="5"/>
      <c r="BF110" s="5" t="n">
        <f aca="false">BF109*(1+AY110)*(1+BA110)*(1-BE110)</f>
        <v>141.678921138824</v>
      </c>
      <c r="BG110" s="5"/>
      <c r="BH110" s="5" t="n">
        <f aca="false">BH109+1</f>
        <v>79</v>
      </c>
      <c r="BI110" s="61" t="n">
        <f aca="false">T117/AG117</f>
        <v>0.0187906705014546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174851189.809265</v>
      </c>
      <c r="E111" s="9"/>
      <c r="F111" s="67" t="n">
        <f aca="false">'Central pensions'!I111</f>
        <v>31781273.5007115</v>
      </c>
      <c r="G111" s="9" t="n">
        <f aca="false">'Central pensions'!K111</f>
        <v>6378988.06739249</v>
      </c>
      <c r="H111" s="9" t="n">
        <f aca="false">'Central pensions'!V111</f>
        <v>35095310.2410359</v>
      </c>
      <c r="I111" s="67" t="n">
        <f aca="false">'Central pensions'!M111</f>
        <v>197288.290744097</v>
      </c>
      <c r="J111" s="9" t="n">
        <f aca="false">'Central pensions'!W111</f>
        <v>1085421.9662176</v>
      </c>
      <c r="K111" s="9"/>
      <c r="L111" s="67" t="n">
        <f aca="false">'Central pensions'!N111</f>
        <v>4395580.07742589</v>
      </c>
      <c r="M111" s="67"/>
      <c r="N111" s="67" t="n">
        <f aca="false">'Central pensions'!L111</f>
        <v>1438626.36863539</v>
      </c>
      <c r="O111" s="9"/>
      <c r="P111" s="9" t="n">
        <f aca="false">'Central pensions'!X111</f>
        <v>30723583.7343022</v>
      </c>
      <c r="Q111" s="67"/>
      <c r="R111" s="67" t="n">
        <f aca="false">'Central SIPA income'!G106</f>
        <v>39171739.2036823</v>
      </c>
      <c r="S111" s="67"/>
      <c r="T111" s="9" t="n">
        <f aca="false">'Central SIPA income'!J106</f>
        <v>149776539.926508</v>
      </c>
      <c r="U111" s="9"/>
      <c r="V111" s="67" t="n">
        <f aca="false">'Central SIPA income'!F106</f>
        <v>146135.463478142</v>
      </c>
      <c r="W111" s="67"/>
      <c r="X111" s="67" t="n">
        <f aca="false">'Central SIPA income'!M106</f>
        <v>367050.152233889</v>
      </c>
      <c r="Y111" s="9"/>
      <c r="Z111" s="9" t="n">
        <f aca="false">R111+V111-N111-L111-F111</f>
        <v>1702394.72038765</v>
      </c>
      <c r="AA111" s="9"/>
      <c r="AB111" s="9" t="n">
        <f aca="false">T111-P111-D111</f>
        <v>-55798233.6170594</v>
      </c>
      <c r="AC111" s="50"/>
      <c r="AD111" s="9"/>
      <c r="AE111" s="9"/>
      <c r="AF111" s="9"/>
      <c r="AG111" s="9" t="n">
        <f aca="false">BF111/100*$AG$53</f>
        <v>8060301445.09908</v>
      </c>
      <c r="AH111" s="40" t="n">
        <f aca="false">(AG111-AG110)/AG110</f>
        <v>0.00158755570451541</v>
      </c>
      <c r="AI111" s="40"/>
      <c r="AJ111" s="40" t="n">
        <f aca="false">AB111/AG111</f>
        <v>-0.00692259886272448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14065252</v>
      </c>
      <c r="AX111" s="7"/>
      <c r="AY111" s="40" t="n">
        <f aca="false">(AW111-AW110)/AW110</f>
        <v>0.000513727741369168</v>
      </c>
      <c r="AZ111" s="39" t="n">
        <f aca="false">workers_and_wage_central!B99</f>
        <v>8498.53033453614</v>
      </c>
      <c r="BA111" s="40" t="n">
        <f aca="false">(AZ111-AZ110)/AZ110</f>
        <v>0.00107327659118721</v>
      </c>
      <c r="BB111" s="7"/>
      <c r="BC111" s="7"/>
      <c r="BD111" s="7"/>
      <c r="BE111" s="7"/>
      <c r="BF111" s="7" t="n">
        <f aca="false">BF110*(1+AY111)*(1+BA111)*(1-BE111)</f>
        <v>141.903844318288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172413792.403094</v>
      </c>
      <c r="E112" s="9"/>
      <c r="F112" s="67" t="n">
        <f aca="false">'Central pensions'!I112</f>
        <v>31338247.6701183</v>
      </c>
      <c r="G112" s="9" t="n">
        <f aca="false">'Central pensions'!K112</f>
        <v>6419607.64044204</v>
      </c>
      <c r="H112" s="9" t="n">
        <f aca="false">'Central pensions'!V112</f>
        <v>35318787.1472429</v>
      </c>
      <c r="I112" s="67" t="n">
        <f aca="false">'Central pensions'!M112</f>
        <v>198544.56619924</v>
      </c>
      <c r="J112" s="9" t="n">
        <f aca="false">'Central pensions'!W112</f>
        <v>1092333.62311062</v>
      </c>
      <c r="K112" s="9"/>
      <c r="L112" s="67" t="n">
        <f aca="false">'Central pensions'!N112</f>
        <v>4374153.22561921</v>
      </c>
      <c r="M112" s="67"/>
      <c r="N112" s="67" t="n">
        <f aca="false">'Central pensions'!L112</f>
        <v>1419212.90219498</v>
      </c>
      <c r="O112" s="9"/>
      <c r="P112" s="9" t="n">
        <f aca="false">'Central pensions'!X112</f>
        <v>30505592.5339619</v>
      </c>
      <c r="Q112" s="67"/>
      <c r="R112" s="67" t="n">
        <f aca="false">'Central SIPA income'!G107</f>
        <v>34310741.0648948</v>
      </c>
      <c r="S112" s="67"/>
      <c r="T112" s="9" t="n">
        <f aca="false">'Central SIPA income'!J107</f>
        <v>131190092.231882</v>
      </c>
      <c r="U112" s="9"/>
      <c r="V112" s="67" t="n">
        <f aca="false">'Central SIPA income'!F107</f>
        <v>150567.319002489</v>
      </c>
      <c r="W112" s="67"/>
      <c r="X112" s="67" t="n">
        <f aca="false">'Central SIPA income'!M107</f>
        <v>378181.695571645</v>
      </c>
      <c r="Y112" s="9"/>
      <c r="Z112" s="9" t="n">
        <f aca="false">R112+V112-N112-L112-F112</f>
        <v>-2670305.41403512</v>
      </c>
      <c r="AA112" s="9"/>
      <c r="AB112" s="9" t="n">
        <f aca="false">T112-P112-D112</f>
        <v>-71729292.7051736</v>
      </c>
      <c r="AC112" s="50"/>
      <c r="AD112" s="9"/>
      <c r="AE112" s="9"/>
      <c r="AF112" s="9"/>
      <c r="AG112" s="9" t="n">
        <f aca="false">BF112/100*$AG$53</f>
        <v>8110137482.7838</v>
      </c>
      <c r="AH112" s="40" t="n">
        <f aca="false">(AG112-AG111)/AG111</f>
        <v>0.00618289998508915</v>
      </c>
      <c r="AI112" s="40"/>
      <c r="AJ112" s="40" t="n">
        <f aca="false">AB112/AG112</f>
        <v>-0.00884439910635801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14163602</v>
      </c>
      <c r="AY112" s="40" t="n">
        <f aca="false">(AW112-AW111)/AW111</f>
        <v>0.00699240937880103</v>
      </c>
      <c r="AZ112" s="39" t="n">
        <f aca="false">workers_and_wage_central!B100</f>
        <v>8491.69846562186</v>
      </c>
      <c r="BA112" s="40" t="n">
        <f aca="false">(AZ112-AZ111)/AZ111</f>
        <v>-0.000803888277778638</v>
      </c>
      <c r="BB112" s="7"/>
      <c r="BC112" s="7"/>
      <c r="BD112" s="7"/>
      <c r="BE112" s="7"/>
      <c r="BF112" s="7" t="n">
        <f aca="false">BF111*(1+AY112)*(1+BA112)*(1-BE112)</f>
        <v>142.781221595208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175301799.050798</v>
      </c>
      <c r="E113" s="9"/>
      <c r="F113" s="67" t="n">
        <f aca="false">'Central pensions'!I113</f>
        <v>31863177.0643231</v>
      </c>
      <c r="G113" s="9" t="n">
        <f aca="false">'Central pensions'!K113</f>
        <v>6620194.67381686</v>
      </c>
      <c r="H113" s="9" t="n">
        <f aca="false">'Central pensions'!V113</f>
        <v>36422357.8221283</v>
      </c>
      <c r="I113" s="67" t="n">
        <f aca="false">'Central pensions'!M113</f>
        <v>204748.288880935</v>
      </c>
      <c r="J113" s="9" t="n">
        <f aca="false">'Central pensions'!W113</f>
        <v>1126464.67491119</v>
      </c>
      <c r="K113" s="9"/>
      <c r="L113" s="67" t="n">
        <f aca="false">'Central pensions'!N113</f>
        <v>4328009.80842464</v>
      </c>
      <c r="M113" s="67"/>
      <c r="N113" s="67" t="n">
        <f aca="false">'Central pensions'!L113</f>
        <v>1444624.45393358</v>
      </c>
      <c r="O113" s="9"/>
      <c r="P113" s="9" t="n">
        <f aca="false">'Central pensions'!X113</f>
        <v>30405960.9828285</v>
      </c>
      <c r="Q113" s="67"/>
      <c r="R113" s="67" t="n">
        <f aca="false">'Central SIPA income'!G108</f>
        <v>39918471.7446359</v>
      </c>
      <c r="S113" s="67"/>
      <c r="T113" s="9" t="n">
        <f aca="false">'Central SIPA income'!J108</f>
        <v>152631736.517423</v>
      </c>
      <c r="U113" s="9"/>
      <c r="V113" s="67" t="n">
        <f aca="false">'Central SIPA income'!F108</f>
        <v>142980.643346592</v>
      </c>
      <c r="W113" s="67"/>
      <c r="X113" s="67" t="n">
        <f aca="false">'Central SIPA income'!M108</f>
        <v>359126.153623317</v>
      </c>
      <c r="Y113" s="9"/>
      <c r="Z113" s="9" t="n">
        <f aca="false">R113+V113-N113-L113-F113</f>
        <v>2425641.06130112</v>
      </c>
      <c r="AA113" s="9"/>
      <c r="AB113" s="9" t="n">
        <f aca="false">T113-P113-D113</f>
        <v>-53076023.5162041</v>
      </c>
      <c r="AC113" s="50"/>
      <c r="AD113" s="9"/>
      <c r="AE113" s="9"/>
      <c r="AF113" s="9"/>
      <c r="AG113" s="9" t="n">
        <f aca="false">BF113/100*$AG$53</f>
        <v>8174721875.23814</v>
      </c>
      <c r="AH113" s="40" t="n">
        <f aca="false">(AG113-AG112)/AG112</f>
        <v>0.00796341524313663</v>
      </c>
      <c r="AI113" s="40" t="n">
        <f aca="false">(AG113-AG109)/AG109</f>
        <v>0.0235909475220977</v>
      </c>
      <c r="AJ113" s="40" t="n">
        <f aca="false">AB113/AG113</f>
        <v>-0.00649270083144669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14152325</v>
      </c>
      <c r="AY113" s="40" t="n">
        <f aca="false">(AW113-AW112)/AW112</f>
        <v>-0.000796195769974333</v>
      </c>
      <c r="AZ113" s="39" t="n">
        <f aca="false">workers_and_wage_central!B101</f>
        <v>8566.14171241954</v>
      </c>
      <c r="BA113" s="40" t="n">
        <f aca="false">(AZ113-AZ112)/AZ112</f>
        <v>0.00876659093573108</v>
      </c>
      <c r="BB113" s="7"/>
      <c r="BC113" s="7"/>
      <c r="BD113" s="7"/>
      <c r="BE113" s="7"/>
      <c r="BF113" s="7" t="n">
        <f aca="false">BF112*(1+AY113)*(1+BA113)*(1-BE113)</f>
        <v>143.918247751693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173597813.111092</v>
      </c>
      <c r="E114" s="6"/>
      <c r="F114" s="8" t="n">
        <f aca="false">'Central pensions'!I114</f>
        <v>31553457.4493165</v>
      </c>
      <c r="G114" s="6" t="n">
        <f aca="false">'Central pensions'!K114</f>
        <v>6663246.94183057</v>
      </c>
      <c r="H114" s="6" t="n">
        <f aca="false">'Central pensions'!V114</f>
        <v>36659218.6982671</v>
      </c>
      <c r="I114" s="8" t="n">
        <f aca="false">'Central pensions'!M114</f>
        <v>206079.802324656</v>
      </c>
      <c r="J114" s="6" t="n">
        <f aca="false">'Central pensions'!W114</f>
        <v>1133790.26901857</v>
      </c>
      <c r="K114" s="6"/>
      <c r="L114" s="8" t="n">
        <f aca="false">'Central pensions'!N114</f>
        <v>5235560.23949363</v>
      </c>
      <c r="M114" s="8"/>
      <c r="N114" s="8" t="n">
        <f aca="false">'Central pensions'!L114</f>
        <v>1431811.44893283</v>
      </c>
      <c r="O114" s="6"/>
      <c r="P114" s="6" t="n">
        <f aca="false">'Central pensions'!X114</f>
        <v>35044751.1108923</v>
      </c>
      <c r="Q114" s="8"/>
      <c r="R114" s="8" t="n">
        <f aca="false">'Central SIPA income'!G109</f>
        <v>35055836.4118372</v>
      </c>
      <c r="S114" s="8"/>
      <c r="T114" s="6" t="n">
        <f aca="false">'Central SIPA income'!J109</f>
        <v>134039028.869596</v>
      </c>
      <c r="U114" s="6"/>
      <c r="V114" s="8" t="n">
        <f aca="false">'Central SIPA income'!F109</f>
        <v>141191.541364794</v>
      </c>
      <c r="W114" s="8"/>
      <c r="X114" s="8" t="n">
        <f aca="false">'Central SIPA income'!M109</f>
        <v>354632.445257455</v>
      </c>
      <c r="Y114" s="6"/>
      <c r="Z114" s="6" t="n">
        <f aca="false">R114+V114-N114-L114-F114</f>
        <v>-3023801.18454089</v>
      </c>
      <c r="AA114" s="6"/>
      <c r="AB114" s="6" t="n">
        <f aca="false">T114-P114-D114</f>
        <v>-74603535.3523876</v>
      </c>
      <c r="AC114" s="50"/>
      <c r="AD114" s="6"/>
      <c r="AE114" s="6"/>
      <c r="AF114" s="6"/>
      <c r="AG114" s="6" t="n">
        <f aca="false">BF114/100*$AG$53</f>
        <v>8210980091.35638</v>
      </c>
      <c r="AH114" s="61" t="n">
        <f aca="false">(AG114-AG113)/AG113</f>
        <v>0.00443540669292618</v>
      </c>
      <c r="AI114" s="61"/>
      <c r="AJ114" s="61" t="n">
        <f aca="false">AB114/AG114</f>
        <v>-0.0090858258724707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0.0030107035418871</v>
      </c>
      <c r="AV114" s="5"/>
      <c r="AW114" s="65" t="n">
        <f aca="false">workers_and_wage_central!C102</f>
        <v>14153885</v>
      </c>
      <c r="AX114" s="5"/>
      <c r="AY114" s="61" t="n">
        <f aca="false">(AW114-AW113)/AW113</f>
        <v>0.000110229237952068</v>
      </c>
      <c r="AZ114" s="66" t="n">
        <f aca="false">workers_and_wage_central!B102</f>
        <v>8603.18771187792</v>
      </c>
      <c r="BA114" s="61" t="n">
        <f aca="false">(AZ114-AZ113)/AZ113</f>
        <v>0.00432470074650633</v>
      </c>
      <c r="BB114" s="5"/>
      <c r="BC114" s="5"/>
      <c r="BD114" s="5"/>
      <c r="BE114" s="5"/>
      <c r="BF114" s="5" t="n">
        <f aca="false">BF113*(1+AY114)*(1+BA114)*(1-BE114)</f>
        <v>144.556583711005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175952484.999684</v>
      </c>
      <c r="E115" s="9"/>
      <c r="F115" s="67" t="n">
        <f aca="false">'Central pensions'!I115</f>
        <v>31981446.9378491</v>
      </c>
      <c r="G115" s="9" t="n">
        <f aca="false">'Central pensions'!K115</f>
        <v>6777242.51298571</v>
      </c>
      <c r="H115" s="9" t="n">
        <f aca="false">'Central pensions'!V115</f>
        <v>37286388.6966316</v>
      </c>
      <c r="I115" s="67" t="n">
        <f aca="false">'Central pensions'!M115</f>
        <v>209605.438545951</v>
      </c>
      <c r="J115" s="9" t="n">
        <f aca="false">'Central pensions'!W115</f>
        <v>1153187.27927727</v>
      </c>
      <c r="K115" s="9"/>
      <c r="L115" s="67" t="n">
        <f aca="false">'Central pensions'!N115</f>
        <v>4326360.68342338</v>
      </c>
      <c r="M115" s="67"/>
      <c r="N115" s="67" t="n">
        <f aca="false">'Central pensions'!L115</f>
        <v>1450364.01128543</v>
      </c>
      <c r="O115" s="9"/>
      <c r="P115" s="9" t="n">
        <f aca="false">'Central pensions'!X115</f>
        <v>30428981.0164641</v>
      </c>
      <c r="Q115" s="67"/>
      <c r="R115" s="67" t="n">
        <f aca="false">'Central SIPA income'!G110</f>
        <v>40543795.7469534</v>
      </c>
      <c r="S115" s="67"/>
      <c r="T115" s="9" t="n">
        <f aca="false">'Central SIPA income'!J110</f>
        <v>155022717.038178</v>
      </c>
      <c r="U115" s="9"/>
      <c r="V115" s="67" t="n">
        <f aca="false">'Central SIPA income'!F110</f>
        <v>137241.085453052</v>
      </c>
      <c r="W115" s="67"/>
      <c r="X115" s="67" t="n">
        <f aca="false">'Central SIPA income'!M110</f>
        <v>344710.038955201</v>
      </c>
      <c r="Y115" s="9"/>
      <c r="Z115" s="9" t="n">
        <f aca="false">R115+V115-N115-L115-F115</f>
        <v>2922865.19984856</v>
      </c>
      <c r="AA115" s="9"/>
      <c r="AB115" s="9" t="n">
        <f aca="false">T115-P115-D115</f>
        <v>-51358748.9779699</v>
      </c>
      <c r="AC115" s="50"/>
      <c r="AD115" s="9"/>
      <c r="AE115" s="9"/>
      <c r="AF115" s="9"/>
      <c r="AG115" s="9" t="n">
        <f aca="false">BF115/100*$AG$53</f>
        <v>8254259194.4057</v>
      </c>
      <c r="AH115" s="40" t="n">
        <f aca="false">(AG115-AG114)/AG114</f>
        <v>0.00527088149865078</v>
      </c>
      <c r="AI115" s="40"/>
      <c r="AJ115" s="40" t="n">
        <f aca="false">AB115/AG115</f>
        <v>-0.00622209065263884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14220009</v>
      </c>
      <c r="AX115" s="7"/>
      <c r="AY115" s="40" t="n">
        <f aca="false">(AW115-AW114)/AW114</f>
        <v>0.00467179152578956</v>
      </c>
      <c r="AZ115" s="39" t="n">
        <f aca="false">workers_and_wage_central!B103</f>
        <v>8608.31782853522</v>
      </c>
      <c r="BA115" s="40" t="n">
        <f aca="false">(AZ115-AZ114)/AZ114</f>
        <v>0.000596304164120275</v>
      </c>
      <c r="BB115" s="7"/>
      <c r="BC115" s="7"/>
      <c r="BD115" s="7"/>
      <c r="BE115" s="7"/>
      <c r="BF115" s="7" t="n">
        <f aca="false">BF114*(1+AY115)*(1+BA115)*(1-BE115)</f>
        <v>145.318524333595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173518043.851651</v>
      </c>
      <c r="E116" s="9"/>
      <c r="F116" s="67" t="n">
        <f aca="false">'Central pensions'!I116</f>
        <v>31538958.4421664</v>
      </c>
      <c r="G116" s="9" t="n">
        <f aca="false">'Central pensions'!K116</f>
        <v>6805507.90135902</v>
      </c>
      <c r="H116" s="9" t="n">
        <f aca="false">'Central pensions'!V116</f>
        <v>37441896.5238237</v>
      </c>
      <c r="I116" s="67" t="n">
        <f aca="false">'Central pensions'!M116</f>
        <v>210479.625815227</v>
      </c>
      <c r="J116" s="9" t="n">
        <f aca="false">'Central pensions'!W116</f>
        <v>1157996.79970588</v>
      </c>
      <c r="K116" s="9"/>
      <c r="L116" s="67" t="n">
        <f aca="false">'Central pensions'!N116</f>
        <v>4346097.3745923</v>
      </c>
      <c r="M116" s="67"/>
      <c r="N116" s="67" t="n">
        <f aca="false">'Central pensions'!L116</f>
        <v>1431245.07900698</v>
      </c>
      <c r="O116" s="9"/>
      <c r="P116" s="9" t="n">
        <f aca="false">'Central pensions'!X116</f>
        <v>30426208.0763649</v>
      </c>
      <c r="Q116" s="67"/>
      <c r="R116" s="67" t="n">
        <f aca="false">'Central SIPA income'!G111</f>
        <v>35493784.1942209</v>
      </c>
      <c r="S116" s="67"/>
      <c r="T116" s="9" t="n">
        <f aca="false">'Central SIPA income'!J111</f>
        <v>135713560.173219</v>
      </c>
      <c r="U116" s="9"/>
      <c r="V116" s="67" t="n">
        <f aca="false">'Central SIPA income'!F111</f>
        <v>136182.321910413</v>
      </c>
      <c r="W116" s="67"/>
      <c r="X116" s="67" t="n">
        <f aca="false">'Central SIPA income'!M111</f>
        <v>342050.730186092</v>
      </c>
      <c r="Y116" s="9"/>
      <c r="Z116" s="9" t="n">
        <f aca="false">R116+V116-N116-L116-F116</f>
        <v>-1686334.37963435</v>
      </c>
      <c r="AA116" s="9"/>
      <c r="AB116" s="9" t="n">
        <f aca="false">T116-P116-D116</f>
        <v>-68230691.7547963</v>
      </c>
      <c r="AC116" s="50"/>
      <c r="AD116" s="9"/>
      <c r="AE116" s="9"/>
      <c r="AF116" s="9"/>
      <c r="AG116" s="9" t="n">
        <f aca="false">BF116/100*$AG$53</f>
        <v>8287381643.47536</v>
      </c>
      <c r="AH116" s="40" t="n">
        <f aca="false">(AG116-AG115)/AG115</f>
        <v>0.0040127706544656</v>
      </c>
      <c r="AI116" s="40"/>
      <c r="AJ116" s="40" t="n">
        <f aca="false">AB116/AG116</f>
        <v>-0.00823308189366592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14198676</v>
      </c>
      <c r="AY116" s="40" t="n">
        <f aca="false">(AW116-AW115)/AW115</f>
        <v>-0.00150021002096412</v>
      </c>
      <c r="AZ116" s="39" t="n">
        <f aca="false">workers_and_wage_central!B104</f>
        <v>8655.84662154345</v>
      </c>
      <c r="BA116" s="40" t="n">
        <f aca="false">(AZ116-AZ115)/AZ115</f>
        <v>0.00552126373060673</v>
      </c>
      <c r="BB116" s="7"/>
      <c r="BC116" s="7"/>
      <c r="BD116" s="7"/>
      <c r="BE116" s="7"/>
      <c r="BF116" s="7" t="n">
        <f aca="false">BF115*(1+AY116)*(1+BA116)*(1-BE116)</f>
        <v>145.901654243591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176124235.482955</v>
      </c>
      <c r="E117" s="9"/>
      <c r="F117" s="67" t="n">
        <f aca="false">'Central pensions'!I117</f>
        <v>32012664.6212327</v>
      </c>
      <c r="G117" s="9" t="n">
        <f aca="false">'Central pensions'!K117</f>
        <v>7076861.63570942</v>
      </c>
      <c r="H117" s="9" t="n">
        <f aca="false">'Central pensions'!V117</f>
        <v>38934804.7079244</v>
      </c>
      <c r="I117" s="67" t="n">
        <f aca="false">'Central pensions'!M117</f>
        <v>218872.009351839</v>
      </c>
      <c r="J117" s="9" t="n">
        <f aca="false">'Central pensions'!W117</f>
        <v>1204169.21777087</v>
      </c>
      <c r="K117" s="9"/>
      <c r="L117" s="67" t="n">
        <f aca="false">'Central pensions'!N117</f>
        <v>4459513.94110509</v>
      </c>
      <c r="M117" s="67"/>
      <c r="N117" s="67" t="n">
        <f aca="false">'Central pensions'!L117</f>
        <v>1454247.28676956</v>
      </c>
      <c r="O117" s="9"/>
      <c r="P117" s="9" t="n">
        <f aca="false">'Central pensions'!X117</f>
        <v>31141278.5395206</v>
      </c>
      <c r="Q117" s="67"/>
      <c r="R117" s="67" t="n">
        <f aca="false">'Central SIPA income'!G112</f>
        <v>40659317.32713</v>
      </c>
      <c r="S117" s="67"/>
      <c r="T117" s="9" t="n">
        <f aca="false">'Central SIPA income'!J112</f>
        <v>155464423.812435</v>
      </c>
      <c r="U117" s="9"/>
      <c r="V117" s="67" t="n">
        <f aca="false">'Central SIPA income'!F112</f>
        <v>136655.686507229</v>
      </c>
      <c r="W117" s="67"/>
      <c r="X117" s="67" t="n">
        <f aca="false">'Central SIPA income'!M112</f>
        <v>343239.685578493</v>
      </c>
      <c r="Y117" s="9"/>
      <c r="Z117" s="9" t="n">
        <f aca="false">R117+V117-N117-L117-F117</f>
        <v>2869547.16452986</v>
      </c>
      <c r="AA117" s="9"/>
      <c r="AB117" s="9" t="n">
        <f aca="false">T117-P117-D117</f>
        <v>-51801090.2100404</v>
      </c>
      <c r="AC117" s="50"/>
      <c r="AD117" s="9"/>
      <c r="AE117" s="9"/>
      <c r="AF117" s="9"/>
      <c r="AG117" s="9" t="n">
        <f aca="false">BF117/100*$AG$53</f>
        <v>8273489964.09684</v>
      </c>
      <c r="AH117" s="40" t="n">
        <f aca="false">(AG117-AG116)/AG116</f>
        <v>-0.00167624467849416</v>
      </c>
      <c r="AI117" s="40" t="n">
        <f aca="false">(AG117-AG113)/AG113</f>
        <v>0.0120821344586506</v>
      </c>
      <c r="AJ117" s="40" t="n">
        <f aca="false">AB117/AG117</f>
        <v>-0.00626109301332732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14209495</v>
      </c>
      <c r="AY117" s="40" t="n">
        <f aca="false">(AW117-AW116)/AW116</f>
        <v>0.000761972454333066</v>
      </c>
      <c r="AZ117" s="39" t="n">
        <f aca="false">workers_and_wage_central!B105</f>
        <v>8634.7578570693</v>
      </c>
      <c r="BA117" s="40" t="n">
        <f aca="false">(AZ117-AZ116)/AZ116</f>
        <v>-0.0024363606930903</v>
      </c>
      <c r="BB117" s="7"/>
      <c r="BC117" s="7"/>
      <c r="BD117" s="7"/>
      <c r="BE117" s="7"/>
      <c r="BF117" s="7" t="n">
        <f aca="false">BF116*(1+AY117)*(1+BA117)*(1-BE117)</f>
        <v>145.657087372082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0.0226977059073394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105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0.0200078494271602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4966125494.3986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5035099459.59858</v>
      </c>
      <c r="AH149" s="32" t="n">
        <f aca="false">AVERAGE(AJ138:AJ158)</f>
        <v>0.0065469626746647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5080530512.39904</v>
      </c>
      <c r="AJ150" s="32" t="n">
        <f aca="false">(AG150-AG146)/AG146</f>
        <v>0.00849576611211683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5033375110.46858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5115109259.23056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5135801448.79055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5147672718.64343</v>
      </c>
      <c r="AJ154" s="32" t="n">
        <f aca="false">(AG154-AG150)/AG150</f>
        <v>0.0132155896083142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5234710114.88733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5268562537.00748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5289875492.25427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5353928941.78371</v>
      </c>
      <c r="AJ158" s="32" t="n">
        <f aca="false">(AG158-AG154)/AG154</f>
        <v>0.0400678587030765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5391751418.33395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5452962225.80274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5448571757.0219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5488203997.3522</v>
      </c>
      <c r="AJ162" s="32" t="n">
        <f aca="false">(AG162-AG158)/AG158</f>
        <v>0.025079723139499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5553503960.88396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5589286281.44781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5612028909.73256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5680114928.40177</v>
      </c>
      <c r="AJ166" s="32" t="n">
        <f aca="false">(AG166-AG162)/AG162</f>
        <v>0.0349678931654434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5724093969.6494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5799098414.6042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5828064808.66641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5869978061.20072</v>
      </c>
      <c r="AJ170" s="32" t="n">
        <f aca="false">(AG170-AG166)/AG166</f>
        <v>0.0334259315510663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5918778778.10308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5928608262.45396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6004714249.11873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6036234828.88725</v>
      </c>
      <c r="AJ174" s="32" t="n">
        <f aca="false">(AG174-AG170)/AG170</f>
        <v>0.0283232349342934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6077679316.21327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6126884124.81669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6180871081.95704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6232233099.72931</v>
      </c>
      <c r="AJ178" s="32" t="n">
        <f aca="false">(AG178-AG174)/AG174</f>
        <v>0.0324702859312372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6255911125.98724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6307808104.36151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6330282964.59757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6375139510.83984</v>
      </c>
      <c r="AJ182" s="32" t="n">
        <f aca="false">(AG182-AG178)/AG178</f>
        <v>0.022930209577163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6444347312.11792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6494966800.71719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6514532399.17548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6532116096.00208</v>
      </c>
      <c r="AJ186" s="32" t="n">
        <f aca="false">(AG186-AG182)/AG182</f>
        <v>0.0246232392083849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6601955369.73257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6660772241.5545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6724660777.81418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6773200089.30094</v>
      </c>
      <c r="AJ190" s="32" t="n">
        <f aca="false">(AG190-AG186)/AG186</f>
        <v>0.0369074875209912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6820593918.82093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6821275808.89578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6843387984.08656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6906492716.91446</v>
      </c>
      <c r="AJ194" s="32" t="n">
        <f aca="false">(AG194-AG190)/AG190</f>
        <v>0.0196794167979873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6930184485.12555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6951445290.25101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6988606624.99676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7039191978.69268</v>
      </c>
      <c r="AJ198" s="32" t="n">
        <f aca="false">(AG198-AG194)/AG194</f>
        <v>0.019213697489789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7086255023.65302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7124797133.91403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7148615098.49381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7178751268.99718</v>
      </c>
      <c r="AJ202" s="32" t="n">
        <f aca="false">(AG202-AG198)/AG198</f>
        <v>0.0198260383758449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7202446983.60774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7255869554.20754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7292530751.25264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7322774354.36387</v>
      </c>
      <c r="AJ206" s="32" t="n">
        <f aca="false">(AG206-AG202)/AG202</f>
        <v>0.0200624147529227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7401554073.16851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7467042020.50708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7498850171.52277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7531005818.6346</v>
      </c>
      <c r="AJ210" s="32" t="n">
        <f aca="false">(AG210-AG206)/AG206</f>
        <v>0.0284361437610914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7581581941.74632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7600863096.32398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7637434217.04381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7667960997.01317</v>
      </c>
      <c r="AJ214" s="32" t="n">
        <f aca="false">(AG214-AG210)/AG210</f>
        <v>0.0181855095689468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7723856078.16935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7774801162.55664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7832208786.44929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7845767185.98307</v>
      </c>
      <c r="AJ218" s="32" t="n">
        <f aca="false">(AG218-AG214)/AG214</f>
        <v>0.0231881968412674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7887466937.1406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7943102502.88494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7950143603.50791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7986317087.92213</v>
      </c>
      <c r="AJ222" s="32" t="n">
        <f aca="false">(AG222-AG218)/AG218</f>
        <v>0.0179141056071815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8047525550.00494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8060301445.09908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8110137482.7838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8174721875.23814</v>
      </c>
      <c r="AJ226" s="32" t="n">
        <f aca="false">(AG226-AG222)/AG222</f>
        <v>0.0235909475220977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8210980091.35638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8254259194.4057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8287381643.47536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8273489964.09684</v>
      </c>
      <c r="AJ230" s="32" t="n">
        <f aca="false">(AG230-AG226)/AG226</f>
        <v>0.0120821344586506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0" sqref="A1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G24" activeCellId="0" sqref="G24"/>
    </sheetView>
  </sheetViews>
  <sheetFormatPr defaultColWidth="11.7578125" defaultRowHeight="12.8" zeroHeight="false" outlineLevelRow="0" outlineLevelCol="0"/>
  <sheetData>
    <row r="1" customFormat="false" ht="12.8" hidden="false" customHeight="false" outlineLevel="0" collapsed="false">
      <c r="A1" s="0" t="s">
        <v>223</v>
      </c>
      <c r="B1" s="0" t="s">
        <v>258</v>
      </c>
      <c r="C1" s="0" t="s">
        <v>259</v>
      </c>
      <c r="D1" s="0" t="s">
        <v>260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299270.527416667</v>
      </c>
      <c r="C15" s="0" t="n">
        <v>53531.85415</v>
      </c>
      <c r="D15" s="0" t="n">
        <v>245949.98655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2070537.55543972</v>
      </c>
      <c r="C22" s="0" t="n">
        <v>733965.819466666</v>
      </c>
      <c r="D22" s="0" t="n">
        <v>1336781.86821305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5"/>
  <sheetViews>
    <sheetView showFormulas="false" showGridLines="true" showRowColHeaders="true" showZeros="true" rightToLeft="false" tabSelected="false" showOutlineSymbols="true" defaultGridColor="true" view="normal" topLeftCell="A3" colorId="64" zoomScale="65" zoomScaleNormal="65" zoomScalePageLayoutView="100" workbookViewId="0">
      <selection pane="topLeft" activeCell="F4" activeCellId="0" sqref="F4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79"/>
      <c r="B3" s="20" t="s">
        <v>11</v>
      </c>
      <c r="C3" s="19" t="s">
        <v>12</v>
      </c>
      <c r="D3" s="20" t="s">
        <v>13</v>
      </c>
      <c r="E3" s="19" t="s">
        <v>14</v>
      </c>
      <c r="F3" s="20" t="s">
        <v>15</v>
      </c>
      <c r="G3" s="19" t="s">
        <v>16</v>
      </c>
    </row>
    <row r="4" customFormat="false" ht="15.75" hidden="false" customHeight="true" outlineLevel="0" collapsed="false">
      <c r="A4" s="21" t="s">
        <v>17</v>
      </c>
      <c r="B4" s="22" t="n">
        <v>147.022810426494</v>
      </c>
      <c r="C4" s="22"/>
      <c r="D4" s="22" t="n">
        <v>34.0585055251909</v>
      </c>
      <c r="E4" s="23"/>
      <c r="F4" s="22" t="n">
        <v>22285.48</v>
      </c>
      <c r="G4" s="22"/>
      <c r="I4" s="21" t="s">
        <v>17</v>
      </c>
    </row>
    <row r="5" customFormat="false" ht="15.75" hidden="false" customHeight="true" outlineLevel="0" collapsed="false">
      <c r="A5" s="24" t="s">
        <v>18</v>
      </c>
      <c r="B5" s="25" t="n">
        <v>148.334254467829</v>
      </c>
      <c r="C5" s="26" t="n">
        <f aca="false">(B5/B4)^(1/3)-1</f>
        <v>0.00296453746396375</v>
      </c>
      <c r="D5" s="25" t="n">
        <v>35.8874388910338</v>
      </c>
      <c r="E5" s="26" t="n">
        <f aca="false">(D7/D6)^(1/3)-1</f>
        <v>0.0200745496556638</v>
      </c>
      <c r="F5" s="25" t="n">
        <v>23469.98</v>
      </c>
      <c r="G5" s="26" t="n">
        <f aca="false">(F7/F6)^(1/3)-1</f>
        <v>0.0152172626749443</v>
      </c>
      <c r="I5" s="24" t="s">
        <v>19</v>
      </c>
    </row>
    <row r="6" customFormat="false" ht="15.75" hidden="false" customHeight="true" outlineLevel="0" collapsed="false">
      <c r="A6" s="21" t="s">
        <v>20</v>
      </c>
      <c r="B6" s="22" t="n">
        <v>150.605730777182</v>
      </c>
      <c r="C6" s="23" t="n">
        <f aca="false">(B6/B5)^(1/3)-1</f>
        <v>0.00507857387214505</v>
      </c>
      <c r="D6" s="22" t="n">
        <v>37.7241049798319</v>
      </c>
      <c r="E6" s="23" t="n">
        <f aca="false">(D8/D7)^(1/3)-1</f>
        <v>0.0217205625419925</v>
      </c>
      <c r="F6" s="22" t="n">
        <v>25136.35</v>
      </c>
      <c r="G6" s="23" t="n">
        <f aca="false">(F6/F7)^(1/3)-1</f>
        <v>-0.0149891685596923</v>
      </c>
      <c r="I6" s="21" t="s">
        <v>21</v>
      </c>
      <c r="J6" s="20" t="s">
        <v>11</v>
      </c>
      <c r="K6" s="20" t="s">
        <v>22</v>
      </c>
      <c r="L6" s="20" t="s">
        <v>23</v>
      </c>
    </row>
    <row r="7" customFormat="false" ht="15.75" hidden="false" customHeight="true" outlineLevel="0" collapsed="false">
      <c r="A7" s="27" t="s">
        <v>24</v>
      </c>
      <c r="B7" s="25" t="n">
        <v>152.106162628585</v>
      </c>
      <c r="C7" s="26" t="n">
        <f aca="false">(B7/B6)^(1/3)-1</f>
        <v>0.00330991497337529</v>
      </c>
      <c r="D7" s="25" t="n">
        <v>40.0419004491814</v>
      </c>
      <c r="E7" s="26" t="n">
        <f aca="false">(D9/D8)^(1/3)-1</f>
        <v>0.0284809714113079</v>
      </c>
      <c r="F7" s="25" t="n">
        <v>26301.42</v>
      </c>
      <c r="G7" s="26" t="n">
        <f aca="false">(F7/F6)^(1/3)-1</f>
        <v>0.0152172626749443</v>
      </c>
      <c r="I7" s="27" t="s">
        <v>25</v>
      </c>
      <c r="J7" s="13" t="n">
        <f aca="false">B7*100/$B$16</f>
        <v>109.428893977399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1" t="s">
        <v>26</v>
      </c>
      <c r="B8" s="22" t="n">
        <v>152.07569718742</v>
      </c>
      <c r="C8" s="23" t="n">
        <f aca="false">(B8/B7)^(1/3)-1</f>
        <v>-6.67680056389841E-005</v>
      </c>
      <c r="D8" s="22" t="n">
        <v>42.7081818273117</v>
      </c>
      <c r="E8" s="23" t="n">
        <f aca="false">(D10/D9)^(1/3)-1</f>
        <v>0.0449818647633002</v>
      </c>
      <c r="F8" s="22" t="n">
        <v>28072.31</v>
      </c>
      <c r="G8" s="23" t="n">
        <f aca="false">(F8/F9)^(1/3)-1</f>
        <v>-0.017487672439857</v>
      </c>
      <c r="I8" s="21" t="s">
        <v>26</v>
      </c>
      <c r="J8" s="13" t="n">
        <f aca="false">B8*100/$B$16</f>
        <v>109.406976393827</v>
      </c>
      <c r="K8" s="13" t="n">
        <f aca="false">D8*100/$D$16</f>
        <v>43.5623454638579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4" t="s">
        <v>18</v>
      </c>
      <c r="B9" s="25" t="n">
        <v>144.359085652409</v>
      </c>
      <c r="C9" s="26" t="n">
        <f aca="false">(B9/B8)^(1/3)-1</f>
        <v>-0.0172084008517438</v>
      </c>
      <c r="D9" s="25" t="n">
        <v>46.4622102631329</v>
      </c>
      <c r="E9" s="26" t="n">
        <f aca="false">(D9/D8)^(1/3)-1</f>
        <v>0.0284809714113079</v>
      </c>
      <c r="F9" s="25" t="n">
        <v>29598.12</v>
      </c>
      <c r="G9" s="26" t="n">
        <f aca="false">(F9/F8)^(1/3)-1</f>
        <v>0.0177989343739675</v>
      </c>
      <c r="I9" s="24" t="s">
        <v>27</v>
      </c>
      <c r="J9" s="13" t="n">
        <f aca="false">B9*100/$B$16</f>
        <v>103.855457303891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1" t="s">
        <v>20</v>
      </c>
      <c r="B10" s="22" t="n">
        <v>144.023249800827</v>
      </c>
      <c r="C10" s="23" t="n">
        <f aca="false">(B10/B9)^(1/3)-1</f>
        <v>-0.000776066191262248</v>
      </c>
      <c r="D10" s="22" t="n">
        <v>53.0183400616044</v>
      </c>
      <c r="E10" s="23" t="n">
        <f aca="false">(D10/D9)^(1/3)-1</f>
        <v>0.0449818647633002</v>
      </c>
      <c r="F10" s="22" t="n">
        <v>31523.56</v>
      </c>
      <c r="G10" s="23" t="n">
        <f aca="false">(F10/F9)^(1/3)-1</f>
        <v>0.0212303429645042</v>
      </c>
      <c r="I10" s="21" t="s">
        <v>28</v>
      </c>
      <c r="J10" s="13" t="n">
        <f aca="false">B10*100/$B$16</f>
        <v>103.613848777573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7" t="s">
        <v>24</v>
      </c>
      <c r="B11" s="25" t="n">
        <v>142.768095439087</v>
      </c>
      <c r="C11" s="26" t="n">
        <f aca="false">(B11/B10)^(1/3)-1</f>
        <v>-0.00291346089305788</v>
      </c>
      <c r="D11" s="25" t="n">
        <v>59.1201001929876</v>
      </c>
      <c r="E11" s="26" t="n">
        <f aca="false">(D11/D10)^(1/3)-1</f>
        <v>0.0369783238304044</v>
      </c>
      <c r="F11" s="25" t="n">
        <v>34339.61</v>
      </c>
      <c r="G11" s="26" t="n">
        <f aca="false">(F11/F10)^(1/3)-1</f>
        <v>0.0289320625372378</v>
      </c>
      <c r="I11" s="27" t="s">
        <v>29</v>
      </c>
      <c r="J11" s="13" t="n">
        <f aca="false">B11*100/$B$16</f>
        <v>102.71086002812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1" t="s">
        <v>30</v>
      </c>
      <c r="B12" s="22" t="n">
        <v>142.951967548945</v>
      </c>
      <c r="C12" s="23" t="n">
        <f aca="false">(B12/B11)^(1/3)-1</f>
        <v>0.000429118352069713</v>
      </c>
      <c r="D12" s="22" t="n">
        <v>66.0833690851448</v>
      </c>
      <c r="E12" s="23" t="n">
        <f aca="false">(D12/D11)^(1/3)-1</f>
        <v>0.0378127572782894</v>
      </c>
      <c r="F12" s="22" t="n">
        <v>38884.43</v>
      </c>
      <c r="G12" s="23" t="n">
        <f aca="false">(F12/F11)^(1/3)-1</f>
        <v>0.0423017322187613</v>
      </c>
      <c r="I12" s="21" t="s">
        <v>30</v>
      </c>
      <c r="J12" s="13" t="n">
        <f aca="false">B12*100/$B$16</f>
        <v>102.843142121543</v>
      </c>
      <c r="K12" s="13" t="n">
        <f aca="false">D12*100/$D$16</f>
        <v>67.4050364668477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7" t="s">
        <v>18</v>
      </c>
      <c r="B13" s="25" t="n">
        <v>142.105307081573</v>
      </c>
      <c r="C13" s="26" t="n">
        <f aca="false">(B13/B12)^(1/3)-1</f>
        <v>-0.00197814111191963</v>
      </c>
      <c r="D13" s="25" t="n">
        <v>72.365773325398</v>
      </c>
      <c r="E13" s="26" t="n">
        <f aca="false">(D13/D12)^(1/3)-1</f>
        <v>0.0307349693063799</v>
      </c>
      <c r="F13" s="25" t="n">
        <v>41584.2</v>
      </c>
      <c r="G13" s="26" t="n">
        <f aca="false">(F13/F12)^(1/3)-1</f>
        <v>0.0226276661381219</v>
      </c>
      <c r="I13" s="27" t="s">
        <v>31</v>
      </c>
      <c r="J13" s="13" t="n">
        <f aca="false">B13*100/$B$16</f>
        <v>102.234033871635</v>
      </c>
      <c r="K13" s="13" t="n">
        <f aca="false">D13*100/$D$16</f>
        <v>73.813088791906</v>
      </c>
      <c r="L13" s="13" t="n">
        <f aca="false">100*F13*100/D13/($F$16*100/$D$16)</f>
        <v>99.0580793711655</v>
      </c>
    </row>
    <row r="14" customFormat="false" ht="12.8" hidden="false" customHeight="false" outlineLevel="0" collapsed="false">
      <c r="A14" s="21" t="s">
        <v>20</v>
      </c>
      <c r="B14" s="22" t="n">
        <v>143.433470022332</v>
      </c>
      <c r="C14" s="23" t="n">
        <f aca="false">(B14/B13)^(1/3)-1</f>
        <v>0.0031057870727611</v>
      </c>
      <c r="D14" s="22" t="n">
        <v>81.4054227179637</v>
      </c>
      <c r="E14" s="23" t="n">
        <f aca="false">(D14/D13)^(1/3)-1</f>
        <v>0.0400160528698506</v>
      </c>
      <c r="F14" s="22" t="n">
        <v>45485.23</v>
      </c>
      <c r="G14" s="23" t="n">
        <f aca="false">(F14/F13)^(1/3)-1</f>
        <v>0.0303402870757792</v>
      </c>
      <c r="I14" s="21" t="s">
        <v>32</v>
      </c>
      <c r="J14" s="13" t="n">
        <f aca="false">B14*100/$B$16</f>
        <v>103.189546778656</v>
      </c>
      <c r="K14" s="13" t="n">
        <f aca="false">D14*100/$D$16</f>
        <v>83.033531172323</v>
      </c>
      <c r="L14" s="13" t="n">
        <f aca="false">100*F14*100/D14/($F$16*100/$D$16)</f>
        <v>96.3189676339793</v>
      </c>
    </row>
    <row r="15" customFormat="false" ht="12.8" hidden="false" customHeight="false" outlineLevel="0" collapsed="false">
      <c r="A15" s="27" t="s">
        <v>24</v>
      </c>
      <c r="B15" s="25" t="n">
        <v>142.120482241433</v>
      </c>
      <c r="C15" s="26" t="n">
        <f aca="false">(B15/B14)^(1/3)-1</f>
        <v>-0.00306068645634427</v>
      </c>
      <c r="D15" s="25" t="n">
        <v>90.945870201336</v>
      </c>
      <c r="E15" s="26" t="n">
        <f aca="false">(D15/D14)^(1/3)-1</f>
        <v>0.0376316630457976</v>
      </c>
      <c r="F15" s="25" t="n">
        <v>49574.33</v>
      </c>
      <c r="G15" s="26" t="n">
        <f aca="false">(F15/F14)^(1/3)-1</f>
        <v>0.0291108399052935</v>
      </c>
      <c r="I15" s="27" t="s">
        <v>33</v>
      </c>
      <c r="J15" s="13" t="n">
        <f aca="false">B15*100/$B$16</f>
        <v>102.244951252829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1" t="s">
        <v>34</v>
      </c>
      <c r="B16" s="22" t="n">
        <v>139</v>
      </c>
      <c r="C16" s="23" t="n">
        <f aca="false">(B16/B15)^(1/3)-1</f>
        <v>-0.00737309479180681</v>
      </c>
      <c r="D16" s="22" t="n">
        <v>98.0392156862745</v>
      </c>
      <c r="E16" s="23" t="n">
        <f aca="false">(D16/D15)^(1/3)-1</f>
        <v>0.0253503448429659</v>
      </c>
      <c r="F16" s="22" t="n">
        <v>56872.86</v>
      </c>
      <c r="G16" s="23" t="n">
        <f aca="false">(F16/F15)^(1/3)-1</f>
        <v>0.0468458563330718</v>
      </c>
      <c r="I16" s="21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8" t="s">
        <v>18</v>
      </c>
      <c r="B17" s="28" t="n">
        <v>143</v>
      </c>
      <c r="C17" s="29" t="n">
        <f aca="false">(B17/B16)^(1/3)-1</f>
        <v>0.00950175680643239</v>
      </c>
      <c r="D17" s="28" t="n">
        <v>106.09</v>
      </c>
      <c r="E17" s="29" t="n">
        <f aca="false">(D17/D16)^(1/3)-1</f>
        <v>0.0266558206159151</v>
      </c>
      <c r="F17" s="28" t="n">
        <v>60624.6063777384</v>
      </c>
      <c r="G17" s="29" t="n">
        <f aca="false">(F17/F16)^(1/3)-1</f>
        <v>0.0215225415128355</v>
      </c>
      <c r="I17" s="28" t="s">
        <v>35</v>
      </c>
      <c r="J17" s="13" t="n">
        <f aca="false">B17*100/$B$16</f>
        <v>102.877697841727</v>
      </c>
      <c r="K17" s="13" t="n">
        <f aca="false">D17*100/$D$16</f>
        <v>108.2118</v>
      </c>
      <c r="L17" s="13" t="n">
        <f aca="false">100*F17*100/D17/($F$16*100/$D$16)</f>
        <v>98.5074874999999</v>
      </c>
    </row>
    <row r="18" customFormat="false" ht="12.8" hidden="false" customHeight="false" outlineLevel="0" collapsed="false">
      <c r="A18" s="30" t="s">
        <v>20</v>
      </c>
      <c r="B18" s="30" t="n">
        <v>145</v>
      </c>
      <c r="C18" s="31" t="n">
        <f aca="false">(B18/B17)^(1/3)-1</f>
        <v>0.00464043769149702</v>
      </c>
      <c r="D18" s="30" t="n">
        <v>115.92740743</v>
      </c>
      <c r="E18" s="31" t="n">
        <f aca="false">(D18/D17)^(1/3)-1</f>
        <v>0.03</v>
      </c>
      <c r="F18" s="30" t="n">
        <v>66312.3903975803</v>
      </c>
      <c r="G18" s="31" t="n">
        <f aca="false">(F18/F17)^(1/3)-1</f>
        <v>0.0303432189524269</v>
      </c>
      <c r="H18" s="32" t="n">
        <f aca="false">(F18*100/D18)/(F16*100/D16)-1</f>
        <v>-0.0139400501250001</v>
      </c>
      <c r="I18" s="30" t="s">
        <v>36</v>
      </c>
      <c r="J18" s="13" t="n">
        <f aca="false">B18*100/$B$16</f>
        <v>104.31654676259</v>
      </c>
      <c r="K18" s="13" t="n">
        <f aca="false">D18*100/$D$16</f>
        <v>118.2459555786</v>
      </c>
      <c r="L18" s="13" t="n">
        <f aca="false">100*F18*100/D18/($F$16*100/$D$16)</f>
        <v>98.6059949875</v>
      </c>
    </row>
    <row r="19" customFormat="false" ht="12.8" hidden="false" customHeight="false" outlineLevel="0" collapsed="false">
      <c r="A19" s="28" t="s">
        <v>24</v>
      </c>
      <c r="B19" s="28" t="n">
        <v>146.464283028754</v>
      </c>
      <c r="C19" s="29" t="n">
        <f aca="false">(B19/B18)^(1/3)-1</f>
        <v>0.00335489994171256</v>
      </c>
      <c r="D19" s="28" t="n">
        <v>126.08712242323</v>
      </c>
      <c r="E19" s="29" t="n">
        <f aca="false">(D19/D18)^(1/3)-1</f>
        <v>0.0283987417157952</v>
      </c>
      <c r="F19" s="28" t="n">
        <v>72651.7008729915</v>
      </c>
      <c r="G19" s="29" t="n">
        <f aca="false">(F19/F18)^(1/3)-1</f>
        <v>0.0309011740942029</v>
      </c>
      <c r="I19" s="28" t="s">
        <v>37</v>
      </c>
      <c r="J19" s="13" t="n">
        <f aca="false">B19*100/$B$16</f>
        <v>105.369987790471</v>
      </c>
      <c r="K19" s="13" t="n">
        <f aca="false">D19*100/$D$16</f>
        <v>128.608864871695</v>
      </c>
      <c r="L19" s="13" t="n">
        <f aca="false">100*F19*100/D19/($F$16*100/$D$16)</f>
        <v>99.3275704247812</v>
      </c>
    </row>
    <row r="20" customFormat="false" ht="12.8" hidden="false" customHeight="false" outlineLevel="0" collapsed="false">
      <c r="A20" s="30" t="s">
        <v>38</v>
      </c>
      <c r="B20" s="30" t="n">
        <v>145.95</v>
      </c>
      <c r="C20" s="31" t="n">
        <f aca="false">(B20/B19)^(1/3)-1</f>
        <v>-0.00117181275093925</v>
      </c>
      <c r="D20" s="30" t="n">
        <v>134.790934215107</v>
      </c>
      <c r="E20" s="31" t="n">
        <f aca="false">(D20/D19)^(1/3)-1</f>
        <v>0.0224999999999995</v>
      </c>
      <c r="F20" s="30" t="n">
        <v>78203.9873894644</v>
      </c>
      <c r="G20" s="31" t="n">
        <f aca="false">(F20/F19)^(1/3)-1</f>
        <v>0.0248517261943786</v>
      </c>
      <c r="I20" s="30" t="s">
        <v>38</v>
      </c>
      <c r="J20" s="13" t="n">
        <f aca="false">B20*100/$B$16</f>
        <v>105</v>
      </c>
      <c r="K20" s="13" t="n">
        <f aca="false">D20*100/$D$16</f>
        <v>137.486752899409</v>
      </c>
      <c r="L20" s="13" t="n">
        <f aca="false">100*F20*100/D20/($F$16*100/$D$16)</f>
        <v>100.014501228256</v>
      </c>
    </row>
    <row r="21" customFormat="false" ht="12.8" hidden="false" customHeight="false" outlineLevel="0" collapsed="false">
      <c r="A21" s="28" t="s">
        <v>18</v>
      </c>
      <c r="B21" s="28" t="n">
        <v>146.003</v>
      </c>
      <c r="C21" s="29" t="n">
        <f aca="false">(B21/B20)^(1/3)-1</f>
        <v>0.000121031371142832</v>
      </c>
      <c r="D21" s="28" t="n">
        <v>143.307790781742</v>
      </c>
      <c r="E21" s="29" t="n">
        <f aca="false">(D21/D20)^(1/3)-1</f>
        <v>0.0206332342464799</v>
      </c>
      <c r="F21" s="28" t="n">
        <v>83645.2299205762</v>
      </c>
      <c r="G21" s="29" t="n">
        <f aca="false">(F21/F20)^(1/3)-1</f>
        <v>0.0226745007149731</v>
      </c>
      <c r="I21" s="28" t="s">
        <v>39</v>
      </c>
      <c r="J21" s="13" t="n">
        <f aca="false">B21*100/$B$16</f>
        <v>105.038129496403</v>
      </c>
      <c r="K21" s="13" t="n">
        <f aca="false">D21*100/$D$16</f>
        <v>146.173946597377</v>
      </c>
      <c r="L21" s="13" t="n">
        <f aca="false">100*F21*100/D21/($F$16*100/$D$16)</f>
        <v>100.615789209756</v>
      </c>
    </row>
    <row r="22" customFormat="false" ht="12.8" hidden="false" customHeight="false" outlineLevel="0" collapsed="false">
      <c r="A22" s="30" t="s">
        <v>20</v>
      </c>
      <c r="B22" s="30" t="n">
        <v>146.16</v>
      </c>
      <c r="C22" s="31" t="n">
        <f aca="false">(B22/B21)^(1/3)-1</f>
        <v>0.000358311720753068</v>
      </c>
      <c r="D22" s="30" t="n">
        <v>152.079374039911</v>
      </c>
      <c r="E22" s="31" t="n">
        <f aca="false">(D22/D21)^(1/3)-1</f>
        <v>0.0200000000000002</v>
      </c>
      <c r="F22" s="30" t="n">
        <v>89298.6429664419</v>
      </c>
      <c r="G22" s="31" t="n">
        <f aca="false">(F22/F21)^(1/3)-1</f>
        <v>0.0220400000000001</v>
      </c>
      <c r="I22" s="30" t="s">
        <v>40</v>
      </c>
      <c r="J22" s="13" t="n">
        <f aca="false">B22*100/$B$16</f>
        <v>105.151079136691</v>
      </c>
      <c r="K22" s="13" t="n">
        <f aca="false">D22*100/$D$16</f>
        <v>155.120961520709</v>
      </c>
      <c r="L22" s="13" t="n">
        <f aca="false">100*F22*100/D22/($F$16*100/$D$16)</f>
        <v>101.220692139411</v>
      </c>
    </row>
    <row r="23" customFormat="false" ht="12.8" hidden="false" customHeight="false" outlineLevel="0" collapsed="false">
      <c r="A23" s="28" t="s">
        <v>24</v>
      </c>
      <c r="B23" s="28" t="n">
        <v>148.540961538416</v>
      </c>
      <c r="C23" s="29" t="n">
        <f aca="false">(B23/B22)^(1/3)-1</f>
        <v>0.00540081322950092</v>
      </c>
      <c r="D23" s="28" t="n">
        <v>161.387848366146</v>
      </c>
      <c r="E23" s="29" t="n">
        <f aca="false">(D23/D22)^(1/3)-1</f>
        <v>0.0200000000000002</v>
      </c>
      <c r="F23" s="28" t="n">
        <v>95334.1588422898</v>
      </c>
      <c r="G23" s="29" t="n">
        <f aca="false">(F23/F22)^(1/3)-1</f>
        <v>0.0220400000000001</v>
      </c>
      <c r="I23" s="28" t="s">
        <v>41</v>
      </c>
      <c r="J23" s="13" t="n">
        <f aca="false">B23*100/$B$16</f>
        <v>106.864001106774</v>
      </c>
      <c r="K23" s="13" t="n">
        <f aca="false">D23*100/$D$16</f>
        <v>164.615605333469</v>
      </c>
      <c r="L23" s="13" t="n">
        <f aca="false">100*F23*100/D23/($F$16*100/$D$16)</f>
        <v>101.829231750319</v>
      </c>
    </row>
    <row r="24" customFormat="false" ht="12.8" hidden="false" customHeight="false" outlineLevel="0" collapsed="false">
      <c r="A24" s="30" t="s">
        <v>42</v>
      </c>
      <c r="B24" s="30" t="n">
        <v>148.869</v>
      </c>
      <c r="C24" s="31" t="n">
        <f aca="false">(B24/B23)^(1/3)-1</f>
        <v>0.000735593454120664</v>
      </c>
      <c r="D24" s="30" t="n">
        <v>170.6676496472</v>
      </c>
      <c r="E24" s="31" t="n">
        <f aca="false">(D24/D23)^(1/3)-1</f>
        <v>0.0188106090128028</v>
      </c>
      <c r="F24" s="30" t="n">
        <v>101270.225251508</v>
      </c>
      <c r="G24" s="31" t="n">
        <f aca="false">(F24/F23)^(1/3)-1</f>
        <v>0.0203388249263197</v>
      </c>
      <c r="I24" s="30" t="s">
        <v>42</v>
      </c>
      <c r="J24" s="13" t="n">
        <f aca="false">B24*100/$B$16</f>
        <v>107.1</v>
      </c>
      <c r="K24" s="13" t="n">
        <f aca="false">D24*100/$D$16</f>
        <v>174.081002640144</v>
      </c>
      <c r="L24" s="13" t="n">
        <f aca="false">100*F24*100/D24/($F$16*100/$D$16)</f>
        <v>102.288150984183</v>
      </c>
    </row>
    <row r="25" customFormat="false" ht="12.8" hidden="false" customHeight="false" outlineLevel="0" collapsed="false">
      <c r="A25" s="28" t="s">
        <v>18</v>
      </c>
      <c r="B25" s="28" t="n">
        <v>149.653075</v>
      </c>
      <c r="C25" s="29" t="n">
        <f aca="false">(B25/B24)^(1/3)-1</f>
        <v>0.00175255307470779</v>
      </c>
      <c r="D25" s="28" t="n">
        <v>179.947450928253</v>
      </c>
      <c r="E25" s="29" t="n">
        <f aca="false">(D25/D24)^(1/3)-1</f>
        <v>0.0178055868742386</v>
      </c>
      <c r="F25" s="28" t="n">
        <v>107236.440677005</v>
      </c>
      <c r="G25" s="29" t="n">
        <f aca="false">(F25/F24)^(1/3)-1</f>
        <v>0.0192644370314548</v>
      </c>
      <c r="I25" s="28" t="s">
        <v>43</v>
      </c>
      <c r="J25" s="13" t="n">
        <f aca="false">B25*100/$B$16</f>
        <v>107.664082733813</v>
      </c>
      <c r="K25" s="13" t="n">
        <f aca="false">D25*100/$D$16</f>
        <v>183.546399946818</v>
      </c>
      <c r="L25" s="13" t="n">
        <f aca="false">100*F25*100/D25/($F$16*100/$D$16)</f>
        <v>102.728619404737</v>
      </c>
    </row>
    <row r="26" customFormat="false" ht="12.8" hidden="false" customHeight="false" outlineLevel="0" collapsed="false">
      <c r="A26" s="30" t="s">
        <v>20</v>
      </c>
      <c r="B26" s="30" t="n">
        <v>151.86024</v>
      </c>
      <c r="C26" s="31" t="n">
        <f aca="false">(B26/B25)^(1/3)-1</f>
        <v>0.00489220868400153</v>
      </c>
      <c r="D26" s="30" t="n">
        <v>189.227252209306</v>
      </c>
      <c r="E26" s="31" t="n">
        <f aca="false">(D26/D25)^(1/3)-1</f>
        <v>0.0169025303829928</v>
      </c>
      <c r="F26" s="30" t="n">
        <v>113105.209151376</v>
      </c>
      <c r="G26" s="31" t="n">
        <f aca="false">(F26/F25)^(1/3)-1</f>
        <v>0.0179194329133758</v>
      </c>
      <c r="I26" s="30" t="s">
        <v>44</v>
      </c>
      <c r="J26" s="13" t="n">
        <f aca="false">B26*100/$B$16</f>
        <v>109.251971223022</v>
      </c>
      <c r="K26" s="13" t="n">
        <f aca="false">D26*100/$D$16</f>
        <v>193.011797253492</v>
      </c>
      <c r="L26" s="13" t="n">
        <f aca="false">100*F26*100/D26/($F$16*100/$D$16)</f>
        <v>103.037113551538</v>
      </c>
    </row>
    <row r="27" customFormat="false" ht="12.8" hidden="false" customHeight="false" outlineLevel="0" collapsed="false">
      <c r="A27" s="28" t="s">
        <v>24</v>
      </c>
      <c r="B27" s="28" t="n">
        <v>153.871265384568</v>
      </c>
      <c r="C27" s="29" t="n">
        <f aca="false">(B27/B26)^(1/3)-1</f>
        <v>0.00439485904859471</v>
      </c>
      <c r="D27" s="28" t="n">
        <v>198.50705349036</v>
      </c>
      <c r="E27" s="29" t="n">
        <f aca="false">(D27/D26)^(1/3)-1</f>
        <v>0.0160866686918408</v>
      </c>
      <c r="F27" s="28" t="n">
        <v>119008.258401111</v>
      </c>
      <c r="G27" s="29" t="n">
        <f aca="false">(F27/F26)^(1/3)-1</f>
        <v>0.0171027553605327</v>
      </c>
      <c r="I27" s="28" t="s">
        <v>45</v>
      </c>
      <c r="J27" s="13" t="n">
        <f aca="false">B27*100/$B$16</f>
        <v>110.698752075229</v>
      </c>
      <c r="K27" s="13" t="n">
        <f aca="false">D27*100/$D$16</f>
        <v>202.477194560167</v>
      </c>
      <c r="L27" s="13" t="n">
        <f aca="false">100*F27*100/D27/($F$16*100/$D$16)</f>
        <v>103.34653410657</v>
      </c>
    </row>
    <row r="28" customFormat="false" ht="12.8" hidden="false" customHeight="false" outlineLevel="0" collapsed="false">
      <c r="A28" s="30" t="s">
        <v>46</v>
      </c>
      <c r="B28" s="30" t="n">
        <v>154.079415</v>
      </c>
      <c r="C28" s="31" t="n">
        <f aca="false">(B28/B27)^(1/3)-1</f>
        <v>0.00045071405878816</v>
      </c>
      <c r="D28" s="30" t="n">
        <v>207.936138531152</v>
      </c>
      <c r="E28" s="31" t="n">
        <f aca="false">(D28/D27)^(1/3)-1</f>
        <v>0.0155890519820736</v>
      </c>
      <c r="F28" s="30" t="n">
        <v>125630.402287576</v>
      </c>
      <c r="G28" s="31" t="n">
        <f aca="false">(F28/F27)^(1/3)-1</f>
        <v>0.0182143583104355</v>
      </c>
      <c r="I28" s="30" t="s">
        <v>46</v>
      </c>
      <c r="J28" s="13" t="n">
        <f aca="false">B28*100/$B$16</f>
        <v>110.8485</v>
      </c>
      <c r="K28" s="13" t="n">
        <f aca="false">D28*100/$D$16</f>
        <v>212.094861301775</v>
      </c>
      <c r="L28" s="13" t="n">
        <f aca="false">100*F28*100/D28/($F$16*100/$D$16)</f>
        <v>104.150062666009</v>
      </c>
    </row>
    <row r="29" customFormat="false" ht="12.8" hidden="false" customHeight="false" outlineLevel="0" collapsed="false">
      <c r="A29" s="28" t="s">
        <v>18</v>
      </c>
      <c r="B29" s="28" t="n">
        <v>154.14266725</v>
      </c>
      <c r="C29" s="29" t="n">
        <f aca="false">(B29/B28)^(1/3)-1</f>
        <v>0.00013682034595508</v>
      </c>
      <c r="D29" s="28" t="n">
        <v>217.365223571944</v>
      </c>
      <c r="E29" s="29" t="n">
        <f aca="false">(D29/D28)^(1/3)-1</f>
        <v>0.014892467452468</v>
      </c>
      <c r="F29" s="28" t="n">
        <v>132051.596081029</v>
      </c>
      <c r="G29" s="29" t="n">
        <f aca="false">(F29/F28)^(1/3)-1</f>
        <v>0.0167549641333977</v>
      </c>
      <c r="I29" s="28" t="s">
        <v>47</v>
      </c>
      <c r="J29" s="13" t="n">
        <f aca="false">B29*100/$B$16</f>
        <v>110.894005215827</v>
      </c>
      <c r="K29" s="13" t="n">
        <f aca="false">D29*100/$D$16</f>
        <v>221.712528043383</v>
      </c>
      <c r="L29" s="13" t="n">
        <f aca="false">100*F29*100/D29/($F$16*100/$D$16)</f>
        <v>104.724513715942</v>
      </c>
    </row>
    <row r="30" customFormat="false" ht="12.8" hidden="false" customHeight="false" outlineLevel="0" collapsed="false">
      <c r="A30" s="30" t="s">
        <v>20</v>
      </c>
      <c r="B30" s="30" t="n">
        <v>154.8974448</v>
      </c>
      <c r="C30" s="31" t="n">
        <f aca="false">(B30/B29)^(1/3)-1</f>
        <v>0.00162954867671172</v>
      </c>
      <c r="D30" s="30" t="n">
        <v>226.794308612736</v>
      </c>
      <c r="E30" s="31" t="n">
        <f aca="false">(D30/D29)^(1/3)-1</f>
        <v>0.0142554807528628</v>
      </c>
      <c r="F30" s="30" t="n">
        <v>138472.844722642</v>
      </c>
      <c r="G30" s="31" t="n">
        <f aca="false">(F30/F29)^(1/3)-1</f>
        <v>0.0159530843489284</v>
      </c>
      <c r="I30" s="30" t="s">
        <v>48</v>
      </c>
      <c r="J30" s="13" t="n">
        <f aca="false">B30*100/$B$16</f>
        <v>111.437010647482</v>
      </c>
      <c r="K30" s="13" t="n">
        <f aca="false">D30*100/$D$16</f>
        <v>231.330194784991</v>
      </c>
      <c r="L30" s="13" t="n">
        <f aca="false">100*F30*100/D30/($F$16*100/$D$16)</f>
        <v>105.251240284728</v>
      </c>
    </row>
    <row r="31" customFormat="false" ht="12.8" hidden="false" customHeight="false" outlineLevel="0" collapsed="false">
      <c r="A31" s="28" t="s">
        <v>24</v>
      </c>
      <c r="B31" s="28" t="n">
        <v>156.240392844182</v>
      </c>
      <c r="C31" s="29" t="n">
        <f aca="false">(B31/B30)^(1/3)-1</f>
        <v>0.00288166050640659</v>
      </c>
      <c r="D31" s="28" t="n">
        <v>236.223393653528</v>
      </c>
      <c r="E31" s="29" t="n">
        <f aca="false">(D31/D30)^(1/3)-1</f>
        <v>0.0136707562305911</v>
      </c>
      <c r="F31" s="28" t="n">
        <v>144951.715587912</v>
      </c>
      <c r="G31" s="29" t="n">
        <f aca="false">(F31/F30)^(1/3)-1</f>
        <v>0.0153589045498006</v>
      </c>
      <c r="I31" s="28" t="s">
        <v>49</v>
      </c>
      <c r="J31" s="13" t="n">
        <f aca="false">B31*100/$B$16</f>
        <v>112.403160319555</v>
      </c>
      <c r="K31" s="13" t="n">
        <f aca="false">D31*100/$D$16</f>
        <v>240.947861526599</v>
      </c>
      <c r="L31" s="13" t="n">
        <f aca="false">100*F31*100/D31/($F$16*100/$D$16)</f>
        <v>105.777966853514</v>
      </c>
    </row>
    <row r="32" customFormat="false" ht="12.8" hidden="false" customHeight="false" outlineLevel="0" collapsed="false">
      <c r="A32" s="30" t="s">
        <v>50</v>
      </c>
      <c r="B32" s="30" t="n">
        <v>157.1610033</v>
      </c>
      <c r="C32" s="31" t="n">
        <f aca="false">(B32/B31)^(1/3)-1</f>
        <v>0.00196024466609868</v>
      </c>
      <c r="D32" s="30" t="n">
        <v>245.081770915536</v>
      </c>
      <c r="E32" s="31" t="n">
        <f aca="false">(D32/D31)^(1/3)-1</f>
        <v>0.0123469260027296</v>
      </c>
      <c r="F32" s="30" t="n">
        <v>151136.266373852</v>
      </c>
      <c r="G32" s="31" t="n">
        <f aca="false">(F32/F31)^(1/3)-1</f>
        <v>0.0140244882819052</v>
      </c>
      <c r="I32" s="30" t="s">
        <v>50</v>
      </c>
      <c r="J32" s="13" t="n">
        <f aca="false">B32*100/$B$16</f>
        <v>113.06547</v>
      </c>
      <c r="K32" s="13" t="n">
        <f aca="false">D32*100/$D$16</f>
        <v>249.983406333847</v>
      </c>
      <c r="L32" s="13" t="n">
        <f aca="false">100*F32*100/D32/($F$16*100/$D$16)</f>
        <v>106.304693422299</v>
      </c>
    </row>
    <row r="33" customFormat="false" ht="12.8" hidden="false" customHeight="false" outlineLevel="0" collapsed="false">
      <c r="A33" s="28" t="s">
        <v>18</v>
      </c>
      <c r="B33" s="28" t="n">
        <v>157.225520595</v>
      </c>
      <c r="C33" s="29" t="n">
        <f aca="false">(B33/B32)^(1/3)-1</f>
        <v>0.00013682034595508</v>
      </c>
      <c r="D33" s="28" t="n">
        <v>253.940148177543</v>
      </c>
      <c r="E33" s="29" t="n">
        <f aca="false">(D33/D32)^(1/3)-1</f>
        <v>0.0119058802341556</v>
      </c>
      <c r="F33" s="28" t="n">
        <v>157374.951722543</v>
      </c>
      <c r="G33" s="29" t="n">
        <f aca="false">(F33/F32)^(1/3)-1</f>
        <v>0.013574416833535</v>
      </c>
      <c r="I33" s="28" t="s">
        <v>51</v>
      </c>
      <c r="J33" s="13" t="n">
        <f aca="false">B33*100/$B$16</f>
        <v>113.111885320144</v>
      </c>
      <c r="K33" s="13" t="n">
        <f aca="false">D33*100/$D$16</f>
        <v>259.018951141094</v>
      </c>
      <c r="L33" s="13" t="n">
        <f aca="false">100*F33*100/D33/($F$16*100/$D$16)</f>
        <v>106.831419991084</v>
      </c>
    </row>
    <row r="34" customFormat="false" ht="12.8" hidden="false" customHeight="false" outlineLevel="0" collapsed="false">
      <c r="A34" s="30" t="s">
        <v>20</v>
      </c>
      <c r="B34" s="30" t="n">
        <v>157.995393696</v>
      </c>
      <c r="C34" s="31" t="n">
        <f aca="false">(B34/B33)^(1/3)-1</f>
        <v>0.00162954867671172</v>
      </c>
      <c r="D34" s="30" t="n">
        <v>262.79852543955</v>
      </c>
      <c r="E34" s="31" t="n">
        <f aca="false">(D34/D33)^(1/3)-1</f>
        <v>0.0114952596506279</v>
      </c>
      <c r="F34" s="30" t="n">
        <v>163667.771633986</v>
      </c>
      <c r="G34" s="31" t="n">
        <f aca="false">(F34/F33)^(1/3)-1</f>
        <v>0.013154909347195</v>
      </c>
      <c r="I34" s="30" t="s">
        <v>52</v>
      </c>
      <c r="J34" s="13" t="n">
        <f aca="false">B34*100/$B$16</f>
        <v>113.665750860432</v>
      </c>
      <c r="K34" s="13" t="n">
        <f aca="false">D34*100/$D$16</f>
        <v>268.054495948341</v>
      </c>
      <c r="L34" s="13" t="n">
        <f aca="false">100*F34*100/D34/($F$16*100/$D$16)</f>
        <v>107.35814655987</v>
      </c>
    </row>
    <row r="35" customFormat="false" ht="12.8" hidden="false" customHeight="false" outlineLevel="0" collapsed="false">
      <c r="A35" s="28" t="s">
        <v>24</v>
      </c>
      <c r="B35" s="28" t="n">
        <v>159.365200701066</v>
      </c>
      <c r="C35" s="29" t="n">
        <f aca="false">(B35/B34)^(1/3)-1</f>
        <v>0.00288166050640726</v>
      </c>
      <c r="D35" s="28" t="n">
        <v>271.656902701557</v>
      </c>
      <c r="E35" s="29" t="n">
        <f aca="false">(D35/D34)^(1/3)-1</f>
        <v>0.0111120206926318</v>
      </c>
      <c r="F35" s="28" t="n">
        <v>170014.72610818</v>
      </c>
      <c r="G35" s="29" t="n">
        <f aca="false">(F35/F34)^(1/3)-1</f>
        <v>0.0127629152546891</v>
      </c>
      <c r="I35" s="28" t="s">
        <v>53</v>
      </c>
      <c r="J35" s="13" t="n">
        <f aca="false">B35*100/$B$16</f>
        <v>114.651223525947</v>
      </c>
      <c r="K35" s="13" t="n">
        <f aca="false">D35*100/$D$16</f>
        <v>277.090040755588</v>
      </c>
      <c r="L35" s="13" t="n">
        <f aca="false">100*F35*100/D35/($F$16*100/$D$16)</f>
        <v>107.884873128656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80" t="s">
        <v>56</v>
      </c>
      <c r="C41" s="80"/>
      <c r="D41" s="80"/>
    </row>
    <row r="42" customFormat="false" ht="51.75" hidden="false" customHeight="true" outlineLevel="0" collapsed="false">
      <c r="A42" s="33" t="s">
        <v>54</v>
      </c>
      <c r="B42" s="35" t="s">
        <v>106</v>
      </c>
      <c r="C42" s="35" t="s">
        <v>107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0.00499999999999945</v>
      </c>
      <c r="C43" s="38" t="n">
        <f aca="false">D43*1.2</f>
        <v>-0.112816119878236</v>
      </c>
      <c r="D43" s="38" t="n">
        <v>-0.0940134332318634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0.0230000000000012</v>
      </c>
      <c r="C44" s="40" t="n">
        <f aca="false">D44*0.8</f>
        <v>0.0673168085554725</v>
      </c>
      <c r="D44" s="40" t="n">
        <v>0.0841460106943406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0.0299999999999991</v>
      </c>
      <c r="C45" s="38" t="n">
        <f aca="false">D45*0.8</f>
        <v>0.038127152817611</v>
      </c>
      <c r="D45" s="38" t="n">
        <v>0.0476589410220138</v>
      </c>
    </row>
    <row r="49" customFormat="false" ht="12.8" hidden="false" customHeight="false" outlineLevel="0" collapsed="false">
      <c r="E49" s="31"/>
    </row>
    <row r="50" customFormat="false" ht="12.8" hidden="false" customHeight="false" outlineLevel="0" collapsed="false">
      <c r="E50" s="31"/>
    </row>
    <row r="51" customFormat="false" ht="12.8" hidden="false" customHeight="false" outlineLevel="0" collapsed="false">
      <c r="E51" s="31"/>
    </row>
    <row r="52" customFormat="false" ht="12.8" hidden="false" customHeight="false" outlineLevel="0" collapsed="false">
      <c r="E52" s="31"/>
    </row>
    <row r="53" customFormat="false" ht="12.8" hidden="false" customHeight="false" outlineLevel="0" collapsed="false">
      <c r="E53" s="31"/>
    </row>
    <row r="54" customFormat="false" ht="12.8" hidden="false" customHeight="false" outlineLevel="0" collapsed="false">
      <c r="E54" s="31"/>
    </row>
    <row r="55" customFormat="false" ht="12.8" hidden="false" customHeight="false" outlineLevel="0" collapsed="false">
      <c r="E55" s="31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C95" colorId="64" zoomScale="65" zoomScaleNormal="65" zoomScalePageLayoutView="100" workbookViewId="0">
      <selection pane="topLeft" activeCell="AG117" activeCellId="0" sqref="AG117"/>
    </sheetView>
  </sheetViews>
  <sheetFormatPr defaultColWidth="9.16406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/>
      <c r="AF1" s="3" t="s">
        <v>74</v>
      </c>
      <c r="AG1" s="3" t="s">
        <v>5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 t="s">
        <v>82</v>
      </c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">
        <v>86</v>
      </c>
      <c r="BC1" s="3" t="s">
        <v>87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95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scenario'!AM6</f>
        <v>22247411.6609202</v>
      </c>
      <c r="AN7" s="52" t="n">
        <f aca="false">AM7/AVERAGE(AG26:AG29)</f>
        <v>0.00430801881145177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-0.0378595109211102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0.0515756547434393</v>
      </c>
      <c r="BL8" s="51" t="n">
        <f aca="false">SUM(P30:P33)/AVERAGE(AG30:AG33)</f>
        <v>0.016659561984158</v>
      </c>
      <c r="BM8" s="51" t="n">
        <f aca="false">SUM(D30:D33)/AVERAGE(AG30:AG33)</f>
        <v>0.0727756036803915</v>
      </c>
      <c r="BN8" s="51" t="n">
        <f aca="false">(SUM(H30:H33)+SUM(J30:J33))/AVERAGE(AG30:AG33)</f>
        <v>0.000865165033393563</v>
      </c>
      <c r="BO8" s="52" t="n">
        <f aca="false">AL8-BN8</f>
        <v>-0.0387246759545038</v>
      </c>
      <c r="BP8" s="32" t="n">
        <f aca="false">BN8+BM8</f>
        <v>0.073640768713785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-0.0407690893083975</v>
      </c>
      <c r="AM9" s="4" t="n">
        <f aca="false">'Central scenario'!AM8</f>
        <v>19740259.6575456</v>
      </c>
      <c r="AN9" s="52" t="n">
        <f aca="false">AM9/AVERAGE(AG34:AG37)</f>
        <v>0.00399255842749735</v>
      </c>
      <c r="AO9" s="52" t="n">
        <f aca="false">AVERAGE(AG34:AG37)/AVERAGE(AG30:AG33)-1</f>
        <v>-0.0221689488347933</v>
      </c>
      <c r="AP9" s="55" t="n">
        <f aca="false">'Central scenario'!AP9</f>
        <v>-710465.894688302</v>
      </c>
      <c r="AQ9" s="4" t="n">
        <f aca="false">AQ8*(1+AO9)</f>
        <v>407989586.937708</v>
      </c>
      <c r="AR9" s="4" t="n">
        <f aca="false">((((((AQ8*((1+AO9)^(6/12)))*((1+AO9)^(1/12))+AP9)*((1+AO9)^(1/12))-AM9/12)*((1+AO9)^(1/12))-AM9/12)*((1+AO9)^(1/12))-AM9/12)*((1+AO9)^(1/12))-AM9/12)*((1+AO9)^(1/12))-AM9/12</f>
        <v>399091264.722186</v>
      </c>
      <c r="AS9" s="53" t="n">
        <f aca="false">AQ9/AG37</f>
        <v>0.0807722444372796</v>
      </c>
      <c r="AT9" s="53" t="n">
        <f aca="false">AR9/AG37</f>
        <v>0.0790105880615164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0.0553646593437829</v>
      </c>
      <c r="BL9" s="51" t="n">
        <f aca="false">SUM(P34:P37)/AVERAGE(AG34:AG37)</f>
        <v>0.0168180960275159</v>
      </c>
      <c r="BM9" s="51" t="n">
        <f aca="false">SUM(D34:D37)/AVERAGE(AG34:AG37)</f>
        <v>0.0793156526246645</v>
      </c>
      <c r="BN9" s="51" t="n">
        <f aca="false">(SUM(H34:H37)+SUM(J34:J37))/AVERAGE(AG34:AG37)</f>
        <v>0.00122344116051978</v>
      </c>
      <c r="BO9" s="52" t="n">
        <f aca="false">AL9-BN9</f>
        <v>-0.0419925304689173</v>
      </c>
      <c r="BP9" s="32" t="n">
        <f aca="false">BN9+BM9</f>
        <v>0.0805390937851843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-0.0347139553337749</v>
      </c>
      <c r="AM10" s="4" t="n">
        <f aca="false">'Central scenario'!AM9</f>
        <v>18862810.403066</v>
      </c>
      <c r="AN10" s="52" t="n">
        <f aca="false">AM10/AVERAGE(AG38:AG41)</f>
        <v>0.00372931600662319</v>
      </c>
      <c r="AO10" s="52" t="n">
        <f aca="false">AVERAGE(AG38:AG41)/AVERAGE(AG34:AG37)-1</f>
        <v>0.0230000000000015</v>
      </c>
      <c r="AP10" s="52"/>
      <c r="AQ10" s="4" t="n">
        <f aca="false">AQ9*(1+AO10)</f>
        <v>417373347.437276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389209524.348879</v>
      </c>
      <c r="AS10" s="53" t="n">
        <f aca="false">AQ10/AG41</f>
        <v>0.0814747963713193</v>
      </c>
      <c r="AT10" s="53" t="n">
        <f aca="false">AR10/AG41</f>
        <v>0.0759769806500845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0.0584220554711638</v>
      </c>
      <c r="BL10" s="51" t="n">
        <f aca="false">SUM(P38:P41)/AVERAGE(AG38:AG41)</f>
        <v>0.015971235301927</v>
      </c>
      <c r="BM10" s="51" t="n">
        <f aca="false">SUM(D38:D41)/AVERAGE(AG38:AG41)</f>
        <v>0.0771647755030117</v>
      </c>
      <c r="BN10" s="51" t="n">
        <f aca="false">(SUM(H38:H41)+SUM(J38:J41))/AVERAGE(AG38:AG41)</f>
        <v>0.00162570731777513</v>
      </c>
      <c r="BO10" s="52" t="n">
        <f aca="false">AL10-BN10</f>
        <v>-0.03633966265155</v>
      </c>
      <c r="BP10" s="32" t="n">
        <f aca="false">BN10+BM10</f>
        <v>0.0787904828207868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-0.0407375145083579</v>
      </c>
      <c r="AM11" s="4" t="n">
        <f aca="false">'Central scenario'!AM10</f>
        <v>17835539.214349</v>
      </c>
      <c r="AN11" s="52" t="n">
        <f aca="false">AM11/AVERAGE(AG42:AG45)</f>
        <v>0.00342351160764978</v>
      </c>
      <c r="AO11" s="52" t="n">
        <f aca="false">AVERAGE(AG42:AG45)/AVERAGE(AG38:AG41)-1</f>
        <v>0.0299999999999994</v>
      </c>
      <c r="AP11" s="52"/>
      <c r="AQ11" s="4" t="n">
        <f aca="false">AQ10*(1+AO11)</f>
        <v>429894547.860394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382806341.02182</v>
      </c>
      <c r="AS11" s="53" t="n">
        <f aca="false">AQ11/AG45</f>
        <v>0.0810119738783721</v>
      </c>
      <c r="AT11" s="53" t="n">
        <f aca="false">AR11/AG45</f>
        <v>0.0721383824328141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0.0599063113823025</v>
      </c>
      <c r="BL11" s="51" t="n">
        <f aca="false">SUM(P42:P45)/AVERAGE(AG42:AG45)</f>
        <v>0.0175317414831626</v>
      </c>
      <c r="BM11" s="51" t="n">
        <f aca="false">SUM(D42:D45)/AVERAGE(AG42:AG45)</f>
        <v>0.0831120844074978</v>
      </c>
      <c r="BN11" s="51" t="n">
        <f aca="false">(SUM(H42:H45)+SUM(J42:J45))/AVERAGE(AG42:AG45)</f>
        <v>0.00211389717445805</v>
      </c>
      <c r="BO11" s="52" t="n">
        <f aca="false">AL11-BN11</f>
        <v>-0.0428514116828159</v>
      </c>
      <c r="BP11" s="32" t="n">
        <f aca="false">BN11+BM11</f>
        <v>0.0852259815819558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-0.0459453511058578</v>
      </c>
      <c r="AM12" s="4" t="n">
        <f aca="false">'Central scenario'!AM11</f>
        <v>16827143.6015023</v>
      </c>
      <c r="AN12" s="52" t="n">
        <f aca="false">AM12/AVERAGE(AG46:AG49)</f>
        <v>0.00315117191093394</v>
      </c>
      <c r="AO12" s="52" t="n">
        <f aca="false">AVERAGE(AG46:AG49)/AVERAGE(AG42:AG45)-1</f>
        <v>0.0249999999999997</v>
      </c>
      <c r="AP12" s="52"/>
      <c r="AQ12" s="4" t="n">
        <f aca="false">AQ11*(1+AO12)</f>
        <v>440641911.556904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375357404.543046</v>
      </c>
      <c r="AS12" s="53" t="n">
        <f aca="false">AQ12/AG49</f>
        <v>0.0817781501484597</v>
      </c>
      <c r="AT12" s="53" t="n">
        <f aca="false">AR12/AG49</f>
        <v>0.0696620847517663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0.0609196896083496</v>
      </c>
      <c r="BL12" s="51" t="n">
        <f aca="false">SUM(P46:P49)/AVERAGE(AG46:AG49)</f>
        <v>0.0186664277419377</v>
      </c>
      <c r="BM12" s="51" t="n">
        <f aca="false">SUM(D46:D49)/AVERAGE(AG46:AG49)</f>
        <v>0.0881986129722698</v>
      </c>
      <c r="BN12" s="51" t="n">
        <f aca="false">(SUM(H46:H49)+SUM(J46:J49))/AVERAGE(AG46:AG49)</f>
        <v>0.00252020786904017</v>
      </c>
      <c r="BO12" s="52" t="n">
        <f aca="false">AL12-BN12</f>
        <v>-0.048465558974898</v>
      </c>
      <c r="BP12" s="32" t="n">
        <f aca="false">BN12+BM12</f>
        <v>0.0907188208413099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-0.0489857063634214</v>
      </c>
      <c r="AM13" s="13" t="n">
        <f aca="false">'Central scenario'!AM12</f>
        <v>15842663.6881786</v>
      </c>
      <c r="AN13" s="59" t="n">
        <f aca="false">AM13/AVERAGE(AG50:AG53)</f>
        <v>0.00290863835607498</v>
      </c>
      <c r="AO13" s="59" t="n">
        <f aca="false">'GDP evolution by scenario'!G49</f>
        <v>0.0299999999999996</v>
      </c>
      <c r="AP13" s="59"/>
      <c r="AQ13" s="13" t="n">
        <f aca="false">AQ12*(1+AO13)</f>
        <v>453861168.903611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370558788.943769</v>
      </c>
      <c r="AS13" s="60" t="n">
        <f aca="false">AQ13/AG53</f>
        <v>0.0825798967185424</v>
      </c>
      <c r="AT13" s="60" t="n">
        <f aca="false">AR13/AG53</f>
        <v>0.0674230549245852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0.0627803123694771</v>
      </c>
      <c r="BL13" s="32" t="n">
        <f aca="false">SUM(P50:P53)/AVERAGE(AG50:AG53)</f>
        <v>0.0194266629899244</v>
      </c>
      <c r="BM13" s="32" t="n">
        <f aca="false">SUM(D50:D53)/AVERAGE(AG50:AG53)</f>
        <v>0.0923393557429741</v>
      </c>
      <c r="BN13" s="32" t="n">
        <f aca="false">(SUM(H50:H53)+SUM(J50:J53))/AVERAGE(AG50:AG53)</f>
        <v>0.00314057661633852</v>
      </c>
      <c r="BO13" s="59" t="n">
        <f aca="false">AL13-BN13</f>
        <v>-0.0521262829797599</v>
      </c>
      <c r="BP13" s="32" t="n">
        <f aca="false">BN13+BM13</f>
        <v>0.0954799323593127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93656358.855066</v>
      </c>
      <c r="E14" s="6"/>
      <c r="F14" s="8" t="n">
        <f aca="false">'Low pensions'!I14</f>
        <v>17023151.8533019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2735454.99361358</v>
      </c>
      <c r="M14" s="8"/>
      <c r="N14" s="81" t="n">
        <f aca="false">'Low pensions'!L14</f>
        <v>691939.443819586</v>
      </c>
      <c r="O14" s="6"/>
      <c r="P14" s="81" t="n">
        <f aca="false">'Low pensions'!X14</f>
        <v>18001135.6304208</v>
      </c>
      <c r="Q14" s="8"/>
      <c r="R14" s="81" t="n">
        <f aca="false">'Low SIPA income'!G9</f>
        <v>17905696.1687748</v>
      </c>
      <c r="S14" s="8"/>
      <c r="T14" s="81" t="n">
        <f aca="false">'Low SIPA income'!J9</f>
        <v>68463981.218437</v>
      </c>
      <c r="U14" s="6"/>
      <c r="V14" s="81" t="n">
        <f aca="false">'Low SIPA income'!F9</f>
        <v>135449.214417351</v>
      </c>
      <c r="W14" s="8"/>
      <c r="X14" s="81" t="n">
        <f aca="false">'Low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-0.0499322123027717</v>
      </c>
      <c r="AM14" s="6" t="n">
        <f aca="false">'Central scenario'!AM13</f>
        <v>14900507.1403892</v>
      </c>
      <c r="AN14" s="63" t="n">
        <f aca="false">AM14/AVERAGE(AG54:AG57)</f>
        <v>0.00264812551811753</v>
      </c>
      <c r="AO14" s="63" t="n">
        <f aca="false">'GDP evolution by scenario'!G53</f>
        <v>0.0350480714957504</v>
      </c>
      <c r="AP14" s="63"/>
      <c r="AQ14" s="6" t="n">
        <f aca="false">AQ13*(1+AO14)</f>
        <v>469768127.60049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368407784.177337</v>
      </c>
      <c r="AS14" s="64" t="n">
        <f aca="false">AQ14/AG57</f>
        <v>0.0820274428101482</v>
      </c>
      <c r="AT14" s="64" t="n">
        <f aca="false">AR14/AG57</f>
        <v>0.0643286478411747</v>
      </c>
      <c r="AU14" s="5"/>
      <c r="AV14" s="5"/>
      <c r="AW14" s="65" t="n">
        <f aca="false">workers_and_wage_low!C2</f>
        <v>10914398</v>
      </c>
      <c r="AX14" s="5"/>
      <c r="AY14" s="61" t="n">
        <f aca="false">(AW14-AV6)/AV6</f>
        <v>-0.0223205379996999</v>
      </c>
      <c r="AZ14" s="66" t="n">
        <f aca="false">workers_and_wage_low!B2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0.0633282762287901</v>
      </c>
      <c r="BL14" s="61" t="n">
        <f aca="false">SUM(P54:P57)/AVERAGE(AG54:AG57)</f>
        <v>0.0195147096677997</v>
      </c>
      <c r="BM14" s="61" t="n">
        <f aca="false">SUM(D54:D57)/AVERAGE(AG54:AG57)</f>
        <v>0.0937457788637621</v>
      </c>
      <c r="BN14" s="61" t="n">
        <f aca="false">(SUM(H54:H57)+SUM(J54:J57))/AVERAGE(AG54:AG57)</f>
        <v>0.00426237384847206</v>
      </c>
      <c r="BO14" s="63" t="n">
        <f aca="false">AL14-BN14</f>
        <v>-0.0541945861512438</v>
      </c>
      <c r="BP14" s="32" t="n">
        <f aca="false">BN14+BM14</f>
        <v>0.0980081527122342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107958694.759278</v>
      </c>
      <c r="E15" s="9"/>
      <c r="F15" s="67" t="n">
        <f aca="false">'Low pensions'!I15</f>
        <v>19622770.7038608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2478245.90902603</v>
      </c>
      <c r="M15" s="67"/>
      <c r="N15" s="82" t="n">
        <f aca="false">'Low pensions'!L15</f>
        <v>799976.431236576</v>
      </c>
      <c r="O15" s="9"/>
      <c r="P15" s="82" t="n">
        <f aca="false">'Low pensions'!X15</f>
        <v>17260864.096479</v>
      </c>
      <c r="Q15" s="67"/>
      <c r="R15" s="82" t="n">
        <f aca="false">'Low SIPA income'!G10</f>
        <v>22051740.3344971</v>
      </c>
      <c r="S15" s="67"/>
      <c r="T15" s="82" t="n">
        <f aca="false">'Low SIPA income'!J10</f>
        <v>84316740.4307724</v>
      </c>
      <c r="U15" s="9"/>
      <c r="V15" s="82" t="n">
        <f aca="false">'Low SIPA income'!F10</f>
        <v>151084.142402353</v>
      </c>
      <c r="W15" s="67"/>
      <c r="X15" s="82" t="n">
        <f aca="false">'Low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-0.0529843343581834</v>
      </c>
      <c r="AM15" s="9" t="n">
        <f aca="false">'Central scenario'!AM14</f>
        <v>13946867.9480024</v>
      </c>
      <c r="AN15" s="69" t="n">
        <f aca="false">AM15/AVERAGE(AG58:AG61)</f>
        <v>0.00241997886233685</v>
      </c>
      <c r="AO15" s="69" t="n">
        <f aca="false">'GDP evolution by scenario'!G57</f>
        <v>0.0287280524546567</v>
      </c>
      <c r="AP15" s="69"/>
      <c r="AQ15" s="9" t="n">
        <f aca="false">AQ14*(1+AO15)</f>
        <v>483263651.011722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364861854.72985</v>
      </c>
      <c r="AS15" s="70" t="n">
        <f aca="false">AQ15/AG61</f>
        <v>0.0833456314400543</v>
      </c>
      <c r="AT15" s="70" t="n">
        <f aca="false">AR15/AG61</f>
        <v>0.0629255720085413</v>
      </c>
      <c r="AU15" s="7"/>
      <c r="AV15" s="7"/>
      <c r="AW15" s="71" t="n">
        <f aca="false">workers_and_wage_low!C3</f>
        <v>11021763</v>
      </c>
      <c r="AX15" s="7"/>
      <c r="AY15" s="40" t="n">
        <f aca="false">(AW15-AW14)/AW14</f>
        <v>0.00983700612713592</v>
      </c>
      <c r="AZ15" s="39" t="n">
        <f aca="false">workers_and_wage_low!B3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0.0635188804394923</v>
      </c>
      <c r="BL15" s="40" t="n">
        <f aca="false">SUM(P58:P61)/AVERAGE(AG58:AG61)</f>
        <v>0.0199758350074925</v>
      </c>
      <c r="BM15" s="40" t="n">
        <f aca="false">SUM(D58:D61)/AVERAGE(AG58:AG61)</f>
        <v>0.0965273797901832</v>
      </c>
      <c r="BN15" s="40" t="n">
        <f aca="false">(SUM(H58:H61)+SUM(J58:J61))/AVERAGE(AG58:AG61)</f>
        <v>0.00583001951520742</v>
      </c>
      <c r="BO15" s="69" t="n">
        <f aca="false">AL15-BN15</f>
        <v>-0.0588143538733908</v>
      </c>
      <c r="BP15" s="32" t="n">
        <f aca="false">BN15+BM15</f>
        <v>0.102357399305391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104676876.044302</v>
      </c>
      <c r="E16" s="9"/>
      <c r="F16" s="67" t="n">
        <f aca="false">'Low pensions'!I16</f>
        <v>19026261.3047872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2919136.76234831</v>
      </c>
      <c r="M16" s="67"/>
      <c r="N16" s="82" t="n">
        <f aca="false">'Low pensions'!L16</f>
        <v>777485.531692125</v>
      </c>
      <c r="O16" s="9"/>
      <c r="P16" s="82" t="n">
        <f aca="false">'Low pensions'!X16</f>
        <v>19424910.5368699</v>
      </c>
      <c r="Q16" s="67"/>
      <c r="R16" s="82" t="n">
        <f aca="false">'Low SIPA income'!G11</f>
        <v>20129419.2421135</v>
      </c>
      <c r="S16" s="67"/>
      <c r="T16" s="82" t="n">
        <f aca="false">'Low SIPA income'!J11</f>
        <v>76966579.1232066</v>
      </c>
      <c r="U16" s="9"/>
      <c r="V16" s="82" t="n">
        <f aca="false">'Low SIPA income'!F11</f>
        <v>149343.027816335</v>
      </c>
      <c r="W16" s="67"/>
      <c r="X16" s="82" t="n">
        <f aca="false">'Low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-0.0533681176252706</v>
      </c>
      <c r="AM16" s="9" t="n">
        <f aca="false">'Central scenario'!AM15</f>
        <v>13032040.9288315</v>
      </c>
      <c r="AN16" s="69" t="n">
        <f aca="false">AM16/AVERAGE(AG62:AG65)</f>
        <v>0.00221592414809532</v>
      </c>
      <c r="AO16" s="69" t="n">
        <f aca="false">'GDP evolution by scenario'!G61</f>
        <v>0.030530862448245</v>
      </c>
      <c r="AP16" s="69"/>
      <c r="AQ16" s="9" t="n">
        <f aca="false">AQ15*(1+AO16)</f>
        <v>498018107.066998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362787989.70107</v>
      </c>
      <c r="AS16" s="70" t="n">
        <f aca="false">AQ16/AG65</f>
        <v>0.0839548477332502</v>
      </c>
      <c r="AT16" s="70" t="n">
        <f aca="false">AR16/AG65</f>
        <v>0.0611580382371676</v>
      </c>
      <c r="AU16" s="7"/>
      <c r="AV16" s="7"/>
      <c r="AW16" s="71" t="n">
        <f aca="false">workers_and_wage_low!C4</f>
        <v>11059493</v>
      </c>
      <c r="AX16" s="7"/>
      <c r="AY16" s="40" t="n">
        <f aca="false">(AW16-AW15)/AW15</f>
        <v>0.00342322730038742</v>
      </c>
      <c r="AZ16" s="39" t="n">
        <f aca="false">workers_and_wage_low!B4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0.0637349860234178</v>
      </c>
      <c r="BL16" s="40" t="n">
        <f aca="false">SUM(P62:P65)/AVERAGE(AG62:AG65)</f>
        <v>0.0199856102293065</v>
      </c>
      <c r="BM16" s="40" t="n">
        <f aca="false">SUM(D62:D65)/AVERAGE(AG62:AG65)</f>
        <v>0.0971174934193818</v>
      </c>
      <c r="BN16" s="40" t="n">
        <f aca="false">(SUM(H62:H65)+SUM(J62:J65))/AVERAGE(AG62:AG65)</f>
        <v>0.0069234681453289</v>
      </c>
      <c r="BO16" s="69" t="n">
        <f aca="false">AL16-BN16</f>
        <v>-0.0602915857705995</v>
      </c>
      <c r="BP16" s="32" t="n">
        <f aca="false">BN16+BM16</f>
        <v>0.104040961564711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113257758.110679</v>
      </c>
      <c r="E17" s="9"/>
      <c r="F17" s="67" t="n">
        <f aca="false">'Low pensions'!I17</f>
        <v>20585938.1941831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2757062.56989139</v>
      </c>
      <c r="M17" s="67"/>
      <c r="N17" s="82" t="n">
        <f aca="false">'Low pensions'!L17</f>
        <v>842483.122443445</v>
      </c>
      <c r="O17" s="9"/>
      <c r="P17" s="82" t="n">
        <f aca="false">'Low pensions'!X17</f>
        <v>18941504.3486667</v>
      </c>
      <c r="Q17" s="67"/>
      <c r="R17" s="82" t="n">
        <f aca="false">'Low SIPA income'!G12</f>
        <v>23608504.5739548</v>
      </c>
      <c r="S17" s="67"/>
      <c r="T17" s="82" t="n">
        <f aca="false">'Low SIPA income'!J12</f>
        <v>90269163.4277422</v>
      </c>
      <c r="U17" s="9"/>
      <c r="V17" s="82" t="n">
        <f aca="false">'Low SIPA income'!F12</f>
        <v>146563.952510206</v>
      </c>
      <c r="W17" s="67"/>
      <c r="X17" s="82" t="n">
        <f aca="false">'Low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-0.0522775829830096</v>
      </c>
      <c r="AM17" s="9" t="n">
        <f aca="false">'Central scenario'!AM16</f>
        <v>12139889.4651339</v>
      </c>
      <c r="AN17" s="69" t="n">
        <f aca="false">AM17/AVERAGE(AG66:AG69)</f>
        <v>0.00202924129428284</v>
      </c>
      <c r="AO17" s="69" t="n">
        <f aca="false">'GDP evolution by scenario'!G65</f>
        <v>0.0264636801931915</v>
      </c>
      <c r="AP17" s="69"/>
      <c r="AQ17" s="9" t="n">
        <f aca="false">AQ16*(1+AO17)</f>
        <v>511197498.982838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360102253.000696</v>
      </c>
      <c r="AS17" s="70" t="n">
        <f aca="false">AQ17/AG69</f>
        <v>0.0848576438656414</v>
      </c>
      <c r="AT17" s="70" t="n">
        <f aca="false">AR17/AG69</f>
        <v>0.0597761702691235</v>
      </c>
      <c r="AU17" s="7"/>
      <c r="AV17" s="7"/>
      <c r="AW17" s="71" t="n">
        <f aca="false">workers_and_wage_low!C5</f>
        <v>11048388</v>
      </c>
      <c r="AX17" s="7"/>
      <c r="AY17" s="40" t="n">
        <f aca="false">(AW17-AW16)/AW16</f>
        <v>-0.00100411474558553</v>
      </c>
      <c r="AZ17" s="39" t="n">
        <f aca="false">workers_and_wage_low!B5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0.0639492655132006</v>
      </c>
      <c r="BL17" s="40" t="n">
        <f aca="false">SUM(P66:P69)/AVERAGE(AG66:AG69)</f>
        <v>0.0195696949014135</v>
      </c>
      <c r="BM17" s="40" t="n">
        <f aca="false">SUM(D66:D69)/AVERAGE(AG66:AG69)</f>
        <v>0.0966571535947966</v>
      </c>
      <c r="BN17" s="40" t="n">
        <f aca="false">(SUM(H66:H69)+SUM(J66:J69))/AVERAGE(AG66:AG69)</f>
        <v>0.00815787274037397</v>
      </c>
      <c r="BO17" s="69" t="n">
        <f aca="false">AL17-BN17</f>
        <v>-0.0604354557233836</v>
      </c>
      <c r="BP17" s="32" t="n">
        <f aca="false">BN17+BM17</f>
        <v>0.104815026335171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99362547.3651602</v>
      </c>
      <c r="E18" s="6"/>
      <c r="F18" s="8" t="n">
        <f aca="false">'Low pensions'!I18</f>
        <v>18060319.1604489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2795658.97722293</v>
      </c>
      <c r="M18" s="8"/>
      <c r="N18" s="81" t="n">
        <f aca="false">'Low pensions'!L18</f>
        <v>737462.751726605</v>
      </c>
      <c r="O18" s="6"/>
      <c r="P18" s="81" t="n">
        <f aca="false">'Low pensions'!X18</f>
        <v>18563990.1961245</v>
      </c>
      <c r="Q18" s="8"/>
      <c r="R18" s="81" t="n">
        <f aca="false">'Low SIPA income'!G13</f>
        <v>19220294.5418369</v>
      </c>
      <c r="S18" s="8"/>
      <c r="T18" s="81" t="n">
        <f aca="false">'Low SIPA income'!J13</f>
        <v>73490462.036316</v>
      </c>
      <c r="U18" s="6"/>
      <c r="V18" s="81" t="n">
        <f aca="false">'Low SIPA income'!F13</f>
        <v>140377.525227439</v>
      </c>
      <c r="W18" s="8"/>
      <c r="X18" s="81" t="n">
        <f aca="false">'Low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-0.0499650478748316</v>
      </c>
      <c r="AM18" s="6" t="n">
        <f aca="false">'Central scenario'!AM17</f>
        <v>11273018.6820578</v>
      </c>
      <c r="AN18" s="63" t="n">
        <f aca="false">AM18/AVERAGE(AG70:AG73)</f>
        <v>0.00183551985182733</v>
      </c>
      <c r="AO18" s="63" t="n">
        <f aca="false">'GDP evolution by scenario'!G69</f>
        <v>0.028367441623961</v>
      </c>
      <c r="AP18" s="63"/>
      <c r="AQ18" s="6" t="n">
        <f aca="false">AQ17*(1+AO18)</f>
        <v>525698864.193548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358898585.306136</v>
      </c>
      <c r="AS18" s="64" t="n">
        <f aca="false">AQ18/AG73</f>
        <v>0.0850709006419864</v>
      </c>
      <c r="AT18" s="64" t="n">
        <f aca="false">AR18/AG73</f>
        <v>0.0580785464278401</v>
      </c>
      <c r="AU18" s="5"/>
      <c r="AV18" s="5"/>
      <c r="AW18" s="65" t="n">
        <f aca="false">workers_and_wage_low!C6</f>
        <v>11064497</v>
      </c>
      <c r="AX18" s="5"/>
      <c r="AY18" s="61" t="n">
        <f aca="false">(AW18-AW17)/AW17</f>
        <v>0.00145804075671492</v>
      </c>
      <c r="AZ18" s="66" t="n">
        <f aca="false">workers_and_wage_low!B6</f>
        <v>6705.54599729676</v>
      </c>
      <c r="BA18" s="61" t="n">
        <f aca="false">(AZ18-AZ17)/AZ17</f>
        <v>-0.0574130869968755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0.0643788305156661</v>
      </c>
      <c r="BL18" s="61" t="n">
        <f aca="false">SUM(P70:P73)/AVERAGE(AG70:AG73)</f>
        <v>0.0190889034678526</v>
      </c>
      <c r="BM18" s="61" t="n">
        <f aca="false">SUM(D70:D73)/AVERAGE(AG70:AG73)</f>
        <v>0.0952549749226451</v>
      </c>
      <c r="BN18" s="61" t="n">
        <f aca="false">(SUM(H70:H73)+SUM(J70:J73))/AVERAGE(AG70:AG73)</f>
        <v>0.00932037922777429</v>
      </c>
      <c r="BO18" s="63" t="n">
        <f aca="false">AL18-BN18</f>
        <v>-0.0592854271026059</v>
      </c>
      <c r="BP18" s="32" t="n">
        <f aca="false">BN18+BM18</f>
        <v>0.104575354150419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102443922.414065</v>
      </c>
      <c r="E19" s="9"/>
      <c r="F19" s="67" t="n">
        <f aca="false">'Low pensions'!I19</f>
        <v>18620395.5505171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2828183.68633319</v>
      </c>
      <c r="M19" s="67"/>
      <c r="N19" s="82" t="n">
        <f aca="false">'Low pensions'!L19</f>
        <v>762331.112871721</v>
      </c>
      <c r="O19" s="9"/>
      <c r="P19" s="82" t="n">
        <f aca="false">'Low pensions'!X19</f>
        <v>18869579.4519813</v>
      </c>
      <c r="Q19" s="67"/>
      <c r="R19" s="82" t="n">
        <f aca="false">'Low SIPA income'!G14</f>
        <v>21936740.3122532</v>
      </c>
      <c r="S19" s="67"/>
      <c r="T19" s="82" t="n">
        <f aca="false">'Low SIPA income'!J14</f>
        <v>83877027.8784753</v>
      </c>
      <c r="U19" s="9"/>
      <c r="V19" s="82" t="n">
        <f aca="false">'Low SIPA income'!F14</f>
        <v>141764.810127232</v>
      </c>
      <c r="W19" s="67"/>
      <c r="X19" s="82" t="n">
        <f aca="false">'Low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-0.0496500881919244</v>
      </c>
      <c r="AM19" s="9" t="n">
        <f aca="false">'Central scenario'!AM18</f>
        <v>10452476.7322336</v>
      </c>
      <c r="AN19" s="69" t="n">
        <f aca="false">AM19/AVERAGE(AG74:AG77)</f>
        <v>0.00168121366045875</v>
      </c>
      <c r="AO19" s="69" t="n">
        <f aca="false">'GDP evolution by scenario'!G73</f>
        <v>0.0298093967914308</v>
      </c>
      <c r="AP19" s="69"/>
      <c r="AQ19" s="9" t="n">
        <f aca="false">AQ18*(1+AO19)</f>
        <v>541369630.229098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359002607.868923</v>
      </c>
      <c r="AS19" s="70" t="n">
        <f aca="false">AQ19/AG77</f>
        <v>0.0868195318591836</v>
      </c>
      <c r="AT19" s="70" t="n">
        <f aca="false">AR19/AG77</f>
        <v>0.0575733040994856</v>
      </c>
      <c r="AU19" s="7"/>
      <c r="AV19" s="7"/>
      <c r="AW19" s="71" t="n">
        <f aca="false">workers_and_wage_low!C7</f>
        <v>11128156</v>
      </c>
      <c r="AX19" s="7"/>
      <c r="AY19" s="40" t="n">
        <f aca="false">(AW19-AW18)/AW18</f>
        <v>0.0057534472647062</v>
      </c>
      <c r="AZ19" s="39" t="n">
        <f aca="false">workers_and_wage_low!B7</f>
        <v>6521.17321865806</v>
      </c>
      <c r="BA19" s="40" t="n">
        <f aca="false">(AZ19-AZ18)/AZ18</f>
        <v>-0.0274955654189868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0.0645555620235924</v>
      </c>
      <c r="BL19" s="40" t="n">
        <f aca="false">SUM(P74:P77)/AVERAGE(AG74:AG77)</f>
        <v>0.0187890858797497</v>
      </c>
      <c r="BM19" s="40" t="n">
        <f aca="false">SUM(D74:D77)/AVERAGE(AG74:AG77)</f>
        <v>0.0954165643357671</v>
      </c>
      <c r="BN19" s="40" t="n">
        <f aca="false">(SUM(H74:H77)+SUM(J74:J77))/AVERAGE(AG74:AG77)</f>
        <v>0.0102755868123053</v>
      </c>
      <c r="BO19" s="69" t="n">
        <f aca="false">AL19-BN19</f>
        <v>-0.0599256750042297</v>
      </c>
      <c r="BP19" s="32" t="n">
        <f aca="false">BN19+BM19</f>
        <v>0.105692151148072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97787429.5558068</v>
      </c>
      <c r="E20" s="9"/>
      <c r="F20" s="67" t="n">
        <f aca="false">'Low pensions'!I20</f>
        <v>17774022.853575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2477813.00409058</v>
      </c>
      <c r="M20" s="67"/>
      <c r="N20" s="82" t="n">
        <f aca="false">'Low pensions'!L20</f>
        <v>730280.338931318</v>
      </c>
      <c r="O20" s="9"/>
      <c r="P20" s="82" t="n">
        <f aca="false">'Low pensions'!X20</f>
        <v>16875170.4145192</v>
      </c>
      <c r="Q20" s="67"/>
      <c r="R20" s="82" t="n">
        <f aca="false">'Low SIPA income'!G15</f>
        <v>19124450.2470086</v>
      </c>
      <c r="S20" s="67"/>
      <c r="T20" s="82" t="n">
        <f aca="false">'Low SIPA income'!J15</f>
        <v>73123993.0680518</v>
      </c>
      <c r="U20" s="9"/>
      <c r="V20" s="82" t="n">
        <f aca="false">'Low SIPA income'!F15</f>
        <v>144189.0349691</v>
      </c>
      <c r="W20" s="67"/>
      <c r="X20" s="82" t="n">
        <f aca="false">'Low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-0.0492283061936882</v>
      </c>
      <c r="AM20" s="9" t="n">
        <f aca="false">'Central scenario'!AM19</f>
        <v>9649081.86791266</v>
      </c>
      <c r="AN20" s="69" t="n">
        <f aca="false">AM20/AVERAGE(AG78:AG81)</f>
        <v>0.00153735891865958</v>
      </c>
      <c r="AO20" s="69" t="n">
        <f aca="false">'GDP evolution by scenario'!G77</f>
        <v>0.0235855033914867</v>
      </c>
      <c r="AP20" s="69"/>
      <c r="AQ20" s="9" t="n">
        <f aca="false">AQ19*(1+AO20)</f>
        <v>554138105.478914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357716915.463961</v>
      </c>
      <c r="AS20" s="70" t="n">
        <f aca="false">AQ20/AG81</f>
        <v>0.0882497808002056</v>
      </c>
      <c r="AT20" s="70" t="n">
        <f aca="false">AR20/AG81</f>
        <v>0.0569685409938325</v>
      </c>
      <c r="AU20" s="7"/>
      <c r="AV20" s="7"/>
      <c r="AW20" s="71" t="n">
        <f aca="false">workers_and_wage_low!C8</f>
        <v>11235296</v>
      </c>
      <c r="AX20" s="7"/>
      <c r="AY20" s="40" t="n">
        <f aca="false">(AW20-AW19)/AW19</f>
        <v>0.00962783052286471</v>
      </c>
      <c r="AZ20" s="39" t="n">
        <f aca="false">workers_and_wage_low!B8</f>
        <v>6554.01964535573</v>
      </c>
      <c r="BA20" s="40" t="n">
        <f aca="false">(AZ20-AZ19)/AZ19</f>
        <v>0.00503688916032643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0.0647464951991521</v>
      </c>
      <c r="BL20" s="40" t="n">
        <f aca="false">SUM(P78:P81)/AVERAGE(AG78:AG81)</f>
        <v>0.0186772246998466</v>
      </c>
      <c r="BM20" s="40" t="n">
        <f aca="false">SUM(D78:D81)/AVERAGE(AG78:AG81)</f>
        <v>0.0952975766929937</v>
      </c>
      <c r="BN20" s="40" t="n">
        <f aca="false">(SUM(H78:H81)+SUM(J78:J81))/AVERAGE(AG78:AG81)</f>
        <v>0.0113906568795704</v>
      </c>
      <c r="BO20" s="69" t="n">
        <f aca="false">AL20-BN20</f>
        <v>-0.0606189630732586</v>
      </c>
      <c r="BP20" s="32" t="n">
        <f aca="false">BN20+BM20</f>
        <v>0.106688233572564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106830565.352356</v>
      </c>
      <c r="E21" s="9"/>
      <c r="F21" s="67" t="n">
        <f aca="false">'Low pensions'!I21</f>
        <v>19417719.8302311</v>
      </c>
      <c r="G21" s="82" t="n">
        <f aca="false">'Low pensions'!K21</f>
        <v>36324.8440125154</v>
      </c>
      <c r="H21" s="82" t="n">
        <f aca="false">'Low pensions'!V21</f>
        <v>199848.574195181</v>
      </c>
      <c r="I21" s="83" t="n">
        <f aca="false">'Low pensions'!M21</f>
        <v>1123.44878389224</v>
      </c>
      <c r="J21" s="82" t="n">
        <f aca="false">'Low pensions'!W21</f>
        <v>6180.88373799533</v>
      </c>
      <c r="K21" s="9"/>
      <c r="L21" s="82" t="n">
        <f aca="false">'Low pensions'!N21</f>
        <v>3910348.4398605</v>
      </c>
      <c r="M21" s="67"/>
      <c r="N21" s="82" t="n">
        <f aca="false">'Low pensions'!L21</f>
        <v>800602.401472312</v>
      </c>
      <c r="O21" s="9"/>
      <c r="P21" s="82" t="n">
        <f aca="false">'Low pensions'!X21</f>
        <v>24695494.840454</v>
      </c>
      <c r="Q21" s="67"/>
      <c r="R21" s="82" t="n">
        <f aca="false">'Low SIPA income'!G16</f>
        <v>22458949.1850295</v>
      </c>
      <c r="S21" s="67"/>
      <c r="T21" s="82" t="n">
        <f aca="false">'Low SIPA income'!J16</f>
        <v>85873738.7642665</v>
      </c>
      <c r="U21" s="9"/>
      <c r="V21" s="82" t="n">
        <f aca="false">'Low SIPA income'!F16</f>
        <v>151268.17202623</v>
      </c>
      <c r="W21" s="67"/>
      <c r="X21" s="82" t="n">
        <f aca="false">'Low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-0.0484843001944142</v>
      </c>
      <c r="AM21" s="9" t="n">
        <f aca="false">'Central scenario'!AM20</f>
        <v>8873587.4679367</v>
      </c>
      <c r="AN21" s="69" t="n">
        <f aca="false">AM21/AVERAGE(AG82:AG85)</f>
        <v>0.00140022152477667</v>
      </c>
      <c r="AO21" s="69" t="n">
        <f aca="false">'GDP evolution by scenario'!G81</f>
        <v>0.0188990459625955</v>
      </c>
      <c r="AP21" s="69"/>
      <c r="AQ21" s="9" t="n">
        <f aca="false">AQ20*(1+AO21)</f>
        <v>564610787.003986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355527232.686166</v>
      </c>
      <c r="AS21" s="70" t="n">
        <f aca="false">AQ21/AG85</f>
        <v>0.0884114309958716</v>
      </c>
      <c r="AT21" s="70" t="n">
        <f aca="false">AR21/AG85</f>
        <v>0.0556713972231711</v>
      </c>
      <c r="AU21" s="7"/>
      <c r="AW21" s="71" t="n">
        <f aca="false">workers_and_wage_low!C9</f>
        <v>11156745</v>
      </c>
      <c r="AY21" s="40" t="n">
        <f aca="false">(AW21-AW20)/AW20</f>
        <v>-0.00699144909043785</v>
      </c>
      <c r="AZ21" s="39" t="n">
        <f aca="false">workers_and_wage_low!B9</f>
        <v>6660.1842529205</v>
      </c>
      <c r="BA21" s="40" t="n">
        <f aca="false">(AZ21-AZ20)/AZ20</f>
        <v>0.0161983962986734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0.0648845551246621</v>
      </c>
      <c r="BL21" s="40" t="n">
        <f aca="false">SUM(P82:P85)/AVERAGE(AG82:AG85)</f>
        <v>0.0183414372048614</v>
      </c>
      <c r="BM21" s="40" t="n">
        <f aca="false">SUM(D82:D85)/AVERAGE(AG82:AG85)</f>
        <v>0.0950274181142149</v>
      </c>
      <c r="BN21" s="40" t="n">
        <f aca="false">(SUM(H82:H85)+SUM(J82:J85))/AVERAGE(AG82:AG85)</f>
        <v>0.012606174430341</v>
      </c>
      <c r="BO21" s="69" t="n">
        <f aca="false">AL21-BN21</f>
        <v>-0.0610904746247552</v>
      </c>
      <c r="BP21" s="32" t="n">
        <f aca="false">BN21+BM21</f>
        <v>0.107633592544556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102028419.063455</v>
      </c>
      <c r="E22" s="6"/>
      <c r="F22" s="8" t="n">
        <f aca="false">'Low pensions'!I22</f>
        <v>18544872.8981371</v>
      </c>
      <c r="G22" s="81" t="n">
        <f aca="false">'Low pensions'!K22</f>
        <v>66682.1496075563</v>
      </c>
      <c r="H22" s="81" t="n">
        <f aca="false">'Low pensions'!V22</f>
        <v>366865.512725902</v>
      </c>
      <c r="I22" s="81" t="n">
        <f aca="false">'Low pensions'!M22</f>
        <v>2062.33452394504</v>
      </c>
      <c r="J22" s="81" t="n">
        <f aca="false">'Low pensions'!W22</f>
        <v>11346.3560636877</v>
      </c>
      <c r="K22" s="6"/>
      <c r="L22" s="81" t="n">
        <f aca="false">'Low pensions'!N22</f>
        <v>4299591.36744104</v>
      </c>
      <c r="M22" s="8"/>
      <c r="N22" s="81" t="n">
        <f aca="false">'Low pensions'!L22</f>
        <v>765085.873759933</v>
      </c>
      <c r="O22" s="6"/>
      <c r="P22" s="81" t="n">
        <f aca="false">'Low pensions'!X22</f>
        <v>26519876.7856488</v>
      </c>
      <c r="Q22" s="8"/>
      <c r="R22" s="81" t="n">
        <f aca="false">'Low SIPA income'!G17</f>
        <v>19424356.1338637</v>
      </c>
      <c r="S22" s="8"/>
      <c r="T22" s="81" t="n">
        <f aca="false">'Low SIPA income'!J17</f>
        <v>74270709.2197953</v>
      </c>
      <c r="U22" s="6"/>
      <c r="V22" s="81" t="n">
        <f aca="false">'Low SIPA income'!F17</f>
        <v>123378.287154311</v>
      </c>
      <c r="W22" s="8"/>
      <c r="X22" s="81" t="n">
        <f aca="false">'Low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-0.046395749513324</v>
      </c>
      <c r="AM22" s="6" t="n">
        <f aca="false">'Central scenario'!AM21</f>
        <v>8126011.66426731</v>
      </c>
      <c r="AN22" s="63" t="n">
        <f aca="false">AM22/AVERAGE(AG86:AG89)</f>
        <v>0.00125757449793686</v>
      </c>
      <c r="AO22" s="63" t="n">
        <f aca="false">'GDP evolution by scenario'!G85</f>
        <v>0.0225368336982432</v>
      </c>
      <c r="AP22" s="63"/>
      <c r="AQ22" s="6" t="n">
        <f aca="false">AQ21*(1+AO22)</f>
        <v>577335326.414929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355330080.216915</v>
      </c>
      <c r="AS22" s="64" t="n">
        <f aca="false">AQ22/AG89</f>
        <v>0.0887443564024353</v>
      </c>
      <c r="AT22" s="64" t="n">
        <f aca="false">AR22/AG89</f>
        <v>0.0546191058064802</v>
      </c>
      <c r="AU22" s="5"/>
      <c r="AV22" s="5"/>
      <c r="AW22" s="65" t="n">
        <f aca="false">workers_and_wage_low!C10</f>
        <v>11057148</v>
      </c>
      <c r="AX22" s="5"/>
      <c r="AY22" s="61" t="n">
        <f aca="false">(AW22-AW21)/AW21</f>
        <v>-0.00892706609320192</v>
      </c>
      <c r="AZ22" s="66" t="n">
        <f aca="false">workers_and_wage_low!B10</f>
        <v>6744.03429129675</v>
      </c>
      <c r="BA22" s="61" t="n">
        <f aca="false">(AZ22-AZ21)/AZ21</f>
        <v>0.0125897475493247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0.0652811301313487</v>
      </c>
      <c r="BL22" s="61" t="n">
        <f aca="false">SUM(P86:P89)/AVERAGE(AG86:AG89)</f>
        <v>0.0178500997149321</v>
      </c>
      <c r="BM22" s="61" t="n">
        <f aca="false">SUM(D86:D89)/AVERAGE(AG86:AG89)</f>
        <v>0.0938267799297406</v>
      </c>
      <c r="BN22" s="61" t="n">
        <f aca="false">(SUM(H86:H89)+SUM(J86:J89))/AVERAGE(AG86:AG89)</f>
        <v>0.013523758537991</v>
      </c>
      <c r="BO22" s="63" t="n">
        <f aca="false">AL22-BN22</f>
        <v>-0.0599195080513151</v>
      </c>
      <c r="BP22" s="32" t="n">
        <f aca="false">BN22+BM22</f>
        <v>0.107350538467732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108864344.754538</v>
      </c>
      <c r="E23" s="9"/>
      <c r="F23" s="67" t="n">
        <f aca="false">'Low pensions'!I23</f>
        <v>19787383.310882</v>
      </c>
      <c r="G23" s="82" t="n">
        <f aca="false">'Low pensions'!K23</f>
        <v>102244.218065323</v>
      </c>
      <c r="H23" s="82" t="n">
        <f aca="false">'Low pensions'!V23</f>
        <v>562517.520874031</v>
      </c>
      <c r="I23" s="82" t="n">
        <f aca="false">'Low pensions'!M23</f>
        <v>3162.19231129867</v>
      </c>
      <c r="J23" s="82" t="n">
        <f aca="false">'Low pensions'!W23</f>
        <v>17397.4490991969</v>
      </c>
      <c r="K23" s="9"/>
      <c r="L23" s="82" t="n">
        <f aca="false">'Low pensions'!N23</f>
        <v>3939404.98436416</v>
      </c>
      <c r="M23" s="67"/>
      <c r="N23" s="82" t="n">
        <f aca="false">'Low pensions'!L23</f>
        <v>818579.510877658</v>
      </c>
      <c r="O23" s="9"/>
      <c r="P23" s="82" t="n">
        <f aca="false">'Low pensions'!X23</f>
        <v>24945174.139856</v>
      </c>
      <c r="Q23" s="67"/>
      <c r="R23" s="82" t="n">
        <f aca="false">'Low SIPA income'!G18</f>
        <v>23247350.7851997</v>
      </c>
      <c r="S23" s="67"/>
      <c r="T23" s="82" t="n">
        <f aca="false">'Low SIPA income'!J18</f>
        <v>88888260.6146242</v>
      </c>
      <c r="U23" s="9"/>
      <c r="V23" s="82" t="n">
        <f aca="false">'Low SIPA income'!F18</f>
        <v>131002.673091904</v>
      </c>
      <c r="W23" s="67"/>
      <c r="X23" s="82" t="n">
        <f aca="false">'Low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-0.0451724347095907</v>
      </c>
      <c r="AM23" s="9" t="n">
        <f aca="false">'Central scenario'!AM22</f>
        <v>7406781.38079157</v>
      </c>
      <c r="AN23" s="69" t="n">
        <f aca="false">AM23/AVERAGE(AG90:AG93)</f>
        <v>0.00112928664179855</v>
      </c>
      <c r="AO23" s="69" t="n">
        <f aca="false">'GDP evolution by scenario'!G89</f>
        <v>0.0187537763490229</v>
      </c>
      <c r="AP23" s="69"/>
      <c r="AQ23" s="9" t="n">
        <f aca="false">AQ22*(1+AO23)</f>
        <v>588162544.004905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354523628.420949</v>
      </c>
      <c r="AS23" s="70" t="n">
        <f aca="false">AQ23/AG93</f>
        <v>0.0896073596810409</v>
      </c>
      <c r="AT23" s="70" t="n">
        <f aca="false">AR23/AG93</f>
        <v>0.0540121546520629</v>
      </c>
      <c r="AU23" s="7"/>
      <c r="AV23" s="7"/>
      <c r="AW23" s="71" t="n">
        <f aca="false">workers_and_wage_low!C11</f>
        <v>11247506</v>
      </c>
      <c r="AX23" s="7"/>
      <c r="AY23" s="40" t="n">
        <f aca="false">(AW23-AW22)/AW22</f>
        <v>0.017215831785918</v>
      </c>
      <c r="AZ23" s="39" t="n">
        <f aca="false">workers_and_wage_low!B11</f>
        <v>6741.66175252587</v>
      </c>
      <c r="BA23" s="40" t="n">
        <f aca="false">(AZ23-AZ22)/AZ22</f>
        <v>-0.000351798147578038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0.0655915853917043</v>
      </c>
      <c r="BL23" s="40" t="n">
        <f aca="false">SUM(P90:P93)/AVERAGE(AG90:AG93)</f>
        <v>0.0178372850846761</v>
      </c>
      <c r="BM23" s="40" t="n">
        <f aca="false">SUM(D90:D93)/AVERAGE(AG90:AG93)</f>
        <v>0.0929267350166189</v>
      </c>
      <c r="BN23" s="40" t="n">
        <f aca="false">(SUM(H90:H93)+SUM(J90:J93))/AVERAGE(AG90:AG93)</f>
        <v>0.0142976976553565</v>
      </c>
      <c r="BO23" s="69" t="n">
        <f aca="false">AL23-BN23</f>
        <v>-0.0594701323649472</v>
      </c>
      <c r="BP23" s="32" t="n">
        <f aca="false">BN23+BM23</f>
        <v>0.107224432671975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104310962.345675</v>
      </c>
      <c r="E24" s="9"/>
      <c r="F24" s="67" t="n">
        <f aca="false">'Low pensions'!I24</f>
        <v>18959752.158659</v>
      </c>
      <c r="G24" s="82" t="n">
        <f aca="false">'Low pensions'!K24</f>
        <v>148476.22300635</v>
      </c>
      <c r="H24" s="82" t="n">
        <f aca="false">'Low pensions'!V24</f>
        <v>816872.371412834</v>
      </c>
      <c r="I24" s="82" t="n">
        <f aca="false">'Low pensions'!M24</f>
        <v>4592.04813421701</v>
      </c>
      <c r="J24" s="82" t="n">
        <f aca="false">'Low pensions'!W24</f>
        <v>25264.0939612217</v>
      </c>
      <c r="K24" s="9"/>
      <c r="L24" s="82" t="n">
        <f aca="false">'Low pensions'!N24</f>
        <v>3599614.55233288</v>
      </c>
      <c r="M24" s="67"/>
      <c r="N24" s="82" t="n">
        <f aca="false">'Low pensions'!L24</f>
        <v>785544.065131642</v>
      </c>
      <c r="O24" s="9"/>
      <c r="P24" s="82" t="n">
        <f aca="false">'Low pensions'!X24</f>
        <v>23000248.6972876</v>
      </c>
      <c r="Q24" s="67"/>
      <c r="R24" s="82" t="n">
        <f aca="false">'Low SIPA income'!G19</f>
        <v>20580119.0171851</v>
      </c>
      <c r="S24" s="67"/>
      <c r="T24" s="82" t="n">
        <f aca="false">'Low SIPA income'!J19</f>
        <v>78689868.7761087</v>
      </c>
      <c r="U24" s="9"/>
      <c r="V24" s="82" t="n">
        <f aca="false">'Low SIPA income'!F19</f>
        <v>137459.026655012</v>
      </c>
      <c r="W24" s="67"/>
      <c r="X24" s="82" t="n">
        <f aca="false">'Low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-0.0443359290519932</v>
      </c>
      <c r="AM24" s="9" t="n">
        <f aca="false">'Central scenario'!AM23</f>
        <v>6738583.40306814</v>
      </c>
      <c r="AN24" s="69" t="n">
        <f aca="false">AM24/AVERAGE(AG94:AG97)</f>
        <v>0.00101418402314831</v>
      </c>
      <c r="AO24" s="69" t="n">
        <f aca="false">'GDP evolution by scenario'!G93</f>
        <v>0.0283704056727834</v>
      </c>
      <c r="AP24" s="69"/>
      <c r="AQ24" s="9" t="n">
        <f aca="false">AQ23*(1+AO24)</f>
        <v>604848953.97986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357755844.271071</v>
      </c>
      <c r="AS24" s="70" t="n">
        <f aca="false">AQ24/AG97</f>
        <v>0.0906602084340058</v>
      </c>
      <c r="AT24" s="70" t="n">
        <f aca="false">AR24/AG97</f>
        <v>0.0536236678540722</v>
      </c>
      <c r="AU24" s="7"/>
      <c r="AV24" s="7"/>
      <c r="AW24" s="71" t="n">
        <f aca="false">workers_and_wage_low!C12</f>
        <v>11410134</v>
      </c>
      <c r="AX24" s="7"/>
      <c r="AY24" s="40" t="n">
        <f aca="false">(AW24-AW23)/AW23</f>
        <v>0.0144590276279915</v>
      </c>
      <c r="AZ24" s="39" t="n">
        <f aca="false">workers_and_wage_low!B12</f>
        <v>6886.42921069284</v>
      </c>
      <c r="BA24" s="40" t="n">
        <f aca="false">(AZ24-AZ23)/AZ23</f>
        <v>0.0214735570369921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0.0655560040342116</v>
      </c>
      <c r="BL24" s="40" t="n">
        <f aca="false">SUM(P94:P97)/AVERAGE(AG94:AG97)</f>
        <v>0.0175420171695804</v>
      </c>
      <c r="BM24" s="40" t="n">
        <f aca="false">SUM(D94:D97)/AVERAGE(AG94:AG97)</f>
        <v>0.0923499159166244</v>
      </c>
      <c r="BN24" s="40" t="n">
        <f aca="false">(SUM(H94:H97)+SUM(J94:J97))/AVERAGE(AG94:AG97)</f>
        <v>0.0153153970816837</v>
      </c>
      <c r="BO24" s="69" t="n">
        <f aca="false">AL24-BN24</f>
        <v>-0.0596513261336769</v>
      </c>
      <c r="BP24" s="32" t="n">
        <f aca="false">BN24+BM24</f>
        <v>0.107665312998308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113373996.039969</v>
      </c>
      <c r="E25" s="9"/>
      <c r="F25" s="67" t="n">
        <f aca="false">'Low pensions'!I25</f>
        <v>20607065.8137661</v>
      </c>
      <c r="G25" s="82" t="n">
        <f aca="false">'Low pensions'!K25</f>
        <v>189845.474762486</v>
      </c>
      <c r="H25" s="82" t="n">
        <f aca="false">'Low pensions'!V25</f>
        <v>1044473.78867251</v>
      </c>
      <c r="I25" s="82" t="n">
        <f aca="false">'Low pensions'!M25</f>
        <v>5871.50952873667</v>
      </c>
      <c r="J25" s="82" t="n">
        <f aca="false">'Low pensions'!W25</f>
        <v>32303.3130517272</v>
      </c>
      <c r="K25" s="9"/>
      <c r="L25" s="82" t="n">
        <f aca="false">'Low pensions'!N25</f>
        <v>4012507.36812272</v>
      </c>
      <c r="M25" s="67"/>
      <c r="N25" s="82" t="n">
        <f aca="false">'Low pensions'!L25</f>
        <v>856510.300309789</v>
      </c>
      <c r="O25" s="9"/>
      <c r="P25" s="82" t="n">
        <f aca="false">'Low pensions'!X25</f>
        <v>25533186.7687566</v>
      </c>
      <c r="Q25" s="67"/>
      <c r="R25" s="82" t="n">
        <f aca="false">'Low SIPA income'!G20</f>
        <v>24342194.7243126</v>
      </c>
      <c r="S25" s="67"/>
      <c r="T25" s="82" t="n">
        <f aca="false">'Low SIPA income'!J20</f>
        <v>93074491.3078076</v>
      </c>
      <c r="U25" s="9"/>
      <c r="V25" s="82" t="n">
        <f aca="false">'Low SIPA income'!F20</f>
        <v>143698.094559182</v>
      </c>
      <c r="W25" s="67"/>
      <c r="X25" s="82" t="n">
        <f aca="false">'Low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-0.0433793413687072</v>
      </c>
      <c r="AM25" s="9" t="n">
        <f aca="false">'Central scenario'!AM24</f>
        <v>6098422.29766839</v>
      </c>
      <c r="AN25" s="69" t="n">
        <f aca="false">AM25/AVERAGE(AG98:AG101)</f>
        <v>0.000910382641206369</v>
      </c>
      <c r="AO25" s="69" t="n">
        <f aca="false">'GDP evolution by scenario'!G97</f>
        <v>0.0197129994101939</v>
      </c>
      <c r="AP25" s="69"/>
      <c r="AQ25" s="9" t="n">
        <f aca="false">AQ24*(1+AO25)</f>
        <v>616772341.052921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358654956.92215</v>
      </c>
      <c r="AS25" s="70" t="n">
        <f aca="false">AQ25/AG101</f>
        <v>0.0920388406264745</v>
      </c>
      <c r="AT25" s="70" t="n">
        <f aca="false">AR25/AG101</f>
        <v>0.05352086049076</v>
      </c>
      <c r="AU25" s="7"/>
      <c r="AV25" s="7"/>
      <c r="AW25" s="71" t="n">
        <f aca="false">workers_and_wage_low!C13</f>
        <v>11521898</v>
      </c>
      <c r="AX25" s="7"/>
      <c r="AY25" s="40" t="n">
        <f aca="false">(AW25-AW24)/AW24</f>
        <v>0.0097951522742853</v>
      </c>
      <c r="AZ25" s="39" t="n">
        <f aca="false">workers_and_wage_low!B13</f>
        <v>6890.54533395775</v>
      </c>
      <c r="BA25" s="40" t="n">
        <f aca="false">(AZ25-AZ24)/AZ24</f>
        <v>0.000597715178501923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0.0655897460185275</v>
      </c>
      <c r="BL25" s="40" t="n">
        <f aca="false">SUM(P98:P101)/AVERAGE(AG98:AG101)</f>
        <v>0.0171428153005102</v>
      </c>
      <c r="BM25" s="40" t="n">
        <f aca="false">SUM(D98:D101)/AVERAGE(AG98:AG101)</f>
        <v>0.0918262720867245</v>
      </c>
      <c r="BN25" s="40" t="n">
        <f aca="false">(SUM(H98:H101)+SUM(J98:J101))/AVERAGE(AG98:AG101)</f>
        <v>0.0163800335860561</v>
      </c>
      <c r="BO25" s="69" t="n">
        <f aca="false">AL25-BN25</f>
        <v>-0.0597593749547634</v>
      </c>
      <c r="BP25" s="32" t="n">
        <f aca="false">BN25+BM25</f>
        <v>0.108206305672781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'Low pensions'!Q26</f>
        <v>105508838.342917</v>
      </c>
      <c r="E26" s="6"/>
      <c r="F26" s="8" t="n">
        <f aca="false">'Low pensions'!I26</f>
        <v>19177480.3006855</v>
      </c>
      <c r="G26" s="81" t="n">
        <f aca="false">'Low pensions'!K26</f>
        <v>193632.468036018</v>
      </c>
      <c r="H26" s="81" t="n">
        <f aca="false">'Low pensions'!V26</f>
        <v>1065308.70831983</v>
      </c>
      <c r="I26" s="81" t="n">
        <f aca="false">'Low pensions'!M26</f>
        <v>5988.63303204181</v>
      </c>
      <c r="J26" s="81" t="n">
        <f aca="false">'Low pensions'!W26</f>
        <v>32947.6920098918</v>
      </c>
      <c r="K26" s="6"/>
      <c r="L26" s="81" t="n">
        <f aca="false">'Low pensions'!N26</f>
        <v>4266228.99960084</v>
      </c>
      <c r="M26" s="8"/>
      <c r="N26" s="81" t="n">
        <f aca="false">'Low pensions'!L26</f>
        <v>797289.861036606</v>
      </c>
      <c r="O26" s="6"/>
      <c r="P26" s="81" t="n">
        <f aca="false">'Low pensions'!X26</f>
        <v>26523936.1366118</v>
      </c>
      <c r="Q26" s="8"/>
      <c r="R26" s="81" t="n">
        <f aca="false">'Low SIPA income'!G21</f>
        <v>19334664.0730578</v>
      </c>
      <c r="S26" s="8"/>
      <c r="T26" s="81" t="n">
        <f aca="false">'Low SIPA income'!J21</f>
        <v>73927763.8515407</v>
      </c>
      <c r="U26" s="6"/>
      <c r="V26" s="81" t="n">
        <f aca="false">'Low SIPA income'!F21</f>
        <v>129450.461885458</v>
      </c>
      <c r="W26" s="8"/>
      <c r="X26" s="81" t="n">
        <f aca="false">'Low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-0.0430010596047304</v>
      </c>
      <c r="AM26" s="6" t="n">
        <f aca="false">'Central scenario'!AM25</f>
        <v>5493111.4769607</v>
      </c>
      <c r="AN26" s="63" t="n">
        <f aca="false">AM26/AVERAGE(AG102:AG105)</f>
        <v>0.000817864018726061</v>
      </c>
      <c r="AO26" s="63" t="n">
        <f aca="false">'GDP evolution by scenario'!G101</f>
        <v>0.0225923829085601</v>
      </c>
      <c r="AP26" s="63"/>
      <c r="AQ26" s="6" t="n">
        <f aca="false">AQ25*(1+AO26)</f>
        <v>630706697.949398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361208064.702586</v>
      </c>
      <c r="AS26" s="64" t="n">
        <f aca="false">AQ26/AG105</f>
        <v>0.0930248249665116</v>
      </c>
      <c r="AT26" s="64" t="n">
        <f aca="false">AR26/AG105</f>
        <v>0.0532756622130344</v>
      </c>
      <c r="AU26" s="61" t="n">
        <f aca="false">AVERAGE(AH26:AH29)</f>
        <v>-0.0157471676160662</v>
      </c>
      <c r="AV26" s="5"/>
      <c r="AW26" s="65" t="n">
        <f aca="false">workers_and_wage_low!C14</f>
        <v>11482379</v>
      </c>
      <c r="AX26" s="5"/>
      <c r="AY26" s="61" t="n">
        <f aca="false">(AW26-AW25)/AW25</f>
        <v>-0.00342990364955496</v>
      </c>
      <c r="AZ26" s="66" t="n">
        <f aca="false">workers_and_wage_low!B14</f>
        <v>6808.84926639221</v>
      </c>
      <c r="BA26" s="61" t="n">
        <f aca="false">(AZ26-AZ25)/AZ25</f>
        <v>-0.0118562557252089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0.0136291192490751</v>
      </c>
      <c r="BJ26" s="5" t="n">
        <f aca="false">BJ25+1</f>
        <v>2037</v>
      </c>
      <c r="BK26" s="61" t="n">
        <f aca="false">SUM(T102:T105)/AVERAGE(AG102:AG105)</f>
        <v>0.0658078984486394</v>
      </c>
      <c r="BL26" s="61" t="n">
        <f aca="false">SUM(P102:P105)/AVERAGE(AG102:AG105)</f>
        <v>0.0169297953640271</v>
      </c>
      <c r="BM26" s="61" t="n">
        <f aca="false">SUM(D102:D105)/AVERAGE(AG102:AG105)</f>
        <v>0.0918791626893428</v>
      </c>
      <c r="BN26" s="61" t="n">
        <f aca="false">(SUM(H102:H105)+SUM(J102:J105))/AVERAGE(AG102:AG105)</f>
        <v>0.0177708704179448</v>
      </c>
      <c r="BO26" s="63" t="n">
        <f aca="false">AL26-BN26</f>
        <v>-0.0607719300226753</v>
      </c>
      <c r="BP26" s="32" t="n">
        <f aca="false">BN26+BM26</f>
        <v>0.109650033107288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'Low pensions'!Q27</f>
        <v>106211690.286711</v>
      </c>
      <c r="E27" s="9"/>
      <c r="F27" s="67" t="n">
        <f aca="false">'Low pensions'!I27</f>
        <v>19305231.9612867</v>
      </c>
      <c r="G27" s="82" t="n">
        <f aca="false">'Low pensions'!K27</f>
        <v>211229.041623464</v>
      </c>
      <c r="H27" s="82" t="n">
        <f aca="false">'Low pensions'!V27</f>
        <v>1162119.8643694</v>
      </c>
      <c r="I27" s="82" t="n">
        <f aca="false">'Low pensions'!M27</f>
        <v>6532.85695742682</v>
      </c>
      <c r="J27" s="82" t="n">
        <f aca="false">'Low pensions'!W27</f>
        <v>35941.8514753426</v>
      </c>
      <c r="K27" s="9"/>
      <c r="L27" s="82" t="n">
        <f aca="false">'Low pensions'!N27</f>
        <v>3669736.53404985</v>
      </c>
      <c r="M27" s="67"/>
      <c r="N27" s="82" t="n">
        <f aca="false">'Low pensions'!L27</f>
        <v>790986.917545874</v>
      </c>
      <c r="O27" s="9"/>
      <c r="P27" s="82" t="n">
        <f aca="false">'Low pensions'!X27</f>
        <v>23394056.9618448</v>
      </c>
      <c r="Q27" s="67"/>
      <c r="R27" s="82" t="n">
        <f aca="false">'Low SIPA income'!G22</f>
        <v>22041038.7281914</v>
      </c>
      <c r="S27" s="67"/>
      <c r="T27" s="82" t="n">
        <f aca="false">'Low SIPA income'!J22</f>
        <v>84275821.9115361</v>
      </c>
      <c r="U27" s="9"/>
      <c r="V27" s="82" t="n">
        <f aca="false">'Low SIPA income'!F22</f>
        <v>124241.716375217</v>
      </c>
      <c r="W27" s="67"/>
      <c r="X27" s="82" t="n">
        <f aca="false">'Low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-0.0411541945436297</v>
      </c>
      <c r="AM27" s="9" t="n">
        <f aca="false">'Central scenario'!AM26</f>
        <v>4920541.96276278</v>
      </c>
      <c r="AN27" s="69" t="n">
        <f aca="false">AM27/AVERAGE(AG106:AG109)</f>
        <v>0.000718109619507039</v>
      </c>
      <c r="AO27" s="69" t="n">
        <f aca="false">'GDP evolution by scenario'!G105</f>
        <v>0.0189371608621309</v>
      </c>
      <c r="AP27" s="69"/>
      <c r="AQ27" s="9" t="n">
        <f aca="false">AQ26*(1+AO27)</f>
        <v>642650492.145289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363085214.625361</v>
      </c>
      <c r="AS27" s="70" t="n">
        <f aca="false">AQ27/AG109</f>
        <v>0.0932139065087705</v>
      </c>
      <c r="AT27" s="70" t="n">
        <f aca="false">AR27/AG109</f>
        <v>0.0526640711622667</v>
      </c>
      <c r="AU27" s="7"/>
      <c r="AV27" s="7"/>
      <c r="AW27" s="71" t="n">
        <f aca="false">workers_and_wage_low!C15</f>
        <v>11421402</v>
      </c>
      <c r="AX27" s="7"/>
      <c r="AY27" s="40" t="n">
        <f aca="false">(AW27-AW26)/AW26</f>
        <v>-0.0053104848742582</v>
      </c>
      <c r="AZ27" s="39" t="n">
        <f aca="false">workers_and_wage_low!B15</f>
        <v>6723.17180647536</v>
      </c>
      <c r="BA27" s="40" t="n">
        <f aca="false">(AZ27-AZ26)/AZ26</f>
        <v>-0.0125832510846933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0.0131139818424882</v>
      </c>
      <c r="BJ27" s="7" t="n">
        <f aca="false">BJ26+1</f>
        <v>2038</v>
      </c>
      <c r="BK27" s="40" t="n">
        <f aca="false">SUM(T106:T109)/AVERAGE(AG106:AG109)</f>
        <v>0.065848833246137</v>
      </c>
      <c r="BL27" s="40" t="n">
        <f aca="false">SUM(P106:P109)/AVERAGE(AG106:AG109)</f>
        <v>0.0166481798539984</v>
      </c>
      <c r="BM27" s="40" t="n">
        <f aca="false">SUM(D106:D109)/AVERAGE(AG106:AG109)</f>
        <v>0.0903548479357683</v>
      </c>
      <c r="BN27" s="40" t="n">
        <f aca="false">(SUM(H106:H109)+SUM(J106:J109))/AVERAGE(AG106:AG109)</f>
        <v>0.0186110264587181</v>
      </c>
      <c r="BO27" s="69" t="n">
        <f aca="false">AL27-BN27</f>
        <v>-0.0597652210023477</v>
      </c>
      <c r="BP27" s="32" t="n">
        <f aca="false">BN27+BM27</f>
        <v>0.108965874394486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'Low pensions'!Q28</f>
        <v>99388176.5088936</v>
      </c>
      <c r="E28" s="9"/>
      <c r="F28" s="67" t="n">
        <f aca="false">'Low pensions'!I28</f>
        <v>18064977.5607004</v>
      </c>
      <c r="G28" s="82" t="n">
        <f aca="false">'Low pensions'!K28</f>
        <v>227995.709527446</v>
      </c>
      <c r="H28" s="82" t="n">
        <f aca="false">'Low pensions'!V28</f>
        <v>1254365.1242103</v>
      </c>
      <c r="I28" s="82" t="n">
        <f aca="false">'Low pensions'!M28</f>
        <v>7051.41369672515</v>
      </c>
      <c r="J28" s="82" t="n">
        <f aca="false">'Low pensions'!W28</f>
        <v>38794.7976559888</v>
      </c>
      <c r="K28" s="9"/>
      <c r="L28" s="82" t="n">
        <f aca="false">'Low pensions'!N28</f>
        <v>3308279.04526512</v>
      </c>
      <c r="M28" s="67"/>
      <c r="N28" s="82" t="n">
        <f aca="false">'Low pensions'!L28</f>
        <v>750970.232147779</v>
      </c>
      <c r="O28" s="9"/>
      <c r="P28" s="82" t="n">
        <f aca="false">'Low pensions'!X28</f>
        <v>21298292.3380149</v>
      </c>
      <c r="Q28" s="67"/>
      <c r="R28" s="82" t="n">
        <f aca="false">'Low SIPA income'!G23</f>
        <v>18066228.260474</v>
      </c>
      <c r="S28" s="67"/>
      <c r="T28" s="82" t="n">
        <f aca="false">'Low SIPA income'!J23</f>
        <v>69077789.5846383</v>
      </c>
      <c r="U28" s="9"/>
      <c r="V28" s="82" t="n">
        <f aca="false">'Low SIPA income'!F23</f>
        <v>112485.920454584</v>
      </c>
      <c r="W28" s="67"/>
      <c r="X28" s="82" t="n">
        <f aca="false">'Low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-0.0395079666879179</v>
      </c>
      <c r="AM28" s="9" t="n">
        <f aca="false">'Central scenario'!AM27</f>
        <v>4379286.21321994</v>
      </c>
      <c r="AN28" s="69" t="n">
        <f aca="false">AM28/AVERAGE(AG110:AG113)</f>
        <v>0.000629464216450967</v>
      </c>
      <c r="AO28" s="69" t="n">
        <f aca="false">'GDP evolution by scenario'!G109</f>
        <v>0.0196951436467729</v>
      </c>
      <c r="AP28" s="69"/>
      <c r="AQ28" s="9" t="n">
        <f aca="false">AQ27*(1+AO28)</f>
        <v>655307585.90276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365817551.522221</v>
      </c>
      <c r="AS28" s="70" t="n">
        <f aca="false">AQ28/AG113</f>
        <v>0.0938269006609205</v>
      </c>
      <c r="AT28" s="70" t="n">
        <f aca="false">AR28/AG113</f>
        <v>0.0523777349828967</v>
      </c>
      <c r="AU28" s="9"/>
      <c r="AV28" s="7"/>
      <c r="AW28" s="71" t="n">
        <f aca="false">workers_and_wage_low!C16</f>
        <v>11521980</v>
      </c>
      <c r="AX28" s="7"/>
      <c r="AY28" s="40" t="n">
        <f aca="false">(AW28-AW27)/AW27</f>
        <v>0.00880609928623474</v>
      </c>
      <c r="AZ28" s="39" t="n">
        <f aca="false">workers_and_wage_low!B16</f>
        <v>6342.54075613813</v>
      </c>
      <c r="BA28" s="40" t="n">
        <f aca="false">(AZ28-AZ27)/AZ27</f>
        <v>-0.0566148034430167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0.0146982654113221</v>
      </c>
      <c r="BJ28" s="7" t="n">
        <f aca="false">BJ27+1</f>
        <v>2039</v>
      </c>
      <c r="BK28" s="40" t="n">
        <f aca="false">SUM(T110:T113)/AVERAGE(AG110:AG113)</f>
        <v>0.0662647331239037</v>
      </c>
      <c r="BL28" s="40" t="n">
        <f aca="false">SUM(P110:P113)/AVERAGE(AG110:AG113)</f>
        <v>0.0163996150462406</v>
      </c>
      <c r="BM28" s="40" t="n">
        <f aca="false">SUM(D110:D113)/AVERAGE(AG110:AG113)</f>
        <v>0.089373084765581</v>
      </c>
      <c r="BN28" s="40" t="n">
        <f aca="false">(SUM(H110:H113)+SUM(J110:J113))/AVERAGE(AG110:AG113)</f>
        <v>0.0197422633808745</v>
      </c>
      <c r="BO28" s="69" t="n">
        <f aca="false">AL28-BN28</f>
        <v>-0.0592502300687923</v>
      </c>
      <c r="BP28" s="32" t="n">
        <f aca="false">BN28+BM28</f>
        <v>0.109115348146455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'Low pensions'!Q29</f>
        <v>91125826.8952763</v>
      </c>
      <c r="E29" s="9"/>
      <c r="F29" s="67" t="n">
        <f aca="false">'Low pensions'!I29</f>
        <v>16563197.7151339</v>
      </c>
      <c r="G29" s="82" t="n">
        <f aca="false">'Low pensions'!K29</f>
        <v>233179.582375956</v>
      </c>
      <c r="H29" s="82" t="n">
        <f aca="false">'Low pensions'!V29</f>
        <v>1282885.26313305</v>
      </c>
      <c r="I29" s="82" t="n">
        <f aca="false">'Low pensions'!M29</f>
        <v>7211.73966111208</v>
      </c>
      <c r="J29" s="82" t="n">
        <f aca="false">'Low pensions'!W29</f>
        <v>39676.8638082386</v>
      </c>
      <c r="K29" s="9"/>
      <c r="L29" s="82" t="n">
        <f aca="false">'Low pensions'!N29</f>
        <v>3051396.7057971</v>
      </c>
      <c r="M29" s="67"/>
      <c r="N29" s="82" t="n">
        <f aca="false">'Low pensions'!L29</f>
        <v>686850.352897843</v>
      </c>
      <c r="O29" s="9"/>
      <c r="P29" s="82" t="n">
        <f aca="false">'Low pensions'!X29</f>
        <v>19612560.0001379</v>
      </c>
      <c r="Q29" s="67"/>
      <c r="R29" s="82" t="n">
        <f aca="false">'Low SIPA income'!G24</f>
        <v>19758169.3249393</v>
      </c>
      <c r="S29" s="67"/>
      <c r="T29" s="82" t="n">
        <f aca="false">'Low SIPA income'!J24</f>
        <v>75547072.8880299</v>
      </c>
      <c r="U29" s="9"/>
      <c r="V29" s="82" t="n">
        <f aca="false">'Low SIPA income'!F24</f>
        <v>112102.826524005</v>
      </c>
      <c r="W29" s="67"/>
      <c r="X29" s="82" t="n">
        <f aca="false">'Low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-0.0387582391206338</v>
      </c>
      <c r="AM29" s="9" t="n">
        <f aca="false">'Central scenario'!AM28</f>
        <v>3887732.69163583</v>
      </c>
      <c r="AN29" s="69" t="n">
        <f aca="false">AM29/AVERAGE(AG114:AG117)</f>
        <v>0.000551537597371737</v>
      </c>
      <c r="AO29" s="69" t="n">
        <f aca="false">'GDP evolution by scenario'!G113</f>
        <v>0.0195545541763067</v>
      </c>
      <c r="AP29" s="69"/>
      <c r="AQ29" s="9" t="n">
        <f aca="false">AQ28*(1+AO29)</f>
        <v>668121833.59344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369048495.975039</v>
      </c>
      <c r="AS29" s="70" t="n">
        <f aca="false">AQ29/AG117</f>
        <v>0.0944605772523765</v>
      </c>
      <c r="AT29" s="70" t="n">
        <f aca="false">AR29/AG117</f>
        <v>0.0521769117713589</v>
      </c>
      <c r="AV29" s="7"/>
      <c r="AW29" s="71" t="n">
        <f aca="false">workers_and_wage_low!C17</f>
        <v>11538154</v>
      </c>
      <c r="AX29" s="7"/>
      <c r="AY29" s="40" t="n">
        <f aca="false">(AW29-AW28)/AW28</f>
        <v>0.00140375178571739</v>
      </c>
      <c r="AZ29" s="39" t="n">
        <f aca="false">workers_and_wage_low!B17</f>
        <v>6004.7550431554</v>
      </c>
      <c r="BA29" s="40" t="n">
        <f aca="false">(AZ29-AZ28)/AZ28</f>
        <v>-0.0532571608082817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0.0126612511540814</v>
      </c>
      <c r="BJ29" s="7" t="n">
        <f aca="false">BJ28+1</f>
        <v>2040</v>
      </c>
      <c r="BK29" s="40" t="n">
        <f aca="false">SUM(T114:T117)/AVERAGE(AG114:AG117)</f>
        <v>0.0663012223935282</v>
      </c>
      <c r="BL29" s="40" t="n">
        <f aca="false">SUM(P114:P117)/AVERAGE(AG114:AG117)</f>
        <v>0.0163104592626176</v>
      </c>
      <c r="BM29" s="40" t="n">
        <f aca="false">SUM(D114:D117)/AVERAGE(AG114:AG117)</f>
        <v>0.0887490022515444</v>
      </c>
      <c r="BN29" s="40" t="n">
        <f aca="false">(SUM(H114:H117)+SUM(J114:J117))/AVERAGE(AG114:AG117)</f>
        <v>0.0207349363760211</v>
      </c>
      <c r="BO29" s="69" t="n">
        <f aca="false">AL29-BN29</f>
        <v>-0.0594931754966549</v>
      </c>
      <c r="BP29" s="32" t="n">
        <f aca="false">BN29+BM29</f>
        <v>0.109483938627565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90613526.7491123</v>
      </c>
      <c r="E30" s="6"/>
      <c r="F30" s="8" t="n">
        <f aca="false">'Low pensions'!I30</f>
        <v>16470081.0993565</v>
      </c>
      <c r="G30" s="81" t="n">
        <f aca="false">'Low pensions'!K30</f>
        <v>189879.95484708</v>
      </c>
      <c r="H30" s="81" t="n">
        <f aca="false">'Low pensions'!V30</f>
        <v>1044663.48792468</v>
      </c>
      <c r="I30" s="81" t="n">
        <f aca="false">'Low pensions'!M30</f>
        <v>5872.57592310553</v>
      </c>
      <c r="J30" s="81" t="n">
        <f aca="false">'Low pensions'!W30</f>
        <v>32309.1800389074</v>
      </c>
      <c r="K30" s="6"/>
      <c r="L30" s="81" t="n">
        <f aca="false">'Low pensions'!N30</f>
        <v>3574517.52676076</v>
      </c>
      <c r="M30" s="8"/>
      <c r="N30" s="81" t="n">
        <f aca="false">'Low pensions'!L30</f>
        <v>683471.593930826</v>
      </c>
      <c r="O30" s="6"/>
      <c r="P30" s="81" t="n">
        <f aca="false">'Low pensions'!X30</f>
        <v>22308447.4919886</v>
      </c>
      <c r="Q30" s="8"/>
      <c r="R30" s="81" t="n">
        <f aca="false">'Low SIPA income'!G25</f>
        <v>15760588.8300529</v>
      </c>
      <c r="S30" s="8"/>
      <c r="T30" s="81" t="n">
        <f aca="false">'Low SIPA income'!J25</f>
        <v>60261977.3887342</v>
      </c>
      <c r="U30" s="6"/>
      <c r="V30" s="81" t="n">
        <f aca="false">'Low SIPA income'!F25</f>
        <v>110988.074669527</v>
      </c>
      <c r="W30" s="8"/>
      <c r="X30" s="81" t="n">
        <f aca="false">'Low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-0.364449708548005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11452346</v>
      </c>
      <c r="AX30" s="5"/>
      <c r="AY30" s="61" t="n">
        <f aca="false">(AW30-AW29)/AW29</f>
        <v>-0.00743689155128281</v>
      </c>
      <c r="AZ30" s="66" t="n">
        <f aca="false">workers_and_wage_low!B18</f>
        <v>5984.66038142344</v>
      </c>
      <c r="BA30" s="61" t="n">
        <f aca="false">(AZ30-AZ29)/AZ29</f>
        <v>-0.00334645819646946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0.0148625779380925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91487854.0194997</v>
      </c>
      <c r="E31" s="9"/>
      <c r="F31" s="67" t="n">
        <f aca="false">'Low pensions'!I31</f>
        <v>16629000.430358</v>
      </c>
      <c r="G31" s="82" t="n">
        <f aca="false">'Low pensions'!K31</f>
        <v>194832.254670393</v>
      </c>
      <c r="H31" s="82" t="n">
        <f aca="false">'Low pensions'!V31</f>
        <v>1071909.58038787</v>
      </c>
      <c r="I31" s="82" t="n">
        <f aca="false">'Low pensions'!M31</f>
        <v>6025.73983516681</v>
      </c>
      <c r="J31" s="82" t="n">
        <f aca="false">'Low pensions'!W31</f>
        <v>33151.8426924086</v>
      </c>
      <c r="K31" s="9"/>
      <c r="L31" s="82" t="n">
        <f aca="false">'Low pensions'!N31</f>
        <v>3250287.77850783</v>
      </c>
      <c r="M31" s="67"/>
      <c r="N31" s="82" t="n">
        <f aca="false">'Low pensions'!L31</f>
        <v>691128.159056459</v>
      </c>
      <c r="O31" s="9"/>
      <c r="P31" s="82" t="n">
        <f aca="false">'Low pensions'!X31</f>
        <v>20668141.9492501</v>
      </c>
      <c r="Q31" s="67"/>
      <c r="R31" s="82" t="n">
        <f aca="false">'Low SIPA income'!G26</f>
        <v>18703119.7272112</v>
      </c>
      <c r="S31" s="67"/>
      <c r="T31" s="82" t="n">
        <f aca="false">'Low SIPA income'!J26</f>
        <v>71512999.3081739</v>
      </c>
      <c r="U31" s="9"/>
      <c r="V31" s="82" t="n">
        <f aca="false">'Low SIPA income'!F26</f>
        <v>107486.273713936</v>
      </c>
      <c r="W31" s="67"/>
      <c r="X31" s="82" t="n">
        <f aca="false">'Low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11487356</v>
      </c>
      <c r="AX31" s="7"/>
      <c r="AY31" s="40" t="n">
        <f aca="false">(AW31-AW30)/AW30</f>
        <v>0.00305701556694148</v>
      </c>
      <c r="AZ31" s="39" t="n">
        <f aca="false">workers_and_wage_low!B19</f>
        <v>5961.57826280046</v>
      </c>
      <c r="BA31" s="40" t="n">
        <f aca="false">(AZ31-AZ30)/AZ30</f>
        <v>-0.00385688028256918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0.0131409013566925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'Low pensions'!Q32</f>
        <v>93551779.3424859</v>
      </c>
      <c r="E32" s="9"/>
      <c r="F32" s="67" t="n">
        <f aca="false">'Low pensions'!I32</f>
        <v>17004143.2889593</v>
      </c>
      <c r="G32" s="82" t="n">
        <f aca="false">'Low pensions'!K32</f>
        <v>186101.284892964</v>
      </c>
      <c r="H32" s="82" t="n">
        <f aca="false">'Low pensions'!V32</f>
        <v>1023874.36072501</v>
      </c>
      <c r="I32" s="82" t="n">
        <f aca="false">'Low pensions'!M32</f>
        <v>5755.70984205039</v>
      </c>
      <c r="J32" s="82" t="n">
        <f aca="false">'Low pensions'!W32</f>
        <v>31666.2173420105</v>
      </c>
      <c r="K32" s="9"/>
      <c r="L32" s="82" t="n">
        <f aca="false">'Low pensions'!N32</f>
        <v>3177620.63583764</v>
      </c>
      <c r="M32" s="67"/>
      <c r="N32" s="82" t="n">
        <f aca="false">'Low pensions'!L32</f>
        <v>708198.933659263</v>
      </c>
      <c r="O32" s="9"/>
      <c r="P32" s="82" t="n">
        <f aca="false">'Low pensions'!X32</f>
        <v>20384990.1656612</v>
      </c>
      <c r="Q32" s="67"/>
      <c r="R32" s="82" t="n">
        <f aca="false">'Low SIPA income'!G27</f>
        <v>15783642.2468858</v>
      </c>
      <c r="S32" s="67"/>
      <c r="T32" s="82" t="n">
        <f aca="false">'Low SIPA income'!J27</f>
        <v>60350124.1260734</v>
      </c>
      <c r="U32" s="9"/>
      <c r="V32" s="82" t="n">
        <f aca="false">'Low SIPA income'!F27</f>
        <v>109352.321436835</v>
      </c>
      <c r="W32" s="67"/>
      <c r="X32" s="82" t="n">
        <f aca="false">'Low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11551134</v>
      </c>
      <c r="AX32" s="7"/>
      <c r="AY32" s="40" t="n">
        <f aca="false">(AW32-AW31)/AW31</f>
        <v>0.00555201736587601</v>
      </c>
      <c r="AZ32" s="39" t="n">
        <f aca="false">workers_and_wage_low!B20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0.015625103665824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92326295.8551381</v>
      </c>
      <c r="E33" s="9"/>
      <c r="F33" s="67" t="n">
        <f aca="false">'Low pensions'!I33</f>
        <v>16781397.15881</v>
      </c>
      <c r="G33" s="82" t="n">
        <f aca="false">'Low pensions'!K33</f>
        <v>200464.877487003</v>
      </c>
      <c r="H33" s="82" t="n">
        <f aca="false">'Low pensions'!V33</f>
        <v>1102898.60923246</v>
      </c>
      <c r="I33" s="82" t="n">
        <f aca="false">'Low pensions'!M33</f>
        <v>6199.94466454655</v>
      </c>
      <c r="J33" s="82" t="n">
        <f aca="false">'Low pensions'!W33</f>
        <v>34110.2662649217</v>
      </c>
      <c r="K33" s="9"/>
      <c r="L33" s="82" t="n">
        <f aca="false">'Low pensions'!N33</f>
        <v>3280777.27976349</v>
      </c>
      <c r="M33" s="67"/>
      <c r="N33" s="82" t="n">
        <f aca="false">'Low pensions'!L33</f>
        <v>699992.023556802</v>
      </c>
      <c r="O33" s="9"/>
      <c r="P33" s="82" t="n">
        <f aca="false">'Low pensions'!X33</f>
        <v>20875118.4834248</v>
      </c>
      <c r="Q33" s="67"/>
      <c r="R33" s="82" t="n">
        <f aca="false">'Low SIPA income'!G28</f>
        <v>17956919.5548655</v>
      </c>
      <c r="S33" s="67"/>
      <c r="T33" s="82" t="n">
        <f aca="false">'Low SIPA income'!J28</f>
        <v>68659838.274773</v>
      </c>
      <c r="U33" s="9"/>
      <c r="V33" s="82" t="n">
        <f aca="false">'Low SIPA income'!F28</f>
        <v>109843.876246888</v>
      </c>
      <c r="W33" s="67"/>
      <c r="X33" s="82" t="n">
        <f aca="false">'Low SIPA income'!M28</f>
        <v>275896.148263909</v>
      </c>
      <c r="Y33" s="9"/>
      <c r="Z33" s="9" t="n">
        <f aca="false">R33+V33-N33-L33-F33</f>
        <v>-2695403.03101786</v>
      </c>
      <c r="AA33" s="9"/>
      <c r="AB33" s="9" t="n">
        <f aca="false">T33-P33-D33</f>
        <v>-44541576.0637899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-0.00884159454739334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11655382</v>
      </c>
      <c r="AX33" s="7"/>
      <c r="AY33" s="40" t="n">
        <f aca="false">(AW33-AW32)/AW32</f>
        <v>0.00902491478325851</v>
      </c>
      <c r="AZ33" s="39" t="n">
        <f aca="false">workers_and_wage_low!B21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0.0136353087385325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105836492.070185</v>
      </c>
      <c r="E34" s="6"/>
      <c r="F34" s="8" t="n">
        <f aca="false">'Low pensions'!I34</f>
        <v>19237035.2441274</v>
      </c>
      <c r="G34" s="81" t="n">
        <f aca="false">'Low pensions'!K34</f>
        <v>233133.974652747</v>
      </c>
      <c r="H34" s="81" t="n">
        <f aca="false">'Low pensions'!V34</f>
        <v>1282634.3428964</v>
      </c>
      <c r="I34" s="81" t="n">
        <f aca="false">'Low pensions'!M34</f>
        <v>7210.32911297155</v>
      </c>
      <c r="J34" s="81" t="n">
        <f aca="false">'Low pensions'!W34</f>
        <v>39669.1033885484</v>
      </c>
      <c r="K34" s="6"/>
      <c r="L34" s="81" t="n">
        <f aca="false">'Low pensions'!N34</f>
        <v>3813388.74692218</v>
      </c>
      <c r="M34" s="8"/>
      <c r="N34" s="81" t="n">
        <f aca="false">'Low pensions'!L34</f>
        <v>716576.589945611</v>
      </c>
      <c r="O34" s="6"/>
      <c r="P34" s="81" t="n">
        <f aca="false">'Low pensions'!X34</f>
        <v>23730085.3094726</v>
      </c>
      <c r="Q34" s="8"/>
      <c r="R34" s="81" t="n">
        <f aca="false">'Low SIPA income'!G29</f>
        <v>16441204.7223238</v>
      </c>
      <c r="S34" s="8"/>
      <c r="T34" s="81" t="n">
        <f aca="false">'Low SIPA income'!J29</f>
        <v>62864371.2429685</v>
      </c>
      <c r="U34" s="6"/>
      <c r="V34" s="81" t="n">
        <f aca="false">'Low SIPA income'!F29</f>
        <v>111198.450878821</v>
      </c>
      <c r="W34" s="8"/>
      <c r="X34" s="81" t="n">
        <f aca="false">'Low SIPA income'!M29</f>
        <v>279298.449204622</v>
      </c>
      <c r="Y34" s="6"/>
      <c r="Z34" s="6" t="n">
        <f aca="false">R34+V34-N34-L34-F34</f>
        <v>-7214597.40779254</v>
      </c>
      <c r="AA34" s="6"/>
      <c r="AB34" s="6" t="n">
        <f aca="false">T34-P34-D34</f>
        <v>-66702206.1366895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-0.0139145831388283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0.00110473633366679</v>
      </c>
      <c r="AV34" s="5"/>
      <c r="AW34" s="65" t="n">
        <f aca="false">workers_and_wage_low!C22</f>
        <v>11431158</v>
      </c>
      <c r="AX34" s="5"/>
      <c r="AY34" s="61" t="n">
        <f aca="false">(AW34-AW33)/AW33</f>
        <v>-0.0192378079071111</v>
      </c>
      <c r="AZ34" s="66" t="n">
        <f aca="false">workers_and_wage_low!B22</f>
        <v>5989.32191199784</v>
      </c>
      <c r="BA34" s="61" t="n">
        <f aca="false">(AZ34-AZ33)/AZ33</f>
        <v>0.0547128760098161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0.0159970640924848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97560783.880788</v>
      </c>
      <c r="E35" s="9"/>
      <c r="F35" s="67" t="n">
        <f aca="false">'Low pensions'!I35</f>
        <v>17732827.3192844</v>
      </c>
      <c r="G35" s="82" t="n">
        <f aca="false">'Low pensions'!K35</f>
        <v>265315.614865827</v>
      </c>
      <c r="H35" s="82" t="n">
        <f aca="false">'Low pensions'!V35</f>
        <v>1459688.23222984</v>
      </c>
      <c r="I35" s="82" t="n">
        <f aca="false">'Low pensions'!M35</f>
        <v>8205.63757316989</v>
      </c>
      <c r="J35" s="82" t="n">
        <f aca="false">'Low pensions'!W35</f>
        <v>45144.9968730878</v>
      </c>
      <c r="K35" s="9"/>
      <c r="L35" s="82" t="n">
        <f aca="false">'Low pensions'!N35</f>
        <v>3228169.97748019</v>
      </c>
      <c r="M35" s="67"/>
      <c r="N35" s="82" t="n">
        <f aca="false">'Low pensions'!L35</f>
        <v>731483.954454541</v>
      </c>
      <c r="O35" s="9"/>
      <c r="P35" s="82" t="n">
        <f aca="false">'Low pensions'!X35</f>
        <v>20775398.2539697</v>
      </c>
      <c r="Q35" s="67"/>
      <c r="R35" s="82" t="n">
        <f aca="false">'Low SIPA income'!G30</f>
        <v>18957732.0936956</v>
      </c>
      <c r="S35" s="67"/>
      <c r="T35" s="82" t="n">
        <f aca="false">'Low SIPA income'!J30</f>
        <v>72486531.7591137</v>
      </c>
      <c r="U35" s="9"/>
      <c r="V35" s="82" t="n">
        <f aca="false">'Low SIPA income'!F30</f>
        <v>100985.390595</v>
      </c>
      <c r="W35" s="67"/>
      <c r="X35" s="82" t="n">
        <f aca="false">'Low SIPA income'!M30</f>
        <v>253646.186278647</v>
      </c>
      <c r="Y35" s="9"/>
      <c r="Z35" s="9" t="n">
        <f aca="false">R35+V35-N35-L35-F35</f>
        <v>-2633763.7669286</v>
      </c>
      <c r="AA35" s="9"/>
      <c r="AB35" s="9" t="n">
        <f aca="false">T35-P35-D35</f>
        <v>-45849650.3756439</v>
      </c>
      <c r="AC35" s="50"/>
      <c r="AD35" s="9"/>
      <c r="AE35" s="9"/>
      <c r="AF35" s="9"/>
      <c r="AG35" s="9" t="n">
        <f aca="false">AG34*'Pessimist macro hypothesis'!B17/'Pessimist macro hypothesis'!B16</f>
        <v>4931638511.79861</v>
      </c>
      <c r="AH35" s="40" t="n">
        <f aca="false">(AG35-AG34)/AG34</f>
        <v>0.0287769784172663</v>
      </c>
      <c r="AI35" s="40"/>
      <c r="AJ35" s="40" t="n">
        <f aca="false">AB35/AG35</f>
        <v>-0.00929704200053425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11441818</v>
      </c>
      <c r="AX35" s="7"/>
      <c r="AY35" s="40" t="n">
        <f aca="false">(AW35-AW34)/AW34</f>
        <v>0.000932538943123697</v>
      </c>
      <c r="AZ35" s="39" t="n">
        <f aca="false">workers_and_wage_low!B23</f>
        <v>5864.48545654583</v>
      </c>
      <c r="BA35" s="40" t="n">
        <f aca="false">(AZ35-AZ34)/AZ34</f>
        <v>-0.0208431701094478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0.013933817639996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94951682.1294765</v>
      </c>
      <c r="E36" s="9"/>
      <c r="F36" s="67" t="n">
        <f aca="false">'Low pensions'!I36</f>
        <v>17258592.1914591</v>
      </c>
      <c r="G36" s="82" t="n">
        <f aca="false">'Low pensions'!K36</f>
        <v>277451.325717162</v>
      </c>
      <c r="H36" s="82" t="n">
        <f aca="false">'Low pensions'!V36</f>
        <v>1526455.33272031</v>
      </c>
      <c r="I36" s="82" t="n">
        <f aca="false">'Low pensions'!M36</f>
        <v>8580.96883661329</v>
      </c>
      <c r="J36" s="82" t="n">
        <f aca="false">'Low pensions'!W36</f>
        <v>47209.9587439273</v>
      </c>
      <c r="K36" s="9"/>
      <c r="L36" s="82" t="n">
        <f aca="false">'Low pensions'!N36</f>
        <v>3015321.78826379</v>
      </c>
      <c r="M36" s="67"/>
      <c r="N36" s="82" t="n">
        <f aca="false">'Low pensions'!L36</f>
        <v>714513.278430507</v>
      </c>
      <c r="O36" s="9"/>
      <c r="P36" s="82" t="n">
        <f aca="false">'Low pensions'!X36</f>
        <v>19577560.3359628</v>
      </c>
      <c r="Q36" s="67"/>
      <c r="R36" s="82" t="n">
        <f aca="false">'Low SIPA income'!G31</f>
        <v>16558800.9195989</v>
      </c>
      <c r="S36" s="67"/>
      <c r="T36" s="82" t="n">
        <f aca="false">'Low SIPA income'!J31</f>
        <v>63314010.4955121</v>
      </c>
      <c r="U36" s="9"/>
      <c r="V36" s="82" t="n">
        <f aca="false">'Low SIPA income'!F31</f>
        <v>107510.300701012</v>
      </c>
      <c r="W36" s="67"/>
      <c r="X36" s="82" t="n">
        <f aca="false">'Low SIPA income'!M31</f>
        <v>270034.879281167</v>
      </c>
      <c r="Y36" s="9"/>
      <c r="Z36" s="9" t="n">
        <f aca="false">R36+V36-N36-L36-F36</f>
        <v>-4322116.03785345</v>
      </c>
      <c r="AA36" s="9"/>
      <c r="AB36" s="9" t="n">
        <f aca="false">T36-P36-D36</f>
        <v>-51215231.9699271</v>
      </c>
      <c r="AC36" s="50"/>
      <c r="AD36" s="9"/>
      <c r="AE36" s="9"/>
      <c r="AF36" s="9"/>
      <c r="AG36" s="9" t="n">
        <f aca="false">AG35*'Pessimist macro hypothesis'!B18/'Pessimist macro hypothesis'!B17</f>
        <v>5000612476.99859</v>
      </c>
      <c r="AH36" s="40" t="n">
        <f aca="false">(AG36-AG35)/AG35</f>
        <v>0.013986013986014</v>
      </c>
      <c r="AI36" s="40"/>
      <c r="AJ36" s="40" t="n">
        <f aca="false">AB36/AG36</f>
        <v>-0.0102417918216024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11504456</v>
      </c>
      <c r="AX36" s="7"/>
      <c r="AY36" s="40" t="n">
        <f aca="false">(AW36-AW35)/AW35</f>
        <v>0.00547447966747942</v>
      </c>
      <c r="AZ36" s="39" t="n">
        <f aca="false">workers_and_wage_low!B24</f>
        <v>5893.58697175872</v>
      </c>
      <c r="BA36" s="40" t="n">
        <f aca="false">(AZ36-AZ35)/AZ35</f>
        <v>0.00496233052814711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0.0161368023054811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93808503.3946972</v>
      </c>
      <c r="E37" s="9"/>
      <c r="F37" s="67" t="n">
        <f aca="false">'Low pensions'!I37</f>
        <v>17050805.924349</v>
      </c>
      <c r="G37" s="82" t="n">
        <f aca="false">'Low pensions'!K37</f>
        <v>290594.778426131</v>
      </c>
      <c r="H37" s="82" t="n">
        <f aca="false">'Low pensions'!V37</f>
        <v>1598766.73157957</v>
      </c>
      <c r="I37" s="82" t="n">
        <f aca="false">'Low pensions'!M37</f>
        <v>8987.46737400407</v>
      </c>
      <c r="J37" s="82" t="n">
        <f aca="false">'Low pensions'!W37</f>
        <v>49446.3937601929</v>
      </c>
      <c r="K37" s="9"/>
      <c r="L37" s="82" t="n">
        <f aca="false">'Low pensions'!N37</f>
        <v>2923952.73868747</v>
      </c>
      <c r="M37" s="67"/>
      <c r="N37" s="82" t="n">
        <f aca="false">'Low pensions'!L37</f>
        <v>708443.027817938</v>
      </c>
      <c r="O37" s="9"/>
      <c r="P37" s="82" t="n">
        <f aca="false">'Low pensions'!X37</f>
        <v>19070049.1755042</v>
      </c>
      <c r="Q37" s="67"/>
      <c r="R37" s="82" t="n">
        <f aca="false">'Low SIPA income'!G32</f>
        <v>19634060.906036</v>
      </c>
      <c r="S37" s="67"/>
      <c r="T37" s="82" t="n">
        <f aca="false">'Low SIPA income'!J32</f>
        <v>75072533.5916652</v>
      </c>
      <c r="U37" s="9"/>
      <c r="V37" s="82" t="n">
        <f aca="false">'Low SIPA income'!F32</f>
        <v>108156.425978483</v>
      </c>
      <c r="W37" s="67"/>
      <c r="X37" s="82" t="n">
        <f aca="false">'Low SIPA income'!M32</f>
        <v>271657.759695089</v>
      </c>
      <c r="Y37" s="9"/>
      <c r="Z37" s="9" t="n">
        <f aca="false">R37+V37-N37-L37-F37</f>
        <v>-940984.358839974</v>
      </c>
      <c r="AA37" s="9"/>
      <c r="AB37" s="9" t="n">
        <f aca="false">T37-P37-D37</f>
        <v>-37806018.9785362</v>
      </c>
      <c r="AC37" s="50"/>
      <c r="AD37" s="9"/>
      <c r="AE37" s="9"/>
      <c r="AF37" s="9"/>
      <c r="AG37" s="9" t="n">
        <f aca="false">AG36*'Pessimist macro hypothesis'!B19/'Pessimist macro hypothesis'!B18</f>
        <v>5051111180.33269</v>
      </c>
      <c r="AH37" s="40" t="n">
        <f aca="false">(AG37-AG36)/AG36</f>
        <v>0.0100985036465794</v>
      </c>
      <c r="AI37" s="40" t="n">
        <f aca="false">(AG37-AG33)/AG33</f>
        <v>0.0026559681307146</v>
      </c>
      <c r="AJ37" s="40" t="n">
        <f aca="false">AB37/AG37</f>
        <v>-0.00748469349194687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11594019</v>
      </c>
      <c r="AX37" s="7"/>
      <c r="AY37" s="40" t="n">
        <f aca="false">(AW37-AW36)/AW36</f>
        <v>0.00778507041097815</v>
      </c>
      <c r="AZ37" s="39" t="n">
        <f aca="false">workers_and_wage_low!B25</f>
        <v>5932.94009417958</v>
      </c>
      <c r="BA37" s="40" t="n">
        <f aca="false">(AZ37-AZ36)/AZ36</f>
        <v>0.00667727864362282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0.0138306512364921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87774110.9204984</v>
      </c>
      <c r="E38" s="6"/>
      <c r="F38" s="8" t="n">
        <f aca="false">'Low pensions'!I38</f>
        <v>15953983.6617019</v>
      </c>
      <c r="G38" s="81" t="n">
        <f aca="false">'Low pensions'!K38</f>
        <v>296344.435422778</v>
      </c>
      <c r="H38" s="81" t="n">
        <f aca="false">'Low pensions'!V38</f>
        <v>1630399.64795205</v>
      </c>
      <c r="I38" s="81" t="n">
        <f aca="false">'Low pensions'!M38</f>
        <v>9165.29181719932</v>
      </c>
      <c r="J38" s="81" t="n">
        <f aca="false">'Low pensions'!W38</f>
        <v>50424.7313799602</v>
      </c>
      <c r="K38" s="6"/>
      <c r="L38" s="81" t="n">
        <f aca="false">'Low pensions'!N38</f>
        <v>3120288.48138039</v>
      </c>
      <c r="M38" s="8"/>
      <c r="N38" s="81" t="n">
        <f aca="false">'Low pensions'!L38</f>
        <v>666260.247077961</v>
      </c>
      <c r="O38" s="6"/>
      <c r="P38" s="81" t="n">
        <f aca="false">'Low pensions'!X38</f>
        <v>19856759.0639797</v>
      </c>
      <c r="Q38" s="8"/>
      <c r="R38" s="81" t="n">
        <f aca="false">'Low SIPA income'!G33</f>
        <v>17298701.8464762</v>
      </c>
      <c r="S38" s="8"/>
      <c r="T38" s="81" t="n">
        <f aca="false">'Low SIPA income'!J33</f>
        <v>66143085.8178986</v>
      </c>
      <c r="U38" s="6"/>
      <c r="V38" s="81" t="n">
        <f aca="false">'Low SIPA income'!F33</f>
        <v>112228.434737662</v>
      </c>
      <c r="W38" s="8"/>
      <c r="X38" s="81" t="n">
        <f aca="false">'Low SIPA income'!M33</f>
        <v>281885.471705445</v>
      </c>
      <c r="Y38" s="6"/>
      <c r="Z38" s="6" t="n">
        <f aca="false">R38+V38-N38-L38-F38</f>
        <v>-2329602.10894636</v>
      </c>
      <c r="AA38" s="6"/>
      <c r="AB38" s="6" t="n">
        <f aca="false">T38-P38-D38</f>
        <v>-41487784.1665795</v>
      </c>
      <c r="AC38" s="50"/>
      <c r="AD38" s="6"/>
      <c r="AE38" s="6"/>
      <c r="AF38" s="6"/>
      <c r="AG38" s="6" t="n">
        <f aca="false">AG37*'Pessimist macro hypothesis'!B20/'Pessimist macro hypothesis'!B19</f>
        <v>5033375110.46858</v>
      </c>
      <c r="AH38" s="61" t="n">
        <f aca="false">(AG38-AG37)/AG37</f>
        <v>-0.00351132042651688</v>
      </c>
      <c r="AI38" s="61"/>
      <c r="AJ38" s="61" t="n">
        <f aca="false">AB38/AG38</f>
        <v>-0.00824253771198015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0.00355431039471685</v>
      </c>
      <c r="AV38" s="5"/>
      <c r="AW38" s="65" t="n">
        <f aca="false">workers_and_wage_low!C26</f>
        <v>11786741</v>
      </c>
      <c r="AX38" s="5"/>
      <c r="AY38" s="61" t="n">
        <f aca="false">(AW38-AW37)/AW37</f>
        <v>0.0166225361542016</v>
      </c>
      <c r="AZ38" s="66" t="n">
        <f aca="false">workers_and_wage_low!B26</f>
        <v>5954.76136970669</v>
      </c>
      <c r="BA38" s="61" t="n">
        <f aca="false">(AZ38-AZ37)/AZ37</f>
        <v>0.00367798682958646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0.0159879700663273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100224456.02221</v>
      </c>
      <c r="E39" s="9"/>
      <c r="F39" s="67" t="n">
        <f aca="false">'Low pensions'!I39</f>
        <v>18216981.2614744</v>
      </c>
      <c r="G39" s="82" t="n">
        <f aca="false">'Low pensions'!K39</f>
        <v>356305.094734552</v>
      </c>
      <c r="H39" s="82" t="n">
        <f aca="false">'Low pensions'!V39</f>
        <v>1960285.50423081</v>
      </c>
      <c r="I39" s="82" t="n">
        <f aca="false">'Low pensions'!M39</f>
        <v>11019.7451979758</v>
      </c>
      <c r="J39" s="82" t="n">
        <f aca="false">'Low pensions'!W39</f>
        <v>60627.3867287875</v>
      </c>
      <c r="K39" s="9"/>
      <c r="L39" s="82" t="n">
        <f aca="false">'Low pensions'!N39</f>
        <v>3092178.18155418</v>
      </c>
      <c r="M39" s="67"/>
      <c r="N39" s="82" t="n">
        <f aca="false">'Low pensions'!L39</f>
        <v>762192.081098527</v>
      </c>
      <c r="O39" s="9"/>
      <c r="P39" s="82" t="n">
        <f aca="false">'Low pensions'!X39</f>
        <v>20238683.2308649</v>
      </c>
      <c r="Q39" s="67"/>
      <c r="R39" s="82" t="n">
        <f aca="false">'Low SIPA income'!G34</f>
        <v>20576378.7687378</v>
      </c>
      <c r="S39" s="67"/>
      <c r="T39" s="82" t="n">
        <f aca="false">'Low SIPA income'!J34</f>
        <v>78675567.6119968</v>
      </c>
      <c r="U39" s="9"/>
      <c r="V39" s="82" t="n">
        <f aca="false">'Low SIPA income'!F34</f>
        <v>107826.54887906</v>
      </c>
      <c r="W39" s="67"/>
      <c r="X39" s="82" t="n">
        <f aca="false">'Low SIPA income'!M34</f>
        <v>270829.203527544</v>
      </c>
      <c r="Y39" s="9"/>
      <c r="Z39" s="9" t="n">
        <f aca="false">R39+V39-N39-L39-F39</f>
        <v>-1387146.20651022</v>
      </c>
      <c r="AA39" s="9"/>
      <c r="AB39" s="9" t="n">
        <f aca="false">T39-P39-D39</f>
        <v>-41787571.641078</v>
      </c>
      <c r="AC39" s="50"/>
      <c r="AD39" s="9"/>
      <c r="AE39" s="9"/>
      <c r="AF39" s="9"/>
      <c r="AG39" s="9" t="n">
        <f aca="false">AG38*'Pessimist macro hypothesis'!B21/'Pessimist macro hypothesis'!B20</f>
        <v>5035202920.54638</v>
      </c>
      <c r="AH39" s="40" t="n">
        <f aca="false">(AG39-AG38)/AG38</f>
        <v>0.000363138060979849</v>
      </c>
      <c r="AI39" s="40"/>
      <c r="AJ39" s="40" t="n">
        <f aca="false">AB39/AG39</f>
        <v>-0.00829908392977806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11843508</v>
      </c>
      <c r="AX39" s="7"/>
      <c r="AY39" s="40" t="n">
        <f aca="false">(AW39-AW38)/AW38</f>
        <v>0.00481617437763331</v>
      </c>
      <c r="AZ39" s="39" t="n">
        <f aca="false">workers_and_wage_low!B27</f>
        <v>6020.93994322826</v>
      </c>
      <c r="BA39" s="40" t="n">
        <f aca="false">(AZ39-AZ38)/AZ38</f>
        <v>0.011113555928241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0.013919673947992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94428423.7523609</v>
      </c>
      <c r="E40" s="9"/>
      <c r="F40" s="67" t="n">
        <f aca="false">'Low pensions'!I40</f>
        <v>17163483.7874912</v>
      </c>
      <c r="G40" s="82" t="n">
        <f aca="false">'Low pensions'!K40</f>
        <v>356468.808704548</v>
      </c>
      <c r="H40" s="82" t="n">
        <f aca="false">'Low pensions'!V40</f>
        <v>1961186.2101903</v>
      </c>
      <c r="I40" s="82" t="n">
        <f aca="false">'Low pensions'!M40</f>
        <v>11024.8085166356</v>
      </c>
      <c r="J40" s="82" t="n">
        <f aca="false">'Low pensions'!W40</f>
        <v>60655.2436141334</v>
      </c>
      <c r="K40" s="9"/>
      <c r="L40" s="82" t="n">
        <f aca="false">'Low pensions'!N40</f>
        <v>2806097.79994321</v>
      </c>
      <c r="M40" s="67"/>
      <c r="N40" s="82" t="n">
        <f aca="false">'Low pensions'!L40</f>
        <v>720652.330100477</v>
      </c>
      <c r="O40" s="9"/>
      <c r="P40" s="82" t="n">
        <f aca="false">'Low pensions'!X40</f>
        <v>18525671.3169334</v>
      </c>
      <c r="Q40" s="67"/>
      <c r="R40" s="82" t="n">
        <f aca="false">'Low SIPA income'!G35</f>
        <v>17975367.1269914</v>
      </c>
      <c r="S40" s="67"/>
      <c r="T40" s="82" t="n">
        <f aca="false">'Low SIPA income'!J35</f>
        <v>68730374.1656788</v>
      </c>
      <c r="U40" s="9"/>
      <c r="V40" s="82" t="n">
        <f aca="false">'Low SIPA income'!F35</f>
        <v>108146.77559917</v>
      </c>
      <c r="W40" s="67"/>
      <c r="X40" s="82" t="n">
        <f aca="false">'Low SIPA income'!M35</f>
        <v>271633.520724536</v>
      </c>
      <c r="Y40" s="9"/>
      <c r="Z40" s="9" t="n">
        <f aca="false">R40+V40-N40-L40-F40</f>
        <v>-2606720.01494425</v>
      </c>
      <c r="AA40" s="9"/>
      <c r="AB40" s="9" t="n">
        <f aca="false">T40-P40-D40</f>
        <v>-44223720.9036155</v>
      </c>
      <c r="AC40" s="50"/>
      <c r="AD40" s="9"/>
      <c r="AE40" s="9"/>
      <c r="AF40" s="9"/>
      <c r="AG40" s="9" t="n">
        <f aca="false">AG39*'Pessimist macro hypothesis'!B22/'Pessimist macro hypothesis'!B21</f>
        <v>5040617376.81458</v>
      </c>
      <c r="AH40" s="40" t="n">
        <f aca="false">(AG40-AG39)/AG39</f>
        <v>0.00107532037012948</v>
      </c>
      <c r="AI40" s="40"/>
      <c r="AJ40" s="40" t="n">
        <f aca="false">AB40/AG40</f>
        <v>-0.00877347308824355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11948776</v>
      </c>
      <c r="AX40" s="7"/>
      <c r="AY40" s="40" t="n">
        <f aca="false">(AW40-AW39)/AW39</f>
        <v>0.00888824493553768</v>
      </c>
      <c r="AZ40" s="39" t="n">
        <f aca="false">workers_and_wage_low!B28</f>
        <v>6020.31877636454</v>
      </c>
      <c r="BA40" s="40" t="n">
        <f aca="false">(AZ40-AZ39)/AZ39</f>
        <v>-0.00010316775612709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0.0162521881692472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107870996.261103</v>
      </c>
      <c r="E41" s="9"/>
      <c r="F41" s="67" t="n">
        <f aca="false">'Low pensions'!I41</f>
        <v>19606830.4637106</v>
      </c>
      <c r="G41" s="82" t="n">
        <f aca="false">'Low pensions'!K41</f>
        <v>440634.650844738</v>
      </c>
      <c r="H41" s="82" t="n">
        <f aca="false">'Low pensions'!V41</f>
        <v>2424241.84070747</v>
      </c>
      <c r="I41" s="82" t="n">
        <f aca="false">'Low pensions'!M41</f>
        <v>13627.8757993218</v>
      </c>
      <c r="J41" s="82" t="n">
        <f aca="false">'Low pensions'!W41</f>
        <v>74976.5517744581</v>
      </c>
      <c r="K41" s="9"/>
      <c r="L41" s="82" t="n">
        <f aca="false">'Low pensions'!N41</f>
        <v>3395183.40847717</v>
      </c>
      <c r="M41" s="67"/>
      <c r="N41" s="82" t="n">
        <f aca="false">'Low pensions'!L41</f>
        <v>825829.835098662</v>
      </c>
      <c r="O41" s="9"/>
      <c r="P41" s="82" t="n">
        <f aca="false">'Low pensions'!X41</f>
        <v>22161094.9401303</v>
      </c>
      <c r="Q41" s="67"/>
      <c r="R41" s="82" t="n">
        <f aca="false">'Low SIPA income'!G36</f>
        <v>21432398.4445583</v>
      </c>
      <c r="S41" s="67"/>
      <c r="T41" s="82" t="n">
        <f aca="false">'Low SIPA income'!J36</f>
        <v>81948633.0351771</v>
      </c>
      <c r="U41" s="9"/>
      <c r="V41" s="82" t="n">
        <f aca="false">'Low SIPA income'!F36</f>
        <v>103168.122587086</v>
      </c>
      <c r="W41" s="67"/>
      <c r="X41" s="82" t="n">
        <f aca="false">'Low SIPA income'!M36</f>
        <v>259128.579743672</v>
      </c>
      <c r="Y41" s="9"/>
      <c r="Z41" s="9" t="n">
        <f aca="false">R41+V41-N41-L41-F41</f>
        <v>-2292277.14014095</v>
      </c>
      <c r="AA41" s="9"/>
      <c r="AB41" s="9" t="n">
        <f aca="false">T41-P41-D41</f>
        <v>-48083458.1660561</v>
      </c>
      <c r="AC41" s="50"/>
      <c r="AD41" s="9"/>
      <c r="AE41" s="9"/>
      <c r="AF41" s="9"/>
      <c r="AG41" s="9" t="n">
        <f aca="false">AG40*'Pessimist macro hypothesis'!B23/'Pessimist macro hypothesis'!B22</f>
        <v>5122729555.96118</v>
      </c>
      <c r="AH41" s="40" t="n">
        <f aca="false">(AG41-AG40)/AG40</f>
        <v>0.016290103574275</v>
      </c>
      <c r="AI41" s="40" t="n">
        <f aca="false">(AG41-AG37)/AG37</f>
        <v>0.014178736731701</v>
      </c>
      <c r="AJ41" s="40" t="n">
        <f aca="false">AB41/AG41</f>
        <v>-0.00938629643450583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12011881</v>
      </c>
      <c r="AX41" s="7"/>
      <c r="AY41" s="40" t="n">
        <f aca="false">(AW41-AW40)/AW40</f>
        <v>0.00528129408401329</v>
      </c>
      <c r="AZ41" s="39" t="n">
        <f aca="false">workers_and_wage_low!B29</f>
        <v>6101.57229867046</v>
      </c>
      <c r="BA41" s="40" t="n">
        <f aca="false">(AZ41-AZ40)/AZ40</f>
        <v>0.0134965481603592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0.0142243231323123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101983115.427018</v>
      </c>
      <c r="E42" s="6"/>
      <c r="F42" s="8" t="n">
        <f aca="false">'Low pensions'!I42</f>
        <v>18536638.4259453</v>
      </c>
      <c r="G42" s="81" t="n">
        <f aca="false">'Low pensions'!K42</f>
        <v>416447.048791829</v>
      </c>
      <c r="H42" s="81" t="n">
        <f aca="false">'Low pensions'!V42</f>
        <v>2291168.79070873</v>
      </c>
      <c r="I42" s="81" t="n">
        <f aca="false">'Low pensions'!M42</f>
        <v>12879.805632737</v>
      </c>
      <c r="J42" s="81" t="n">
        <f aca="false">'Low pensions'!W42</f>
        <v>70860.8904342906</v>
      </c>
      <c r="K42" s="6"/>
      <c r="L42" s="81" t="n">
        <f aca="false">'Low pensions'!N42</f>
        <v>3763221.80666602</v>
      </c>
      <c r="M42" s="8"/>
      <c r="N42" s="81" t="n">
        <f aca="false">'Low pensions'!L42</f>
        <v>783114.774326608</v>
      </c>
      <c r="O42" s="6"/>
      <c r="P42" s="81" t="n">
        <f aca="false">'Low pensions'!X42</f>
        <v>23835842.2765258</v>
      </c>
      <c r="Q42" s="8"/>
      <c r="R42" s="81" t="n">
        <f aca="false">'Low SIPA income'!G37</f>
        <v>18709347.9665304</v>
      </c>
      <c r="S42" s="8"/>
      <c r="T42" s="81" t="n">
        <f aca="false">'Low SIPA income'!J37</f>
        <v>71536813.5210233</v>
      </c>
      <c r="U42" s="6"/>
      <c r="V42" s="81" t="n">
        <f aca="false">'Low SIPA income'!F37</f>
        <v>106658.76961992</v>
      </c>
      <c r="W42" s="8"/>
      <c r="X42" s="81" t="n">
        <f aca="false">'Low SIPA income'!M37</f>
        <v>267896.078708688</v>
      </c>
      <c r="Y42" s="6"/>
      <c r="Z42" s="6" t="n">
        <f aca="false">R42+V42-N42-L42-F42</f>
        <v>-4266968.2707876</v>
      </c>
      <c r="AA42" s="6"/>
      <c r="AB42" s="6" t="n">
        <f aca="false">T42-P42-D42</f>
        <v>-54282144.1825204</v>
      </c>
      <c r="AC42" s="50"/>
      <c r="AD42" s="6"/>
      <c r="AE42" s="6"/>
      <c r="AF42" s="6"/>
      <c r="AG42" s="6" t="n">
        <f aca="false">AG41*'Pessimist macro hypothesis'!B24/'Pessimist macro hypothesis'!B23</f>
        <v>5134042612.67796</v>
      </c>
      <c r="AH42" s="61" t="n">
        <f aca="false">(AG42-AG41)/AG41</f>
        <v>0.00220840405357907</v>
      </c>
      <c r="AI42" s="61"/>
      <c r="AJ42" s="61" t="n">
        <f aca="false">AB42/AG42</f>
        <v>-0.0105729827891332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0.00886660840880898</v>
      </c>
      <c r="AV42" s="5"/>
      <c r="AW42" s="65" t="n">
        <f aca="false">workers_and_wage_low!C30</f>
        <v>12045190</v>
      </c>
      <c r="AX42" s="5"/>
      <c r="AY42" s="61" t="n">
        <f aca="false">(AW42-AW41)/AW41</f>
        <v>0.00277300449446677</v>
      </c>
      <c r="AZ42" s="66" t="n">
        <f aca="false">workers_and_wage_low!B30</f>
        <v>6127.82993906593</v>
      </c>
      <c r="BA42" s="61" t="n">
        <f aca="false">(AZ42-AZ41)/AZ41</f>
        <v>0.00430342198865673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0.0165104638617068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110849171.023089</v>
      </c>
      <c r="E43" s="9"/>
      <c r="F43" s="67" t="n">
        <f aca="false">'Low pensions'!I43</f>
        <v>20148148.9800263</v>
      </c>
      <c r="G43" s="82" t="n">
        <f aca="false">'Low pensions'!K43</f>
        <v>487537.960376916</v>
      </c>
      <c r="H43" s="82" t="n">
        <f aca="false">'Low pensions'!V43</f>
        <v>2682290.01103992</v>
      </c>
      <c r="I43" s="82" t="n">
        <f aca="false">'Low pensions'!M43</f>
        <v>15078.4936199046</v>
      </c>
      <c r="J43" s="82" t="n">
        <f aca="false">'Low pensions'!W43</f>
        <v>82957.4230218532</v>
      </c>
      <c r="K43" s="9"/>
      <c r="L43" s="82" t="n">
        <f aca="false">'Low pensions'!N43</f>
        <v>3509498.54068153</v>
      </c>
      <c r="M43" s="67"/>
      <c r="N43" s="82" t="n">
        <f aca="false">'Low pensions'!L43</f>
        <v>851484.101167329</v>
      </c>
      <c r="O43" s="9"/>
      <c r="P43" s="82" t="n">
        <f aca="false">'Low pensions'!X43</f>
        <v>22895418.9072476</v>
      </c>
      <c r="Q43" s="67"/>
      <c r="R43" s="82" t="n">
        <f aca="false">'Low SIPA income'!G38</f>
        <v>21781479.8251272</v>
      </c>
      <c r="S43" s="67"/>
      <c r="T43" s="82" t="n">
        <f aca="false">'Low SIPA income'!J38</f>
        <v>83283375.9492588</v>
      </c>
      <c r="U43" s="9"/>
      <c r="V43" s="82" t="n">
        <f aca="false">'Low SIPA income'!F38</f>
        <v>107478.983102297</v>
      </c>
      <c r="W43" s="67"/>
      <c r="X43" s="82" t="n">
        <f aca="false">'Low SIPA income'!M38</f>
        <v>269956.21850231</v>
      </c>
      <c r="Y43" s="9"/>
      <c r="Z43" s="9" t="n">
        <f aca="false">R43+V43-N43-L43-F43</f>
        <v>-2620172.81364565</v>
      </c>
      <c r="AA43" s="9"/>
      <c r="AB43" s="9" t="n">
        <f aca="false">T43-P43-D43</f>
        <v>-50461213.9810776</v>
      </c>
      <c r="AC43" s="50"/>
      <c r="AD43" s="9"/>
      <c r="AE43" s="9"/>
      <c r="AF43" s="9"/>
      <c r="AG43" s="9" t="n">
        <f aca="false">AG42*'Pessimist macro hypothesis'!B25/'Pessimist macro hypothesis'!B24</f>
        <v>5161082993.56004</v>
      </c>
      <c r="AH43" s="40" t="n">
        <f aca="false">(AG43-AG42)/AG42</f>
        <v>0.00526687893382779</v>
      </c>
      <c r="AI43" s="40"/>
      <c r="AJ43" s="40" t="n">
        <f aca="false">AB43/AG43</f>
        <v>-0.00977725296106316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12048595</v>
      </c>
      <c r="AX43" s="7"/>
      <c r="AY43" s="40" t="n">
        <f aca="false">(AW43-AW42)/AW42</f>
        <v>0.000282685453695625</v>
      </c>
      <c r="AZ43" s="39" t="n">
        <f aca="false">workers_and_wage_low!B31</f>
        <v>6162.67765744953</v>
      </c>
      <c r="BA43" s="40" t="n">
        <f aca="false">(AZ43-AZ42)/AZ42</f>
        <v>0.00568679593430536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0.0143820626921583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105300460.06171</v>
      </c>
      <c r="E44" s="9"/>
      <c r="F44" s="67" t="n">
        <f aca="false">'Low pensions'!I44</f>
        <v>19139605.0814555</v>
      </c>
      <c r="G44" s="82" t="n">
        <f aca="false">'Low pensions'!K44</f>
        <v>481285.943879758</v>
      </c>
      <c r="H44" s="82" t="n">
        <f aca="false">'Low pensions'!V44</f>
        <v>2647893.26091565</v>
      </c>
      <c r="I44" s="82" t="n">
        <f aca="false">'Low pensions'!M44</f>
        <v>14885.132284941</v>
      </c>
      <c r="J44" s="82" t="n">
        <f aca="false">'Low pensions'!W44</f>
        <v>81893.6060077007</v>
      </c>
      <c r="K44" s="9"/>
      <c r="L44" s="82" t="n">
        <f aca="false">'Low pensions'!N44</f>
        <v>3161919.9264088</v>
      </c>
      <c r="M44" s="67"/>
      <c r="N44" s="82" t="n">
        <f aca="false">'Low pensions'!L44</f>
        <v>810604.288460523</v>
      </c>
      <c r="O44" s="9"/>
      <c r="P44" s="82" t="n">
        <f aca="false">'Low pensions'!X44</f>
        <v>20866923.1574491</v>
      </c>
      <c r="Q44" s="67"/>
      <c r="R44" s="82" t="n">
        <f aca="false">'Low SIPA income'!G39</f>
        <v>18943968.8417936</v>
      </c>
      <c r="S44" s="67"/>
      <c r="T44" s="82" t="n">
        <f aca="false">'Low SIPA income'!J39</f>
        <v>72433906.772582</v>
      </c>
      <c r="U44" s="9"/>
      <c r="V44" s="82" t="n">
        <f aca="false">'Low SIPA income'!F39</f>
        <v>112352.297815636</v>
      </c>
      <c r="W44" s="67"/>
      <c r="X44" s="82" t="n">
        <f aca="false">'Low SIPA income'!M39</f>
        <v>282196.580046598</v>
      </c>
      <c r="Y44" s="9"/>
      <c r="Z44" s="9" t="n">
        <f aca="false">R44+V44-N44-L44-F44</f>
        <v>-4055808.15671561</v>
      </c>
      <c r="AA44" s="9"/>
      <c r="AB44" s="9" t="n">
        <f aca="false">T44-P44-D44</f>
        <v>-53733476.4465771</v>
      </c>
      <c r="AC44" s="50"/>
      <c r="AD44" s="9"/>
      <c r="AE44" s="9"/>
      <c r="AF44" s="9"/>
      <c r="AG44" s="9" t="n">
        <f aca="false">AG43*'Pessimist macro hypothesis'!B26/'Pessimist macro hypothesis'!B25</f>
        <v>5237201454.51035</v>
      </c>
      <c r="AH44" s="40" t="n">
        <f aca="false">(AG44-AG43)/AG43</f>
        <v>0.0147485442581117</v>
      </c>
      <c r="AI44" s="40"/>
      <c r="AJ44" s="40" t="n">
        <f aca="false">AB44/AG44</f>
        <v>-0.0102599598112272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12124816</v>
      </c>
      <c r="AX44" s="7"/>
      <c r="AY44" s="40" t="n">
        <f aca="false">(AW44-AW43)/AW43</f>
        <v>0.00632613180208979</v>
      </c>
      <c r="AZ44" s="39" t="n">
        <f aca="false">workers_and_wage_low!B32</f>
        <v>6161.51710555838</v>
      </c>
      <c r="BA44" s="40" t="n">
        <f aca="false">(AZ44-AZ43)/AZ43</f>
        <v>-0.000188319421468592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0.0168164359535095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114857998.232243</v>
      </c>
      <c r="E45" s="9"/>
      <c r="F45" s="67" t="n">
        <f aca="false">'Low pensions'!I45</f>
        <v>20876800.7786797</v>
      </c>
      <c r="G45" s="82" t="n">
        <f aca="false">'Low pensions'!K45</f>
        <v>556387.041934851</v>
      </c>
      <c r="H45" s="82" t="n">
        <f aca="false">'Low pensions'!V45</f>
        <v>3061077.34400851</v>
      </c>
      <c r="I45" s="82" t="n">
        <f aca="false">'Low pensions'!M45</f>
        <v>17207.846657779</v>
      </c>
      <c r="J45" s="82" t="n">
        <f aca="false">'Low pensions'!W45</f>
        <v>94672.4951755215</v>
      </c>
      <c r="K45" s="9"/>
      <c r="L45" s="82" t="n">
        <f aca="false">'Low pensions'!N45</f>
        <v>3636338.53189318</v>
      </c>
      <c r="M45" s="67"/>
      <c r="N45" s="82" t="n">
        <f aca="false">'Low pensions'!L45</f>
        <v>884873.671313927</v>
      </c>
      <c r="O45" s="9"/>
      <c r="P45" s="82" t="n">
        <f aca="false">'Low pensions'!X45</f>
        <v>23737291.7880475</v>
      </c>
      <c r="Q45" s="67"/>
      <c r="R45" s="82" t="n">
        <f aca="false">'Low SIPA income'!G40</f>
        <v>22188866.1624226</v>
      </c>
      <c r="S45" s="67" t="n">
        <f aca="false">SUM(T42:T45)/AVERAGE(AG42:AG45)</f>
        <v>0.0599063113823025</v>
      </c>
      <c r="T45" s="82" t="n">
        <f aca="false">'Low SIPA income'!J40</f>
        <v>84841052.9187742</v>
      </c>
      <c r="U45" s="9"/>
      <c r="V45" s="82" t="n">
        <f aca="false">'Low SIPA income'!F40</f>
        <v>107691.970980572</v>
      </c>
      <c r="W45" s="67"/>
      <c r="X45" s="82" t="n">
        <f aca="false">'Low SIPA income'!M40</f>
        <v>270491.182646428</v>
      </c>
      <c r="Y45" s="9"/>
      <c r="Z45" s="9" t="n">
        <f aca="false">R45+V45-N45-L45-F45</f>
        <v>-3101454.84848369</v>
      </c>
      <c r="AA45" s="9"/>
      <c r="AB45" s="9" t="n">
        <f aca="false">T45-P45-D45</f>
        <v>-53754237.1015162</v>
      </c>
      <c r="AC45" s="50"/>
      <c r="AD45" s="9"/>
      <c r="AE45" s="9"/>
      <c r="AF45" s="9"/>
      <c r="AG45" s="9" t="n">
        <f aca="false">AG44*'Pessimist macro hypothesis'!B27/'Pessimist macro hypothesis'!B26</f>
        <v>5306555651.95609</v>
      </c>
      <c r="AH45" s="40" t="n">
        <f aca="false">(AG45-AG44)/AG44</f>
        <v>0.0132426063897174</v>
      </c>
      <c r="AI45" s="40" t="n">
        <f aca="false">(AG45-AG41)/AG41</f>
        <v>0.0358844038098775</v>
      </c>
      <c r="AJ45" s="40" t="n">
        <f aca="false">AB45/AG45</f>
        <v>-0.010129779206537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12104595</v>
      </c>
      <c r="AX45" s="7"/>
      <c r="AY45" s="40" t="n">
        <f aca="false">(AW45-AW44)/AW44</f>
        <v>-0.00166773664853966</v>
      </c>
      <c r="AZ45" s="39" t="n">
        <f aca="false">workers_and_wage_low!B33</f>
        <v>6212.42076076086</v>
      </c>
      <c r="BA45" s="40" t="n">
        <f aca="false">(AZ45-AZ44)/AZ44</f>
        <v>0.00826154570869583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0.0146511310279648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109792838.84356</v>
      </c>
      <c r="E46" s="6"/>
      <c r="F46" s="8" t="n">
        <f aca="false">'Low pensions'!I46</f>
        <v>19956148.1023552</v>
      </c>
      <c r="G46" s="81" t="n">
        <f aca="false">'Low pensions'!K46</f>
        <v>521546.698351371</v>
      </c>
      <c r="H46" s="81" t="n">
        <f aca="false">'Low pensions'!V46</f>
        <v>2869396.05317545</v>
      </c>
      <c r="I46" s="81" t="n">
        <f aca="false">'Low pensions'!M46</f>
        <v>16130.3102582899</v>
      </c>
      <c r="J46" s="81" t="n">
        <f aca="false">'Low pensions'!W46</f>
        <v>88744.2078301688</v>
      </c>
      <c r="K46" s="6"/>
      <c r="L46" s="81" t="n">
        <f aca="false">'Low pensions'!N46</f>
        <v>4033703.03976335</v>
      </c>
      <c r="M46" s="8"/>
      <c r="N46" s="81" t="n">
        <f aca="false">'Low pensions'!L46</f>
        <v>847718.973699976</v>
      </c>
      <c r="O46" s="6"/>
      <c r="P46" s="81" t="n">
        <f aca="false">'Low pensions'!X46</f>
        <v>25594803.9245133</v>
      </c>
      <c r="Q46" s="8"/>
      <c r="R46" s="81" t="n">
        <f aca="false">'Low SIPA income'!G41</f>
        <v>19344519.3025568</v>
      </c>
      <c r="S46" s="8"/>
      <c r="T46" s="81" t="n">
        <f aca="false">'Low SIPA income'!J41</f>
        <v>73965446.1756994</v>
      </c>
      <c r="U46" s="6"/>
      <c r="V46" s="81" t="n">
        <f aca="false">'Low SIPA income'!F41</f>
        <v>112465.019818701</v>
      </c>
      <c r="W46" s="8"/>
      <c r="X46" s="81" t="n">
        <f aca="false">'Low SIPA income'!M41</f>
        <v>282479.705219642</v>
      </c>
      <c r="Y46" s="6"/>
      <c r="Z46" s="6" t="n">
        <f aca="false">R46+V46-N46-L46-F46</f>
        <v>-5380585.79344306</v>
      </c>
      <c r="AA46" s="6"/>
      <c r="AB46" s="6" t="n">
        <f aca="false">T46-P46-D46</f>
        <v>-61422196.5923738</v>
      </c>
      <c r="AC46" s="50"/>
      <c r="AD46" s="6"/>
      <c r="AE46" s="6"/>
      <c r="AF46" s="6"/>
      <c r="AG46" s="6" t="n">
        <f aca="false">AG45*'Pessimist macro hypothesis'!B28/'Pessimist macro hypothesis'!B27</f>
        <v>5313734104.12169</v>
      </c>
      <c r="AH46" s="61" t="n">
        <f aca="false">(AG46-AG45)/AG45</f>
        <v>0.00135275169741258</v>
      </c>
      <c r="AI46" s="61"/>
      <c r="AJ46" s="61" t="n">
        <f aca="false">AB46/AG46</f>
        <v>-0.0115591400301213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0.00383245072286811</v>
      </c>
      <c r="AV46" s="5"/>
      <c r="AW46" s="65" t="n">
        <f aca="false">workers_and_wage_low!C34</f>
        <v>12102468</v>
      </c>
      <c r="AX46" s="5"/>
      <c r="AY46" s="61" t="n">
        <f aca="false">(AW46-AW45)/AW45</f>
        <v>-0.00017571839454356</v>
      </c>
      <c r="AZ46" s="66" t="n">
        <f aca="false">workers_and_wage_low!B34</f>
        <v>6261.8125457935</v>
      </c>
      <c r="BA46" s="61" t="n">
        <f aca="false">(AZ46-AZ45)/AZ45</f>
        <v>0.0079504893397769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0.0169186047514833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120877706.437344</v>
      </c>
      <c r="E47" s="9"/>
      <c r="F47" s="67" t="n">
        <f aca="false">'Low pensions'!I47</f>
        <v>21970954.0015974</v>
      </c>
      <c r="G47" s="82" t="n">
        <f aca="false">'Low pensions'!K47</f>
        <v>586173.497316067</v>
      </c>
      <c r="H47" s="82" t="n">
        <f aca="false">'Low pensions'!V47</f>
        <v>3224953.63309082</v>
      </c>
      <c r="I47" s="82" t="n">
        <f aca="false">'Low pensions'!M47</f>
        <v>18129.0772365795</v>
      </c>
      <c r="J47" s="82" t="n">
        <f aca="false">'Low pensions'!W47</f>
        <v>99740.8340131186</v>
      </c>
      <c r="K47" s="9"/>
      <c r="L47" s="82" t="n">
        <f aca="false">'Low pensions'!N47</f>
        <v>3859581.26733399</v>
      </c>
      <c r="M47" s="67"/>
      <c r="N47" s="82" t="n">
        <f aca="false">'Low pensions'!L47</f>
        <v>935063.201681763</v>
      </c>
      <c r="O47" s="9"/>
      <c r="P47" s="82" t="n">
        <f aca="false">'Low pensions'!X47</f>
        <v>25171827.3912796</v>
      </c>
      <c r="Q47" s="67"/>
      <c r="R47" s="82" t="n">
        <f aca="false">'Low SIPA income'!G42</f>
        <v>22595344.6712588</v>
      </c>
      <c r="S47" s="67"/>
      <c r="T47" s="82" t="n">
        <f aca="false">'Low SIPA income'!J42</f>
        <v>86395258.7274927</v>
      </c>
      <c r="U47" s="9"/>
      <c r="V47" s="82" t="n">
        <f aca="false">'Low SIPA income'!F42</f>
        <v>112360.065343283</v>
      </c>
      <c r="W47" s="67"/>
      <c r="X47" s="82" t="n">
        <f aca="false">'Low SIPA income'!M42</f>
        <v>282216.089836608</v>
      </c>
      <c r="Y47" s="9"/>
      <c r="Z47" s="9" t="n">
        <f aca="false">R47+V47-N47-L47-F47</f>
        <v>-4057893.73401105</v>
      </c>
      <c r="AA47" s="9"/>
      <c r="AB47" s="9" t="n">
        <f aca="false">T47-P47-D47</f>
        <v>-59654275.1011306</v>
      </c>
      <c r="AC47" s="50"/>
      <c r="AD47" s="9"/>
      <c r="AE47" s="9"/>
      <c r="AF47" s="9"/>
      <c r="AG47" s="9" t="n">
        <f aca="false">AG46*'Pessimist macro hypothesis'!B29/'Pessimist macro hypothesis'!B28</f>
        <v>5315915483.36684</v>
      </c>
      <c r="AH47" s="40" t="n">
        <f aca="false">(AG47-AG46)/AG46</f>
        <v>0.000410517199847679</v>
      </c>
      <c r="AI47" s="40"/>
      <c r="AJ47" s="40" t="n">
        <f aca="false">AB47/AG47</f>
        <v>-0.011221825344625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12145266</v>
      </c>
      <c r="AX47" s="7"/>
      <c r="AY47" s="40" t="n">
        <f aca="false">(AW47-AW46)/AW46</f>
        <v>0.00353630350437613</v>
      </c>
      <c r="AZ47" s="39" t="n">
        <f aca="false">workers_and_wage_low!B35</f>
        <v>6307.48601901126</v>
      </c>
      <c r="BA47" s="40" t="n">
        <f aca="false">(AZ47-AZ46)/AZ46</f>
        <v>0.00729397005798911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0.0146988883944456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115764101.386319</v>
      </c>
      <c r="E48" s="9"/>
      <c r="F48" s="67" t="n">
        <f aca="false">'Low pensions'!I48</f>
        <v>21041495.7526799</v>
      </c>
      <c r="G48" s="82" t="n">
        <f aca="false">'Low pensions'!K48</f>
        <v>594260.969735934</v>
      </c>
      <c r="H48" s="82" t="n">
        <f aca="false">'Low pensions'!V48</f>
        <v>3269448.52015479</v>
      </c>
      <c r="I48" s="82" t="n">
        <f aca="false">'Low pensions'!M48</f>
        <v>18379.2052495651</v>
      </c>
      <c r="J48" s="82" t="n">
        <f aca="false">'Low pensions'!W48</f>
        <v>101116.96454087</v>
      </c>
      <c r="K48" s="9"/>
      <c r="L48" s="82" t="n">
        <f aca="false">'Low pensions'!N48</f>
        <v>3568131.92705072</v>
      </c>
      <c r="M48" s="67"/>
      <c r="N48" s="82" t="n">
        <f aca="false">'Low pensions'!L48</f>
        <v>897771.516149987</v>
      </c>
      <c r="O48" s="9"/>
      <c r="P48" s="82" t="n">
        <f aca="false">'Low pensions'!X48</f>
        <v>23454327.528088</v>
      </c>
      <c r="Q48" s="67"/>
      <c r="R48" s="82" t="n">
        <f aca="false">'Low SIPA income'!G43</f>
        <v>19872848.5158535</v>
      </c>
      <c r="S48" s="67"/>
      <c r="T48" s="82" t="n">
        <f aca="false">'Low SIPA income'!J43</f>
        <v>75985558.7139306</v>
      </c>
      <c r="U48" s="9"/>
      <c r="V48" s="82" t="n">
        <f aca="false">'Low SIPA income'!F43</f>
        <v>113914.904313256</v>
      </c>
      <c r="W48" s="67"/>
      <c r="X48" s="82" t="n">
        <f aca="false">'Low SIPA income'!M43</f>
        <v>286121.397056667</v>
      </c>
      <c r="Y48" s="9"/>
      <c r="Z48" s="9" t="n">
        <f aca="false">R48+V48-N48-L48-F48</f>
        <v>-5520635.77571386</v>
      </c>
      <c r="AA48" s="9"/>
      <c r="AB48" s="9" t="n">
        <f aca="false">T48-P48-D48</f>
        <v>-63232870.2004759</v>
      </c>
      <c r="AC48" s="50"/>
      <c r="AD48" s="9"/>
      <c r="AE48" s="9"/>
      <c r="AF48" s="9"/>
      <c r="AG48" s="9" t="n">
        <f aca="false">AG47*'Pessimist macro hypothesis'!B30/'Pessimist macro hypothesis'!B29</f>
        <v>5341945483.60056</v>
      </c>
      <c r="AH48" s="40" t="n">
        <f aca="false">(AG48-AG47)/AG47</f>
        <v>0.00489661664395518</v>
      </c>
      <c r="AI48" s="40"/>
      <c r="AJ48" s="40" t="n">
        <f aca="false">AB48/AG48</f>
        <v>-0.0118370489542802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12199842</v>
      </c>
      <c r="AX48" s="7"/>
      <c r="AY48" s="40" t="n">
        <f aca="false">(AW48-AW47)/AW47</f>
        <v>0.00449360269260467</v>
      </c>
      <c r="AZ48" s="39" t="n">
        <f aca="false">workers_and_wage_low!B36</f>
        <v>6357.48503110492</v>
      </c>
      <c r="BA48" s="40" t="n">
        <f aca="false">(AZ48-AZ47)/AZ47</f>
        <v>0.00792693189377856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0.0169595938832585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124542744.565565</v>
      </c>
      <c r="E49" s="9"/>
      <c r="F49" s="67" t="n">
        <f aca="false">'Low pensions'!I49</f>
        <v>22637118.0652826</v>
      </c>
      <c r="G49" s="82" t="n">
        <f aca="false">'Low pensions'!K49</f>
        <v>670753.120111834</v>
      </c>
      <c r="H49" s="82" t="n">
        <f aca="false">'Low pensions'!V49</f>
        <v>3690285.76268995</v>
      </c>
      <c r="I49" s="82" t="n">
        <f aca="false">'Low pensions'!M49</f>
        <v>20744.9418591288</v>
      </c>
      <c r="J49" s="82" t="n">
        <f aca="false">'Low pensions'!W49</f>
        <v>114132.549361544</v>
      </c>
      <c r="K49" s="9"/>
      <c r="L49" s="82" t="n">
        <f aca="false">'Low pensions'!N49</f>
        <v>3878739.73025393</v>
      </c>
      <c r="M49" s="67"/>
      <c r="N49" s="82" t="n">
        <f aca="false">'Low pensions'!L49</f>
        <v>968843.070105828</v>
      </c>
      <c r="O49" s="9"/>
      <c r="P49" s="82" t="n">
        <f aca="false">'Low pensions'!X49</f>
        <v>25457087.6158433</v>
      </c>
      <c r="Q49" s="67"/>
      <c r="R49" s="82" t="n">
        <f aca="false">'Low SIPA income'!G44</f>
        <v>23266810.6802794</v>
      </c>
      <c r="S49" s="67"/>
      <c r="T49" s="82" t="n">
        <f aca="false">'Low SIPA income'!J44</f>
        <v>88962667.2100837</v>
      </c>
      <c r="U49" s="9"/>
      <c r="V49" s="82" t="n">
        <f aca="false">'Low SIPA income'!F44</f>
        <v>106424.438080618</v>
      </c>
      <c r="W49" s="67"/>
      <c r="X49" s="82" t="n">
        <f aca="false">'Low SIPA income'!M44</f>
        <v>267307.505441618</v>
      </c>
      <c r="Y49" s="9"/>
      <c r="Z49" s="9" t="n">
        <f aca="false">R49+V49-N49-L49-F49</f>
        <v>-4111465.74728233</v>
      </c>
      <c r="AA49" s="9"/>
      <c r="AB49" s="9" t="n">
        <f aca="false">T49-P49-D49</f>
        <v>-61037164.9713249</v>
      </c>
      <c r="AC49" s="50"/>
      <c r="AD49" s="9"/>
      <c r="AE49" s="9"/>
      <c r="AF49" s="9"/>
      <c r="AG49" s="9" t="n">
        <f aca="false">AG48*'Pessimist macro hypothesis'!B31/'Pessimist macro hypothesis'!B30</f>
        <v>5388259709.43295</v>
      </c>
      <c r="AH49" s="40" t="n">
        <f aca="false">(AG49-AG48)/AG48</f>
        <v>0.00866991735025701</v>
      </c>
      <c r="AI49" s="40" t="n">
        <f aca="false">(AG49-AG45)/AG45</f>
        <v>0.0153968153423112</v>
      </c>
      <c r="AJ49" s="40" t="n">
        <f aca="false">AB49/AG49</f>
        <v>-0.011327806799006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12254815</v>
      </c>
      <c r="AX49" s="7"/>
      <c r="AY49" s="40" t="n">
        <f aca="false">(AW49-AW48)/AW48</f>
        <v>0.00450604196349428</v>
      </c>
      <c r="AZ49" s="39" t="n">
        <f aca="false">workers_and_wage_low!B37</f>
        <v>6366.29953154677</v>
      </c>
      <c r="BA49" s="40" t="n">
        <f aca="false">(AZ49-AZ48)/AZ48</f>
        <v>0.00138647600406799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0.0147023873146089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120015337.380068</v>
      </c>
      <c r="E50" s="6"/>
      <c r="F50" s="8" t="n">
        <f aca="false">'Low pensions'!I50</f>
        <v>21814208.2173809</v>
      </c>
      <c r="G50" s="81" t="n">
        <f aca="false">'Low pensions'!K50</f>
        <v>667590.875931773</v>
      </c>
      <c r="H50" s="81" t="n">
        <f aca="false">'Low pensions'!V50</f>
        <v>3672888.02822413</v>
      </c>
      <c r="I50" s="81" t="n">
        <f aca="false">'Low pensions'!M50</f>
        <v>20647.1404927352</v>
      </c>
      <c r="J50" s="81" t="n">
        <f aca="false">'Low pensions'!W50</f>
        <v>113594.475099715</v>
      </c>
      <c r="K50" s="6"/>
      <c r="L50" s="81" t="n">
        <f aca="false">'Low pensions'!N50</f>
        <v>4387429.30225269</v>
      </c>
      <c r="M50" s="8"/>
      <c r="N50" s="81" t="n">
        <f aca="false">'Low pensions'!L50</f>
        <v>934825.701336939</v>
      </c>
      <c r="O50" s="6"/>
      <c r="P50" s="81" t="n">
        <f aca="false">'Low pensions'!X50</f>
        <v>27909526.6969334</v>
      </c>
      <c r="Q50" s="8"/>
      <c r="R50" s="81" t="n">
        <f aca="false">'Low SIPA income'!G45</f>
        <v>20386854.7644505</v>
      </c>
      <c r="S50" s="8"/>
      <c r="T50" s="81" t="n">
        <f aca="false">'Low SIPA income'!J45</f>
        <v>77950906.1552365</v>
      </c>
      <c r="U50" s="6"/>
      <c r="V50" s="81" t="n">
        <f aca="false">'Low SIPA income'!F45</f>
        <v>108929.40742221</v>
      </c>
      <c r="W50" s="8"/>
      <c r="X50" s="81" t="n">
        <f aca="false">'Low SIPA income'!M45</f>
        <v>273599.266224996</v>
      </c>
      <c r="Y50" s="6"/>
      <c r="Z50" s="6" t="n">
        <f aca="false">R50+V50-N50-L50-F50</f>
        <v>-6640679.04909786</v>
      </c>
      <c r="AA50" s="6"/>
      <c r="AB50" s="6" t="n">
        <f aca="false">T50-P50-D50</f>
        <v>-69973957.9217649</v>
      </c>
      <c r="AC50" s="50"/>
      <c r="AD50" s="6"/>
      <c r="AE50" s="6"/>
      <c r="AF50" s="6"/>
      <c r="AG50" s="6" t="n">
        <f aca="false">AG49*'Pessimist macro hypothesis'!B32/'Pessimist macro hypothesis'!B31</f>
        <v>5420008786.20412</v>
      </c>
      <c r="AH50" s="61" t="n">
        <f aca="false">(AG50-AG49)/AG49</f>
        <v>0.00589226920810506</v>
      </c>
      <c r="AI50" s="61"/>
      <c r="AJ50" s="61" t="n">
        <f aca="false">AB50/AG50</f>
        <v>-0.0129103034112922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0.00496733010054183</v>
      </c>
      <c r="AV50" s="5"/>
      <c r="AW50" s="65" t="n">
        <f aca="false">workers_and_wage_low!C38</f>
        <v>12297423</v>
      </c>
      <c r="AX50" s="5"/>
      <c r="AY50" s="61" t="n">
        <f aca="false">(AW50-AW49)/AW49</f>
        <v>0.0034768374716387</v>
      </c>
      <c r="AZ50" s="66" t="n">
        <f aca="false">workers_and_wage_low!B38</f>
        <v>6402.66517624114</v>
      </c>
      <c r="BA50" s="61" t="n">
        <f aca="false">(AZ50-AZ49)/AZ49</f>
        <v>0.00571221076139509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0.0169423384854987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128183480.720518</v>
      </c>
      <c r="E51" s="9"/>
      <c r="F51" s="67" t="n">
        <f aca="false">'Low pensions'!I51</f>
        <v>23298864.9576583</v>
      </c>
      <c r="G51" s="82" t="n">
        <f aca="false">'Low pensions'!K51</f>
        <v>735653.267987686</v>
      </c>
      <c r="H51" s="82" t="n">
        <f aca="false">'Low pensions'!V51</f>
        <v>4047347.22766353</v>
      </c>
      <c r="I51" s="82" t="n">
        <f aca="false">'Low pensions'!M51</f>
        <v>22752.1629274543</v>
      </c>
      <c r="J51" s="82" t="n">
        <f aca="false">'Low pensions'!W51</f>
        <v>125175.687453512</v>
      </c>
      <c r="K51" s="9"/>
      <c r="L51" s="82" t="n">
        <f aca="false">'Low pensions'!N51</f>
        <v>3995296.911434</v>
      </c>
      <c r="M51" s="67"/>
      <c r="N51" s="82" t="n">
        <f aca="false">'Low pensions'!L51</f>
        <v>1001260.25205953</v>
      </c>
      <c r="O51" s="9"/>
      <c r="P51" s="82" t="n">
        <f aca="false">'Low pensions'!X51</f>
        <v>26240253.1535705</v>
      </c>
      <c r="Q51" s="67"/>
      <c r="R51" s="82" t="n">
        <f aca="false">'Low SIPA income'!G46</f>
        <v>23847412.164185</v>
      </c>
      <c r="S51" s="67"/>
      <c r="T51" s="82" t="n">
        <f aca="false">'Low SIPA income'!J46</f>
        <v>91182647.3055142</v>
      </c>
      <c r="U51" s="9"/>
      <c r="V51" s="82" t="n">
        <f aca="false">'Low SIPA income'!F46</f>
        <v>113484.756908201</v>
      </c>
      <c r="W51" s="67"/>
      <c r="X51" s="82" t="n">
        <f aca="false">'Low SIPA income'!M46</f>
        <v>285040.990790105</v>
      </c>
      <c r="Y51" s="9"/>
      <c r="Z51" s="9" t="n">
        <f aca="false">R51+V51-N51-L51-F51</f>
        <v>-4334525.20005865</v>
      </c>
      <c r="AA51" s="9"/>
      <c r="AB51" s="9" t="n">
        <f aca="false">T51-P51-D51</f>
        <v>-63241086.568574</v>
      </c>
      <c r="AC51" s="50"/>
      <c r="AD51" s="9"/>
      <c r="AE51" s="9"/>
      <c r="AF51" s="9"/>
      <c r="AG51" s="9" t="n">
        <f aca="false">AG50*'Pessimist macro hypothesis'!B33/'Pessimist macro hypothesis'!B32</f>
        <v>5422233793.03418</v>
      </c>
      <c r="AH51" s="40" t="n">
        <f aca="false">(AG51-AG50)/AG50</f>
        <v>0.000410517199847954</v>
      </c>
      <c r="AI51" s="40"/>
      <c r="AJ51" s="40" t="n">
        <f aca="false">AB51/AG51</f>
        <v>-0.0116632902568344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12301157</v>
      </c>
      <c r="AX51" s="7"/>
      <c r="AY51" s="40" t="n">
        <f aca="false">(AW51-AW50)/AW50</f>
        <v>0.000303640852233838</v>
      </c>
      <c r="AZ51" s="39" t="n">
        <f aca="false">workers_and_wage_low!B39</f>
        <v>6471.78483506964</v>
      </c>
      <c r="BA51" s="40" t="n">
        <f aca="false">(AZ51-AZ50)/AZ50</f>
        <v>0.010795451101362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0.0147002383108775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123715611.478255</v>
      </c>
      <c r="E52" s="9"/>
      <c r="F52" s="67" t="n">
        <f aca="false">'Low pensions'!I52</f>
        <v>22486776.8357035</v>
      </c>
      <c r="G52" s="82" t="n">
        <f aca="false">'Low pensions'!K52</f>
        <v>748813.14141036</v>
      </c>
      <c r="H52" s="82" t="n">
        <f aca="false">'Low pensions'!V52</f>
        <v>4119748.9684447</v>
      </c>
      <c r="I52" s="82" t="n">
        <f aca="false">'Low pensions'!M52</f>
        <v>23159.1693219697</v>
      </c>
      <c r="J52" s="82" t="n">
        <f aca="false">'Low pensions'!W52</f>
        <v>127414.916549835</v>
      </c>
      <c r="K52" s="9"/>
      <c r="L52" s="82" t="n">
        <f aca="false">'Low pensions'!N52</f>
        <v>3752095.8020794</v>
      </c>
      <c r="M52" s="67"/>
      <c r="N52" s="82" t="n">
        <f aca="false">'Low pensions'!L52</f>
        <v>968794.830585897</v>
      </c>
      <c r="O52" s="9"/>
      <c r="P52" s="82" t="n">
        <f aca="false">'Low pensions'!X52</f>
        <v>24799666.2709001</v>
      </c>
      <c r="Q52" s="67"/>
      <c r="R52" s="82" t="n">
        <f aca="false">'Low SIPA income'!G47</f>
        <v>20878526.0917003</v>
      </c>
      <c r="S52" s="67"/>
      <c r="T52" s="82" t="n">
        <f aca="false">'Low SIPA income'!J47</f>
        <v>79830854.0889661</v>
      </c>
      <c r="U52" s="9"/>
      <c r="V52" s="82" t="n">
        <f aca="false">'Low SIPA income'!F47</f>
        <v>111052.612504162</v>
      </c>
      <c r="W52" s="67"/>
      <c r="X52" s="82" t="n">
        <f aca="false">'Low SIPA income'!M47</f>
        <v>278932.14525385</v>
      </c>
      <c r="Y52" s="9"/>
      <c r="Z52" s="9" t="n">
        <f aca="false">R52+V52-N52-L52-F52</f>
        <v>-6218088.76416427</v>
      </c>
      <c r="AA52" s="9"/>
      <c r="AB52" s="9" t="n">
        <f aca="false">T52-P52-D52</f>
        <v>-68684423.6601887</v>
      </c>
      <c r="AC52" s="50"/>
      <c r="AD52" s="9"/>
      <c r="AE52" s="9"/>
      <c r="AF52" s="9"/>
      <c r="AG52" s="9" t="n">
        <f aca="false">AG51*'Pessimist macro hypothesis'!B34/'Pessimist macro hypothesis'!B33</f>
        <v>5448784393.27257</v>
      </c>
      <c r="AH52" s="40" t="n">
        <f aca="false">(AG52-AG51)/AG51</f>
        <v>0.00489661664395513</v>
      </c>
      <c r="AI52" s="40"/>
      <c r="AJ52" s="40" t="n">
        <f aca="false">AB52/AG52</f>
        <v>-0.0126054581541143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12369803</v>
      </c>
      <c r="AX52" s="7"/>
      <c r="AY52" s="40" t="n">
        <f aca="false">(AW52-AW51)/AW51</f>
        <v>0.00558045068443562</v>
      </c>
      <c r="AZ52" s="39" t="n">
        <f aca="false">workers_and_wage_low!B40</f>
        <v>6482.79516570962</v>
      </c>
      <c r="BA52" s="40" t="n">
        <f aca="false">(AZ52-AZ51)/AZ51</f>
        <v>0.00170128193698773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0.0170531403394815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131036153.866367</v>
      </c>
      <c r="E53" s="9"/>
      <c r="F53" s="67" t="n">
        <f aca="false">'Low pensions'!I53</f>
        <v>23817372.0696504</v>
      </c>
      <c r="G53" s="82" t="n">
        <f aca="false">'Low pensions'!K53</f>
        <v>863880.004416852</v>
      </c>
      <c r="H53" s="82" t="n">
        <f aca="false">'Low pensions'!V53</f>
        <v>4752812.89849314</v>
      </c>
      <c r="I53" s="82" t="n">
        <f aca="false">'Low pensions'!M53</f>
        <v>26717.9382809334</v>
      </c>
      <c r="J53" s="82" t="n">
        <f aca="false">'Low pensions'!W53</f>
        <v>146994.213355457</v>
      </c>
      <c r="K53" s="9"/>
      <c r="L53" s="82" t="n">
        <f aca="false">'Low pensions'!N53</f>
        <v>4085886.74801607</v>
      </c>
      <c r="M53" s="67"/>
      <c r="N53" s="82" t="n">
        <f aca="false">'Low pensions'!L53</f>
        <v>1029007.69018733</v>
      </c>
      <c r="O53" s="9"/>
      <c r="P53" s="82" t="n">
        <f aca="false">'Low pensions'!X53</f>
        <v>26862982.4640022</v>
      </c>
      <c r="Q53" s="67"/>
      <c r="R53" s="82" t="n">
        <f aca="false">'Low SIPA income'!G48</f>
        <v>24318808.7606084</v>
      </c>
      <c r="S53" s="67"/>
      <c r="T53" s="82" t="n">
        <f aca="false">'Low SIPA income'!J48</f>
        <v>92985073.0486834</v>
      </c>
      <c r="U53" s="9"/>
      <c r="V53" s="82" t="n">
        <f aca="false">'Low SIPA income'!F48</f>
        <v>109470.937973137</v>
      </c>
      <c r="W53" s="67"/>
      <c r="X53" s="82" t="n">
        <f aca="false">'Low SIPA income'!M48</f>
        <v>274959.434841334</v>
      </c>
      <c r="Y53" s="9"/>
      <c r="Z53" s="9" t="n">
        <f aca="false">R53+V53-N53-L53-F53</f>
        <v>-4503986.80927227</v>
      </c>
      <c r="AA53" s="9"/>
      <c r="AB53" s="9" t="n">
        <f aca="false">T53-P53-D53</f>
        <v>-64914063.2816861</v>
      </c>
      <c r="AC53" s="50"/>
      <c r="AD53" s="9"/>
      <c r="AE53" s="9"/>
      <c r="AF53" s="9"/>
      <c r="AG53" s="9" t="n">
        <f aca="false">AG52*'Pessimist macro hypothesis'!B35/'Pessimist macro hypothesis'!B34</f>
        <v>5496024903.62162</v>
      </c>
      <c r="AH53" s="40" t="n">
        <f aca="false">(AG53-AG52)/AG52</f>
        <v>0.00866991735025918</v>
      </c>
      <c r="AI53" s="40" t="n">
        <f aca="false">(AG53-AG49)/AG49</f>
        <v>0.0200000000000022</v>
      </c>
      <c r="AJ53" s="40" t="n">
        <f aca="false">AB53/AG53</f>
        <v>-0.0118110933665731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12408554</v>
      </c>
      <c r="AX53" s="7"/>
      <c r="AY53" s="40" t="n">
        <f aca="false">(AW53-AW52)/AW52</f>
        <v>0.00313270955083117</v>
      </c>
      <c r="AZ53" s="39" t="n">
        <f aca="false">workers_and_wage_low!B41</f>
        <v>6509.5666066033</v>
      </c>
      <c r="BA53" s="40" t="n">
        <f aca="false">(AZ53-AZ52)/AZ52</f>
        <v>0.00412961387941011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 t="n">
        <v>100</v>
      </c>
      <c r="BG53" s="73" t="n">
        <f aca="false">(BB53-BB49)/BB49</f>
        <v>0.01</v>
      </c>
      <c r="BH53" s="7"/>
      <c r="BI53" s="40" t="n">
        <f aca="false">T60/AG60</f>
        <v>0.0147762763904639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127350636.596799</v>
      </c>
      <c r="E54" s="6"/>
      <c r="F54" s="8" t="n">
        <f aca="false">'Low pensions'!I54</f>
        <v>23147485.6796091</v>
      </c>
      <c r="G54" s="81" t="n">
        <f aca="false">'Low pensions'!K54</f>
        <v>904596.849506725</v>
      </c>
      <c r="H54" s="81" t="n">
        <f aca="false">'Low pensions'!V54</f>
        <v>4976824.96676613</v>
      </c>
      <c r="I54" s="81" t="n">
        <f aca="false">'Low pensions'!M54</f>
        <v>27977.2221496925</v>
      </c>
      <c r="J54" s="81" t="n">
        <f aca="false">'Low pensions'!W54</f>
        <v>153922.42165256</v>
      </c>
      <c r="K54" s="6"/>
      <c r="L54" s="81" t="n">
        <f aca="false">'Low pensions'!N54</f>
        <v>4660835.33738278</v>
      </c>
      <c r="M54" s="8"/>
      <c r="N54" s="81" t="n">
        <f aca="false">'Low pensions'!L54</f>
        <v>1003031.13769388</v>
      </c>
      <c r="O54" s="6"/>
      <c r="P54" s="81" t="n">
        <f aca="false">'Low pensions'!X54</f>
        <v>29703478.0999198</v>
      </c>
      <c r="Q54" s="8"/>
      <c r="R54" s="81" t="n">
        <f aca="false">'Low SIPA income'!G49</f>
        <v>21312607.7717231</v>
      </c>
      <c r="S54" s="8"/>
      <c r="T54" s="81" t="n">
        <f aca="false">'Low SIPA income'!J49</f>
        <v>81490603.0151304</v>
      </c>
      <c r="U54" s="6"/>
      <c r="V54" s="81" t="n">
        <f aca="false">'Low SIPA income'!F49</f>
        <v>115985.548424152</v>
      </c>
      <c r="W54" s="8"/>
      <c r="X54" s="81" t="n">
        <f aca="false">'Low SIPA income'!M49</f>
        <v>291322.258079975</v>
      </c>
      <c r="Y54" s="6"/>
      <c r="Z54" s="6" t="n">
        <f aca="false">R54+V54-N54-L54-F54</f>
        <v>-7382758.83453846</v>
      </c>
      <c r="AA54" s="6"/>
      <c r="AB54" s="6" t="n">
        <f aca="false">T54-P54-D54</f>
        <v>-75563511.681588</v>
      </c>
      <c r="AC54" s="50"/>
      <c r="AD54" s="6"/>
      <c r="AE54" s="6"/>
      <c r="AF54" s="6"/>
      <c r="AG54" s="6" t="n">
        <f aca="false">BF54/100*$AG$53</f>
        <v>5543997670.32208</v>
      </c>
      <c r="AH54" s="61" t="n">
        <f aca="false">(AG54-AG53)/AG53</f>
        <v>0.00872862979002239</v>
      </c>
      <c r="AI54" s="61"/>
      <c r="AJ54" s="61" t="n">
        <f aca="false">AB54/AG54</f>
        <v>-0.0136297877768044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0.0103459440717658</v>
      </c>
      <c r="AV54" s="5"/>
      <c r="AW54" s="65" t="n">
        <f aca="false">workers_and_wage_low!C42</f>
        <v>12414688</v>
      </c>
      <c r="AX54" s="5"/>
      <c r="AY54" s="61" t="n">
        <f aca="false">(AW54-AW53)/AW53</f>
        <v>0.000494336406965711</v>
      </c>
      <c r="AZ54" s="66" t="n">
        <f aca="false">workers_and_wage_low!B42</f>
        <v>6563.14180366821</v>
      </c>
      <c r="BA54" s="61" t="n">
        <f aca="false">(AZ54-AZ53)/AZ53</f>
        <v>0.00823022488325951</v>
      </c>
      <c r="BB54" s="61"/>
      <c r="BC54" s="61"/>
      <c r="BD54" s="61"/>
      <c r="BE54" s="61"/>
      <c r="BF54" s="5" t="n">
        <f aca="false">BF53*(1+AY54)*(1+BA54)*(1-BE54)</f>
        <v>100.872862979002</v>
      </c>
      <c r="BG54" s="5"/>
      <c r="BH54" s="5"/>
      <c r="BI54" s="61" t="n">
        <f aca="false">T61/AG61</f>
        <v>0.0169846360236776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133965214.574514</v>
      </c>
      <c r="E55" s="9"/>
      <c r="F55" s="67" t="n">
        <f aca="false">'Low pensions'!I55</f>
        <v>24349763.5253068</v>
      </c>
      <c r="G55" s="82" t="n">
        <f aca="false">'Low pensions'!K55</f>
        <v>1055622.17514306</v>
      </c>
      <c r="H55" s="82" t="n">
        <f aca="false">'Low pensions'!V55</f>
        <v>5807721.74874228</v>
      </c>
      <c r="I55" s="82" t="n">
        <f aca="false">'Low pensions'!M55</f>
        <v>32648.1085095797</v>
      </c>
      <c r="J55" s="82" t="n">
        <f aca="false">'Low pensions'!W55</f>
        <v>179620.260270382</v>
      </c>
      <c r="K55" s="9"/>
      <c r="L55" s="82" t="n">
        <f aca="false">'Low pensions'!N55</f>
        <v>4077501.79014464</v>
      </c>
      <c r="M55" s="67"/>
      <c r="N55" s="82" t="n">
        <f aca="false">'Low pensions'!L55</f>
        <v>1057947.96618846</v>
      </c>
      <c r="O55" s="9"/>
      <c r="P55" s="82" t="n">
        <f aca="false">'Low pensions'!X55</f>
        <v>26978693.7375433</v>
      </c>
      <c r="Q55" s="67"/>
      <c r="R55" s="82" t="n">
        <f aca="false">'Low SIPA income'!G50</f>
        <v>24793626.6886036</v>
      </c>
      <c r="S55" s="67"/>
      <c r="T55" s="82" t="n">
        <f aca="false">'Low SIPA income'!J50</f>
        <v>94800580.5496503</v>
      </c>
      <c r="U55" s="9"/>
      <c r="V55" s="82" t="n">
        <f aca="false">'Low SIPA income'!F50</f>
        <v>113920.53443566</v>
      </c>
      <c r="W55" s="67"/>
      <c r="X55" s="82" t="n">
        <f aca="false">'Low SIPA income'!M50</f>
        <v>286135.538300937</v>
      </c>
      <c r="Y55" s="9"/>
      <c r="Z55" s="9" t="n">
        <f aca="false">R55+V55-N55-L55-F55</f>
        <v>-4577666.05860061</v>
      </c>
      <c r="AA55" s="9"/>
      <c r="AB55" s="9" t="n">
        <f aca="false">T55-P55-D55</f>
        <v>-66143327.7624074</v>
      </c>
      <c r="AC55" s="50"/>
      <c r="AD55" s="9"/>
      <c r="AE55" s="9"/>
      <c r="AF55" s="9"/>
      <c r="AG55" s="9" t="n">
        <f aca="false">BF55/100*$AG$53</f>
        <v>5589790722.71487</v>
      </c>
      <c r="AH55" s="40" t="n">
        <f aca="false">(AG55-AG54)/AG54</f>
        <v>0.00825993355623745</v>
      </c>
      <c r="AI55" s="40"/>
      <c r="AJ55" s="40" t="n">
        <f aca="false">AB55/AG55</f>
        <v>-0.0118328808793548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12448652</v>
      </c>
      <c r="AX55" s="7"/>
      <c r="AY55" s="40" t="n">
        <f aca="false">(AW55-AW54)/AW54</f>
        <v>0.00273579166870726</v>
      </c>
      <c r="AZ55" s="39" t="n">
        <f aca="false">workers_and_wage_low!B43</f>
        <v>6599.29861272267</v>
      </c>
      <c r="BA55" s="40" t="n">
        <f aca="false">(AZ55-AZ54)/AZ54</f>
        <v>0.0055090702191223</v>
      </c>
      <c r="BB55" s="40"/>
      <c r="BC55" s="40"/>
      <c r="BD55" s="40"/>
      <c r="BE55" s="40"/>
      <c r="BF55" s="7" t="n">
        <f aca="false">BF54*(1+AY55)*(1+BA55)*(1-BE55)</f>
        <v>101.706066124836</v>
      </c>
      <c r="BG55" s="7"/>
      <c r="BH55" s="7"/>
      <c r="BI55" s="40" t="n">
        <f aca="false">T62/AG62</f>
        <v>0.0147383138917319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129694177.115682</v>
      </c>
      <c r="E56" s="9"/>
      <c r="F56" s="67" t="n">
        <f aca="false">'Low pensions'!I56</f>
        <v>23573451.9099326</v>
      </c>
      <c r="G56" s="82" t="n">
        <f aca="false">'Low pensions'!K56</f>
        <v>1062187.04538747</v>
      </c>
      <c r="H56" s="82" t="n">
        <f aca="false">'Low pensions'!V56</f>
        <v>5843839.72787715</v>
      </c>
      <c r="I56" s="82" t="n">
        <f aca="false">'Low pensions'!M56</f>
        <v>32851.1457336331</v>
      </c>
      <c r="J56" s="82" t="n">
        <f aca="false">'Low pensions'!W56</f>
        <v>180737.311171458</v>
      </c>
      <c r="K56" s="9"/>
      <c r="L56" s="82" t="n">
        <f aca="false">'Low pensions'!N56</f>
        <v>3902472.89505283</v>
      </c>
      <c r="M56" s="67"/>
      <c r="N56" s="82" t="n">
        <f aca="false">'Low pensions'!L56</f>
        <v>1025518.01035842</v>
      </c>
      <c r="O56" s="9"/>
      <c r="P56" s="82" t="n">
        <f aca="false">'Low pensions'!X56</f>
        <v>25892047.9202665</v>
      </c>
      <c r="Q56" s="67"/>
      <c r="R56" s="82" t="n">
        <f aca="false">'Low SIPA income'!G51</f>
        <v>21711823.8825821</v>
      </c>
      <c r="S56" s="67"/>
      <c r="T56" s="82" t="n">
        <f aca="false">'Low SIPA income'!J51</f>
        <v>83017040.4157387</v>
      </c>
      <c r="U56" s="9"/>
      <c r="V56" s="82" t="n">
        <f aca="false">'Low SIPA income'!F51</f>
        <v>117599.095448193</v>
      </c>
      <c r="W56" s="67"/>
      <c r="X56" s="82" t="n">
        <f aca="false">'Low SIPA income'!M51</f>
        <v>295375.023005851</v>
      </c>
      <c r="Y56" s="9"/>
      <c r="Z56" s="9" t="n">
        <f aca="false">R56+V56-N56-L56-F56</f>
        <v>-6672019.83731357</v>
      </c>
      <c r="AA56" s="9"/>
      <c r="AB56" s="9" t="n">
        <f aca="false">T56-P56-D56</f>
        <v>-72569184.62021</v>
      </c>
      <c r="AC56" s="50"/>
      <c r="AD56" s="9"/>
      <c r="AE56" s="9"/>
      <c r="AF56" s="9"/>
      <c r="AG56" s="9" t="n">
        <f aca="false">BF56/100*$AG$53</f>
        <v>5646500710.34719</v>
      </c>
      <c r="AH56" s="40" t="n">
        <f aca="false">(AG56-AG55)/AG55</f>
        <v>0.0101452792144552</v>
      </c>
      <c r="AI56" s="40"/>
      <c r="AJ56" s="40" t="n">
        <f aca="false">AB56/AG56</f>
        <v>-0.0128520633119247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12493711</v>
      </c>
      <c r="AX56" s="7"/>
      <c r="AY56" s="40" t="n">
        <f aca="false">(AW56-AW55)/AW55</f>
        <v>0.0036195886912093</v>
      </c>
      <c r="AZ56" s="39" t="n">
        <f aca="false">workers_and_wage_low!B44</f>
        <v>6642.20827780132</v>
      </c>
      <c r="BA56" s="40" t="n">
        <f aca="false">(AZ56-AZ55)/AZ55</f>
        <v>0.00650215539510934</v>
      </c>
      <c r="BB56" s="40"/>
      <c r="BC56" s="40"/>
      <c r="BD56" s="40"/>
      <c r="BE56" s="40"/>
      <c r="BF56" s="7" t="n">
        <f aca="false">BF55*(1+AY56)*(1+BA56)*(1-BE56)</f>
        <v>102.737902563477</v>
      </c>
      <c r="BG56" s="7"/>
      <c r="BH56" s="7"/>
      <c r="BI56" s="40" t="n">
        <f aca="false">T63/AG63</f>
        <v>0.0169774904903844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136479940.668032</v>
      </c>
      <c r="E57" s="9"/>
      <c r="F57" s="67" t="n">
        <f aca="false">'Low pensions'!I57</f>
        <v>24806844.7601823</v>
      </c>
      <c r="G57" s="82" t="n">
        <f aca="false">'Low pensions'!K57</f>
        <v>1206114.62361119</v>
      </c>
      <c r="H57" s="82" t="n">
        <f aca="false">'Low pensions'!V57</f>
        <v>6635686.79776311</v>
      </c>
      <c r="I57" s="82" t="n">
        <f aca="false">'Low pensions'!M57</f>
        <v>37302.514132305</v>
      </c>
      <c r="J57" s="82" t="n">
        <f aca="false">'Low pensions'!W57</f>
        <v>205227.426734943</v>
      </c>
      <c r="K57" s="9"/>
      <c r="L57" s="82" t="n">
        <f aca="false">'Low pensions'!N57</f>
        <v>4101641.74715387</v>
      </c>
      <c r="M57" s="67"/>
      <c r="N57" s="82" t="n">
        <f aca="false">'Low pensions'!L57</f>
        <v>1081112.88838949</v>
      </c>
      <c r="O57" s="9"/>
      <c r="P57" s="82" t="n">
        <f aca="false">'Low pensions'!X57</f>
        <v>27231402.6564138</v>
      </c>
      <c r="Q57" s="67"/>
      <c r="R57" s="82" t="n">
        <f aca="false">'Low SIPA income'!G52</f>
        <v>25376211.7833167</v>
      </c>
      <c r="S57" s="67"/>
      <c r="T57" s="82" t="n">
        <f aca="false">'Low SIPA income'!J52</f>
        <v>97028145.1529263</v>
      </c>
      <c r="U57" s="9"/>
      <c r="V57" s="82" t="n">
        <f aca="false">'Low SIPA income'!F52</f>
        <v>117610.702293261</v>
      </c>
      <c r="W57" s="67"/>
      <c r="X57" s="82" t="n">
        <f aca="false">'Low SIPA income'!M52</f>
        <v>295404.176054314</v>
      </c>
      <c r="Y57" s="9"/>
      <c r="Z57" s="9" t="n">
        <f aca="false">R57+V57-N57-L57-F57</f>
        <v>-4495776.91011568</v>
      </c>
      <c r="AA57" s="9"/>
      <c r="AB57" s="9" t="n">
        <f aca="false">T57-P57-D57</f>
        <v>-66683198.1715197</v>
      </c>
      <c r="AC57" s="50"/>
      <c r="AD57" s="9"/>
      <c r="AE57" s="9"/>
      <c r="AF57" s="9"/>
      <c r="AG57" s="9" t="n">
        <f aca="false">BF57/100*$AG$53</f>
        <v>5726962971.25541</v>
      </c>
      <c r="AH57" s="40" t="n">
        <f aca="false">(AG57-AG56)/AG56</f>
        <v>0.0142499337263481</v>
      </c>
      <c r="AI57" s="40" t="n">
        <f aca="false">(AG57-AG53)/AG53</f>
        <v>0.042019108661901</v>
      </c>
      <c r="AJ57" s="40" t="n">
        <f aca="false">AB57/AG57</f>
        <v>-0.0116437278372872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12571806</v>
      </c>
      <c r="AX57" s="7"/>
      <c r="AY57" s="40" t="n">
        <f aca="false">(AW57-AW56)/AW56</f>
        <v>0.00625074487476139</v>
      </c>
      <c r="AZ57" s="39" t="n">
        <f aca="false">workers_and_wage_low!B45</f>
        <v>6695.01050296869</v>
      </c>
      <c r="BA57" s="40" t="n">
        <f aca="false">(AZ57-AZ56)/AZ56</f>
        <v>0.00794949856417992</v>
      </c>
      <c r="BB57" s="40"/>
      <c r="BC57" s="40"/>
      <c r="BD57" s="40"/>
      <c r="BE57" s="40"/>
      <c r="BF57" s="7" t="n">
        <f aca="false">BF56*(1+AY57)*(1+BA57)*(1-BE57)</f>
        <v>104.20191086619</v>
      </c>
      <c r="BG57" s="73" t="n">
        <f aca="false">(BB57-BB53)/BB53</f>
        <v>-1</v>
      </c>
      <c r="BH57" s="7"/>
      <c r="BI57" s="40" t="n">
        <f aca="false">T64/AG64</f>
        <v>0.0148317489701145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133531377.928208</v>
      </c>
      <c r="E58" s="6"/>
      <c r="F58" s="8" t="n">
        <f aca="false">'Low pensions'!I58</f>
        <v>24270908.5794187</v>
      </c>
      <c r="G58" s="81" t="n">
        <f aca="false">'Low pensions'!K58</f>
        <v>1290439.35359799</v>
      </c>
      <c r="H58" s="81" t="n">
        <f aca="false">'Low pensions'!V58</f>
        <v>7099616.58233285</v>
      </c>
      <c r="I58" s="81" t="n">
        <f aca="false">'Low pensions'!M58</f>
        <v>39910.4954721031</v>
      </c>
      <c r="J58" s="81" t="n">
        <f aca="false">'Low pensions'!W58</f>
        <v>219575.770587616</v>
      </c>
      <c r="K58" s="6"/>
      <c r="L58" s="81" t="n">
        <f aca="false">'Low pensions'!N58</f>
        <v>4766439.91350831</v>
      </c>
      <c r="M58" s="8"/>
      <c r="N58" s="81" t="n">
        <f aca="false">'Low pensions'!L58</f>
        <v>1060053.79904635</v>
      </c>
      <c r="O58" s="6"/>
      <c r="P58" s="81" t="n">
        <f aca="false">'Low pensions'!X58</f>
        <v>30565182.6058144</v>
      </c>
      <c r="Q58" s="8"/>
      <c r="R58" s="81" t="n">
        <f aca="false">'Low SIPA income'!G53</f>
        <v>21981266.725709</v>
      </c>
      <c r="S58" s="8"/>
      <c r="T58" s="81" t="n">
        <f aca="false">'Low SIPA income'!J53</f>
        <v>84047278.4795036</v>
      </c>
      <c r="U58" s="6"/>
      <c r="V58" s="81" t="n">
        <f aca="false">'Low SIPA income'!F53</f>
        <v>122677.919073856</v>
      </c>
      <c r="W58" s="8"/>
      <c r="X58" s="81" t="n">
        <f aca="false">'Low SIPA income'!M53</f>
        <v>308131.563688035</v>
      </c>
      <c r="Y58" s="6"/>
      <c r="Z58" s="6" t="n">
        <f aca="false">R58+V58-N58-L58-F58</f>
        <v>-7993457.64719053</v>
      </c>
      <c r="AA58" s="6"/>
      <c r="AB58" s="6" t="n">
        <f aca="false">T58-P58-D58</f>
        <v>-80049282.0545193</v>
      </c>
      <c r="AC58" s="50"/>
      <c r="AD58" s="6"/>
      <c r="AE58" s="6"/>
      <c r="AF58" s="6"/>
      <c r="AG58" s="6" t="n">
        <f aca="false">BF58/100*$AG$53</f>
        <v>5717409248.89038</v>
      </c>
      <c r="AH58" s="61" t="n">
        <f aca="false">(AG58-AG57)/AG57</f>
        <v>-0.00166820047780683</v>
      </c>
      <c r="AI58" s="61"/>
      <c r="AJ58" s="61" t="n">
        <f aca="false">AB58/AG58</f>
        <v>-0.0140009711689005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0.00311032220289168</v>
      </c>
      <c r="AV58" s="5"/>
      <c r="AW58" s="65" t="n">
        <f aca="false">workers_and_wage_low!C46</f>
        <v>12538261</v>
      </c>
      <c r="AX58" s="5"/>
      <c r="AY58" s="61" t="n">
        <f aca="false">(AW58-AW57)/AW57</f>
        <v>-0.00266827216391981</v>
      </c>
      <c r="AZ58" s="66" t="n">
        <f aca="false">workers_and_wage_low!B46</f>
        <v>6701.72390659897</v>
      </c>
      <c r="BA58" s="61" t="n">
        <f aca="false">(AZ58-AZ57)/AZ57</f>
        <v>0.00100274728879093</v>
      </c>
      <c r="BB58" s="61"/>
      <c r="BC58" s="61"/>
      <c r="BD58" s="61"/>
      <c r="BE58" s="61"/>
      <c r="BF58" s="5" t="n">
        <f aca="false">BF57*(1+AY58)*(1+BA58)*(1-BE58)</f>
        <v>104.028081188695</v>
      </c>
      <c r="BG58" s="5"/>
      <c r="BH58" s="5"/>
      <c r="BI58" s="61" t="n">
        <f aca="false">T65/AG65</f>
        <v>0.0171675197750363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141246539.763872</v>
      </c>
      <c r="E59" s="9"/>
      <c r="F59" s="67" t="n">
        <f aca="false">'Low pensions'!I59</f>
        <v>25673230.5691571</v>
      </c>
      <c r="G59" s="82" t="n">
        <f aca="false">'Low pensions'!K59</f>
        <v>1495319.84074324</v>
      </c>
      <c r="H59" s="82" t="n">
        <f aca="false">'Low pensions'!V59</f>
        <v>8226808.57308954</v>
      </c>
      <c r="I59" s="82" t="n">
        <f aca="false">'Low pensions'!M59</f>
        <v>46247.0053838117</v>
      </c>
      <c r="J59" s="82" t="n">
        <f aca="false">'Low pensions'!W59</f>
        <v>254437.378549161</v>
      </c>
      <c r="K59" s="9"/>
      <c r="L59" s="82" t="n">
        <f aca="false">'Low pensions'!N59</f>
        <v>4259102.04995608</v>
      </c>
      <c r="M59" s="67"/>
      <c r="N59" s="82" t="n">
        <f aca="false">'Low pensions'!L59</f>
        <v>1123839.67253886</v>
      </c>
      <c r="O59" s="9"/>
      <c r="P59" s="82" t="n">
        <f aca="false">'Low pensions'!X59</f>
        <v>28283535.0761397</v>
      </c>
      <c r="Q59" s="67"/>
      <c r="R59" s="82" t="n">
        <f aca="false">'Low SIPA income'!G54</f>
        <v>25597069.8778468</v>
      </c>
      <c r="S59" s="67"/>
      <c r="T59" s="82" t="n">
        <f aca="false">'Low SIPA income'!J54</f>
        <v>97872615.2195087</v>
      </c>
      <c r="U59" s="9"/>
      <c r="V59" s="82" t="n">
        <f aca="false">'Low SIPA income'!F54</f>
        <v>117506.062616774</v>
      </c>
      <c r="W59" s="67"/>
      <c r="X59" s="82" t="n">
        <f aca="false">'Low SIPA income'!M54</f>
        <v>295141.351355435</v>
      </c>
      <c r="Y59" s="9"/>
      <c r="Z59" s="9" t="n">
        <f aca="false">R59+V59-N59-L59-F59</f>
        <v>-5341596.35118847</v>
      </c>
      <c r="AA59" s="9"/>
      <c r="AB59" s="9" t="n">
        <f aca="false">T59-P59-D59</f>
        <v>-71657459.6205025</v>
      </c>
      <c r="AC59" s="50"/>
      <c r="AD59" s="9"/>
      <c r="AE59" s="9"/>
      <c r="AF59" s="9"/>
      <c r="AG59" s="9" t="n">
        <f aca="false">BF59/100*$AG$53</f>
        <v>5739272255.49853</v>
      </c>
      <c r="AH59" s="40" t="n">
        <f aca="false">(AG59-AG58)/AG58</f>
        <v>0.00382393592209423</v>
      </c>
      <c r="AI59" s="40"/>
      <c r="AJ59" s="40" t="n">
        <f aca="false">AB59/AG59</f>
        <v>-0.0124854609487903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12570179</v>
      </c>
      <c r="AX59" s="7"/>
      <c r="AY59" s="40" t="n">
        <f aca="false">(AW59-AW58)/AW58</f>
        <v>0.00254564807671494</v>
      </c>
      <c r="AZ59" s="39" t="n">
        <f aca="false">workers_and_wage_low!B47</f>
        <v>6710.26888630072</v>
      </c>
      <c r="BA59" s="40" t="n">
        <f aca="false">(AZ59-AZ58)/AZ58</f>
        <v>0.0012750420370699</v>
      </c>
      <c r="BB59" s="40"/>
      <c r="BC59" s="40"/>
      <c r="BD59" s="40"/>
      <c r="BE59" s="40"/>
      <c r="BF59" s="7" t="n">
        <f aca="false">BF58*(1+AY59)*(1+BA59)*(1-BE59)</f>
        <v>104.425877905259</v>
      </c>
      <c r="BG59" s="7"/>
      <c r="BH59" s="7"/>
      <c r="BI59" s="40" t="n">
        <f aca="false">T66/AG66</f>
        <v>0.0149114553557442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138553271.616215</v>
      </c>
      <c r="E60" s="9"/>
      <c r="F60" s="67" t="n">
        <f aca="false">'Low pensions'!I60</f>
        <v>25183697.2024995</v>
      </c>
      <c r="G60" s="82" t="n">
        <f aca="false">'Low pensions'!K60</f>
        <v>1519154.96235835</v>
      </c>
      <c r="H60" s="82" t="n">
        <f aca="false">'Low pensions'!V60</f>
        <v>8357942.37971803</v>
      </c>
      <c r="I60" s="82" t="n">
        <f aca="false">'Low pensions'!M60</f>
        <v>46984.1740935568</v>
      </c>
      <c r="J60" s="82" t="n">
        <f aca="false">'Low pensions'!W60</f>
        <v>258493.063290247</v>
      </c>
      <c r="K60" s="9"/>
      <c r="L60" s="82" t="n">
        <f aca="false">'Low pensions'!N60</f>
        <v>4160247.26413065</v>
      </c>
      <c r="M60" s="67"/>
      <c r="N60" s="82" t="n">
        <f aca="false">'Low pensions'!L60</f>
        <v>1103588.82367731</v>
      </c>
      <c r="O60" s="9"/>
      <c r="P60" s="82" t="n">
        <f aca="false">'Low pensions'!X60</f>
        <v>27659162.9270858</v>
      </c>
      <c r="Q60" s="67"/>
      <c r="R60" s="82" t="n">
        <f aca="false">'Low SIPA income'!G55</f>
        <v>22405969.5420088</v>
      </c>
      <c r="S60" s="67"/>
      <c r="T60" s="82" t="n">
        <f aca="false">'Low SIPA income'!J55</f>
        <v>85671166.5073411</v>
      </c>
      <c r="U60" s="9"/>
      <c r="V60" s="82" t="n">
        <f aca="false">'Low SIPA income'!F55</f>
        <v>120882.573596386</v>
      </c>
      <c r="W60" s="67"/>
      <c r="X60" s="82" t="n">
        <f aca="false">'Low SIPA income'!M55</f>
        <v>303622.173461092</v>
      </c>
      <c r="Y60" s="9"/>
      <c r="Z60" s="9" t="n">
        <f aca="false">R60+V60-N60-L60-F60</f>
        <v>-7920681.17470229</v>
      </c>
      <c r="AA60" s="9"/>
      <c r="AB60" s="9" t="n">
        <f aca="false">T60-P60-D60</f>
        <v>-80541268.03596</v>
      </c>
      <c r="AC60" s="50"/>
      <c r="AD60" s="9"/>
      <c r="AE60" s="9"/>
      <c r="AF60" s="9"/>
      <c r="AG60" s="9" t="n">
        <f aca="false">BF60/100*$AG$53</f>
        <v>5797886033.22487</v>
      </c>
      <c r="AH60" s="40" t="n">
        <f aca="false">(AG60-AG59)/AG59</f>
        <v>0.0102127543557788</v>
      </c>
      <c r="AI60" s="40"/>
      <c r="AJ60" s="40" t="n">
        <f aca="false">AB60/AG60</f>
        <v>-0.0138914886519702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12642540</v>
      </c>
      <c r="AX60" s="7"/>
      <c r="AY60" s="40" t="n">
        <f aca="false">(AW60-AW59)/AW59</f>
        <v>0.00575656082542659</v>
      </c>
      <c r="AZ60" s="39" t="n">
        <f aca="false">workers_and_wage_low!B48</f>
        <v>6739.99999416793</v>
      </c>
      <c r="BA60" s="40" t="n">
        <f aca="false">(AZ60-AZ59)/AZ59</f>
        <v>0.0044306880053509</v>
      </c>
      <c r="BB60" s="40"/>
      <c r="BC60" s="40"/>
      <c r="BD60" s="40"/>
      <c r="BE60" s="40"/>
      <c r="BF60" s="7" t="n">
        <f aca="false">BF59*(1+AY60)*(1+BA60)*(1-BE60)</f>
        <v>105.492353744692</v>
      </c>
      <c r="BG60" s="7"/>
      <c r="BH60" s="7"/>
      <c r="BI60" s="40" t="n">
        <f aca="false">T67/AG67</f>
        <v>0.0171049790192428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142977231.501774</v>
      </c>
      <c r="E61" s="9"/>
      <c r="F61" s="67" t="n">
        <f aca="false">'Low pensions'!I61</f>
        <v>25987804.2791085</v>
      </c>
      <c r="G61" s="82" t="n">
        <f aca="false">'Low pensions'!K61</f>
        <v>1619010.99971316</v>
      </c>
      <c r="H61" s="82" t="n">
        <f aca="false">'Low pensions'!V61</f>
        <v>8907320.83495006</v>
      </c>
      <c r="I61" s="82" t="n">
        <f aca="false">'Low pensions'!M61</f>
        <v>50072.5051457677</v>
      </c>
      <c r="J61" s="82" t="n">
        <f aca="false">'Low pensions'!W61</f>
        <v>275484.149534537</v>
      </c>
      <c r="K61" s="9"/>
      <c r="L61" s="82" t="n">
        <f aca="false">'Low pensions'!N61</f>
        <v>4306313.07075368</v>
      </c>
      <c r="M61" s="67"/>
      <c r="N61" s="82" t="n">
        <f aca="false">'Low pensions'!L61</f>
        <v>1139964.89525532</v>
      </c>
      <c r="O61" s="9"/>
      <c r="P61" s="82" t="n">
        <f aca="false">'Low pensions'!X61</f>
        <v>28617229.5051663</v>
      </c>
      <c r="Q61" s="67"/>
      <c r="R61" s="82" t="n">
        <f aca="false">'Low SIPA income'!G56</f>
        <v>25756485.0279159</v>
      </c>
      <c r="S61" s="67"/>
      <c r="T61" s="82" t="n">
        <f aca="false">'Low SIPA income'!J56</f>
        <v>98482152.8625799</v>
      </c>
      <c r="U61" s="9"/>
      <c r="V61" s="82" t="n">
        <f aca="false">'Low SIPA income'!F56</f>
        <v>117083.605751388</v>
      </c>
      <c r="W61" s="67"/>
      <c r="X61" s="82" t="n">
        <f aca="false">'Low SIPA income'!M56</f>
        <v>294080.261507281</v>
      </c>
      <c r="Y61" s="9"/>
      <c r="Z61" s="9" t="n">
        <f aca="false">R61+V61-N61-L61-F61</f>
        <v>-5560513.6114502</v>
      </c>
      <c r="AA61" s="9"/>
      <c r="AB61" s="9" t="n">
        <f aca="false">T61-P61-D61</f>
        <v>-73112308.1443607</v>
      </c>
      <c r="AC61" s="50"/>
      <c r="AD61" s="9"/>
      <c r="AE61" s="9"/>
      <c r="AF61" s="9"/>
      <c r="AG61" s="9" t="n">
        <f aca="false">BF61/100*$AG$53</f>
        <v>5798308113.59688</v>
      </c>
      <c r="AH61" s="40" t="n">
        <f aca="false">(AG61-AG60)/AG60</f>
        <v>7.27990115004757E-005</v>
      </c>
      <c r="AI61" s="40" t="n">
        <f aca="false">(AG61-AG57)/AG57</f>
        <v>0.0124577621157257</v>
      </c>
      <c r="AJ61" s="40" t="n">
        <f aca="false">AB61/AG61</f>
        <v>-0.0126092485449185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12629029</v>
      </c>
      <c r="AX61" s="7"/>
      <c r="AY61" s="40" t="n">
        <f aca="false">(AW61-AW60)/AW60</f>
        <v>-0.00106869347457077</v>
      </c>
      <c r="AZ61" s="39" t="n">
        <f aca="false">workers_and_wage_low!B49</f>
        <v>6747.70188447731</v>
      </c>
      <c r="BA61" s="40" t="n">
        <f aca="false">(AZ61-AZ60)/AZ60</f>
        <v>0.00114271369674214</v>
      </c>
      <c r="BB61" s="40"/>
      <c r="BC61" s="40"/>
      <c r="BD61" s="40"/>
      <c r="BE61" s="40"/>
      <c r="BF61" s="7" t="n">
        <f aca="false">BF60*(1+AY61)*(1+BA61)*(1-BE61)</f>
        <v>105.500033483765</v>
      </c>
      <c r="BG61" s="7"/>
      <c r="BH61" s="7"/>
      <c r="BI61" s="40" t="n">
        <f aca="false">T68/AG68</f>
        <v>0.0148128953163449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140561335.983504</v>
      </c>
      <c r="E62" s="6"/>
      <c r="F62" s="8" t="n">
        <f aca="false">'Low pensions'!I62</f>
        <v>25548686.6711641</v>
      </c>
      <c r="G62" s="81" t="n">
        <f aca="false">'Low pensions'!K62</f>
        <v>1660859.04204013</v>
      </c>
      <c r="H62" s="81" t="n">
        <f aca="false">'Low pensions'!V62</f>
        <v>9137556.41666444</v>
      </c>
      <c r="I62" s="81" t="n">
        <f aca="false">'Low pensions'!M62</f>
        <v>51366.7744960866</v>
      </c>
      <c r="J62" s="81" t="n">
        <f aca="false">'Low pensions'!W62</f>
        <v>282604.837628797</v>
      </c>
      <c r="K62" s="6"/>
      <c r="L62" s="81" t="n">
        <f aca="false">'Low pensions'!N62</f>
        <v>5092430.12449679</v>
      </c>
      <c r="M62" s="8"/>
      <c r="N62" s="81" t="n">
        <f aca="false">'Low pensions'!L62</f>
        <v>1122911.99243419</v>
      </c>
      <c r="O62" s="6"/>
      <c r="P62" s="81" t="n">
        <f aca="false">'Low pensions'!X62</f>
        <v>32602574.5941804</v>
      </c>
      <c r="Q62" s="8"/>
      <c r="R62" s="81" t="n">
        <f aca="false">'Low SIPA income'!G57</f>
        <v>22435210.4589309</v>
      </c>
      <c r="S62" s="8"/>
      <c r="T62" s="81" t="n">
        <f aca="false">'Low SIPA income'!J57</f>
        <v>85782971.6875527</v>
      </c>
      <c r="U62" s="6"/>
      <c r="V62" s="81" t="n">
        <f aca="false">'Low SIPA income'!F57</f>
        <v>120245.60262006</v>
      </c>
      <c r="W62" s="8"/>
      <c r="X62" s="81" t="n">
        <f aca="false">'Low SIPA income'!M57</f>
        <v>302022.28601239</v>
      </c>
      <c r="Y62" s="6"/>
      <c r="Z62" s="6" t="n">
        <f aca="false">R62+V62-N62-L62-F62</f>
        <v>-9208572.72654405</v>
      </c>
      <c r="AA62" s="6"/>
      <c r="AB62" s="6" t="n">
        <f aca="false">T62-P62-D62</f>
        <v>-87380938.890132</v>
      </c>
      <c r="AC62" s="50"/>
      <c r="AD62" s="6"/>
      <c r="AE62" s="6"/>
      <c r="AF62" s="6"/>
      <c r="AG62" s="6" t="n">
        <f aca="false">BF62/100*$AG$53</f>
        <v>5820406073.4299</v>
      </c>
      <c r="AH62" s="61" t="n">
        <f aca="false">(AG62-AG61)/AG61</f>
        <v>0.00381110479127542</v>
      </c>
      <c r="AI62" s="61"/>
      <c r="AJ62" s="61" t="n">
        <f aca="false">AB62/AG62</f>
        <v>-0.0150128595475538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0.00571768129098228</v>
      </c>
      <c r="AV62" s="5"/>
      <c r="AW62" s="65" t="n">
        <f aca="false">workers_and_wage_low!C50</f>
        <v>12691025</v>
      </c>
      <c r="AX62" s="5"/>
      <c r="AY62" s="61" t="n">
        <f aca="false">(AW62-AW61)/AW61</f>
        <v>0.00490900765213224</v>
      </c>
      <c r="AZ62" s="66" t="n">
        <f aca="false">workers_and_wage_low!B50</f>
        <v>6740.32975312336</v>
      </c>
      <c r="BA62" s="61" t="n">
        <f aca="false">(AZ62-AZ61)/AZ61</f>
        <v>-0.00109253957571944</v>
      </c>
      <c r="BB62" s="61"/>
      <c r="BC62" s="61"/>
      <c r="BD62" s="61"/>
      <c r="BE62" s="61"/>
      <c r="BF62" s="5" t="n">
        <f aca="false">BF61*(1+AY62)*(1+BA62)*(1-BE62)</f>
        <v>105.902105166855</v>
      </c>
      <c r="BG62" s="5"/>
      <c r="BH62" s="5"/>
      <c r="BI62" s="61" t="n">
        <f aca="false">T69/AG69</f>
        <v>0.0171069053179239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143704709.093277</v>
      </c>
      <c r="E63" s="9"/>
      <c r="F63" s="67" t="n">
        <f aca="false">'Low pensions'!I63</f>
        <v>26120031.9426801</v>
      </c>
      <c r="G63" s="82" t="n">
        <f aca="false">'Low pensions'!K63</f>
        <v>1783848.66125511</v>
      </c>
      <c r="H63" s="82" t="n">
        <f aca="false">'Low pensions'!V63</f>
        <v>9814209.01378097</v>
      </c>
      <c r="I63" s="82" t="n">
        <f aca="false">'Low pensions'!M63</f>
        <v>55170.5771522203</v>
      </c>
      <c r="J63" s="82" t="n">
        <f aca="false">'Low pensions'!W63</f>
        <v>303532.23753962</v>
      </c>
      <c r="K63" s="9"/>
      <c r="L63" s="82" t="n">
        <f aca="false">'Low pensions'!N63</f>
        <v>4282614.14304225</v>
      </c>
      <c r="M63" s="67"/>
      <c r="N63" s="82" t="n">
        <f aca="false">'Low pensions'!L63</f>
        <v>1149209.03921261</v>
      </c>
      <c r="O63" s="9"/>
      <c r="P63" s="82" t="n">
        <f aca="false">'Low pensions'!X63</f>
        <v>28545114.2092013</v>
      </c>
      <c r="Q63" s="67"/>
      <c r="R63" s="82" t="n">
        <f aca="false">'Low SIPA income'!G58</f>
        <v>26097833.4506906</v>
      </c>
      <c r="S63" s="67"/>
      <c r="T63" s="82" t="n">
        <f aca="false">'Low SIPA income'!J58</f>
        <v>99787328.1423071</v>
      </c>
      <c r="U63" s="9"/>
      <c r="V63" s="82" t="n">
        <f aca="false">'Low SIPA income'!F58</f>
        <v>122109.874900822</v>
      </c>
      <c r="W63" s="67"/>
      <c r="X63" s="82" t="n">
        <f aca="false">'Low SIPA income'!M58</f>
        <v>306704.800497051</v>
      </c>
      <c r="Y63" s="9"/>
      <c r="Z63" s="9" t="n">
        <f aca="false">R63+V63-N63-L63-F63</f>
        <v>-5331911.79934352</v>
      </c>
      <c r="AA63" s="9"/>
      <c r="AB63" s="9" t="n">
        <f aca="false">T63-P63-D63</f>
        <v>-72462495.1601715</v>
      </c>
      <c r="AC63" s="50"/>
      <c r="AD63" s="9"/>
      <c r="AE63" s="9"/>
      <c r="AF63" s="9"/>
      <c r="AG63" s="9" t="n">
        <f aca="false">BF63/100*$AG$53</f>
        <v>5877625329.77557</v>
      </c>
      <c r="AH63" s="40" t="n">
        <f aca="false">(AG63-AG62)/AG62</f>
        <v>0.00983080142927989</v>
      </c>
      <c r="AI63" s="40"/>
      <c r="AJ63" s="40" t="n">
        <f aca="false">AB63/AG63</f>
        <v>-0.0123285325441012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12704393</v>
      </c>
      <c r="AX63" s="7"/>
      <c r="AY63" s="40" t="n">
        <f aca="false">(AW63-AW62)/AW62</f>
        <v>0.00105334281509965</v>
      </c>
      <c r="AZ63" s="39" t="n">
        <f aca="false">workers_and_wage_low!B51</f>
        <v>6799.43046526682</v>
      </c>
      <c r="BA63" s="40" t="n">
        <f aca="false">(AZ63-AZ62)/AZ62</f>
        <v>0.00876822266982987</v>
      </c>
      <c r="BB63" s="40"/>
      <c r="BC63" s="40"/>
      <c r="BD63" s="40"/>
      <c r="BE63" s="40"/>
      <c r="BF63" s="7" t="n">
        <f aca="false">BF62*(1+AY63)*(1+BA63)*(1-BE63)</f>
        <v>106.943207733693</v>
      </c>
      <c r="BG63" s="7"/>
      <c r="BH63" s="7"/>
      <c r="BI63" s="40" t="n">
        <f aca="false">T70/AG70</f>
        <v>0.0149104101622431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141868628.100361</v>
      </c>
      <c r="E64" s="9"/>
      <c r="F64" s="67" t="n">
        <f aca="false">'Low pensions'!I64</f>
        <v>25786302.4881136</v>
      </c>
      <c r="G64" s="82" t="n">
        <f aca="false">'Low pensions'!K64</f>
        <v>1793326.09078571</v>
      </c>
      <c r="H64" s="82" t="n">
        <f aca="false">'Low pensions'!V64</f>
        <v>9866351.03476454</v>
      </c>
      <c r="I64" s="82" t="n">
        <f aca="false">'Low pensions'!M64</f>
        <v>55463.6935294552</v>
      </c>
      <c r="J64" s="82" t="n">
        <f aca="false">'Low pensions'!W64</f>
        <v>305144.877363853</v>
      </c>
      <c r="K64" s="9"/>
      <c r="L64" s="82" t="n">
        <f aca="false">'Low pensions'!N64</f>
        <v>4173423.44556781</v>
      </c>
      <c r="M64" s="67"/>
      <c r="N64" s="82" t="n">
        <f aca="false">'Low pensions'!L64</f>
        <v>1136400.10106948</v>
      </c>
      <c r="O64" s="9"/>
      <c r="P64" s="82" t="n">
        <f aca="false">'Low pensions'!X64</f>
        <v>27908052.1625199</v>
      </c>
      <c r="Q64" s="67"/>
      <c r="R64" s="82" t="n">
        <f aca="false">'Low SIPA income'!G59</f>
        <v>22864223.1224445</v>
      </c>
      <c r="S64" s="67"/>
      <c r="T64" s="82" t="n">
        <f aca="false">'Low SIPA income'!J59</f>
        <v>87423338.7897536</v>
      </c>
      <c r="U64" s="9"/>
      <c r="V64" s="82" t="n">
        <f aca="false">'Low SIPA income'!F59</f>
        <v>121566.672012169</v>
      </c>
      <c r="W64" s="67"/>
      <c r="X64" s="82" t="n">
        <f aca="false">'Low SIPA income'!M59</f>
        <v>305340.431450495</v>
      </c>
      <c r="Y64" s="9"/>
      <c r="Z64" s="9" t="n">
        <f aca="false">R64+V64-N64-L64-F64</f>
        <v>-8110336.24029431</v>
      </c>
      <c r="AA64" s="9"/>
      <c r="AB64" s="9" t="n">
        <f aca="false">T64-P64-D64</f>
        <v>-82353341.473127</v>
      </c>
      <c r="AC64" s="50"/>
      <c r="AD64" s="9"/>
      <c r="AE64" s="9"/>
      <c r="AF64" s="9"/>
      <c r="AG64" s="9" t="n">
        <f aca="false">BF64/100*$AG$53</f>
        <v>5894337813.15398</v>
      </c>
      <c r="AH64" s="40" t="n">
        <f aca="false">(AG64-AG63)/AG63</f>
        <v>0.00284340740362424</v>
      </c>
      <c r="AI64" s="40"/>
      <c r="AJ64" s="40" t="n">
        <f aca="false">AB64/AG64</f>
        <v>-0.013971601914187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12746516</v>
      </c>
      <c r="AX64" s="7"/>
      <c r="AY64" s="40" t="n">
        <f aca="false">(AW64-AW63)/AW63</f>
        <v>0.0033156247606635</v>
      </c>
      <c r="AZ64" s="39" t="n">
        <f aca="false">workers_and_wage_low!B52</f>
        <v>6796.23026684028</v>
      </c>
      <c r="BA64" s="40" t="n">
        <f aca="false">(AZ64-AZ63)/AZ63</f>
        <v>-0.000470656835581632</v>
      </c>
      <c r="BB64" s="40"/>
      <c r="BC64" s="40"/>
      <c r="BD64" s="40"/>
      <c r="BE64" s="40"/>
      <c r="BF64" s="7" t="n">
        <f aca="false">BF63*(1+AY64)*(1+BA64)*(1-BE64)</f>
        <v>107.24729084233</v>
      </c>
      <c r="BG64" s="7"/>
      <c r="BH64" s="7"/>
      <c r="BI64" s="40" t="n">
        <f aca="false">T71/AG71</f>
        <v>0.0172282434311261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145021677.203704</v>
      </c>
      <c r="E65" s="9"/>
      <c r="F65" s="67" t="n">
        <f aca="false">'Low pensions'!I65</f>
        <v>26359406.4859981</v>
      </c>
      <c r="G65" s="82" t="n">
        <f aca="false">'Low pensions'!K65</f>
        <v>1940829.47154266</v>
      </c>
      <c r="H65" s="82" t="n">
        <f aca="false">'Low pensions'!V65</f>
        <v>10677871.115156</v>
      </c>
      <c r="I65" s="82" t="n">
        <f aca="false">'Low pensions'!M65</f>
        <v>60025.6537590513</v>
      </c>
      <c r="J65" s="82" t="n">
        <f aca="false">'Low pensions'!W65</f>
        <v>330243.436551218</v>
      </c>
      <c r="K65" s="9"/>
      <c r="L65" s="82" t="n">
        <f aca="false">'Low pensions'!N65</f>
        <v>4255488.55950035</v>
      </c>
      <c r="M65" s="67"/>
      <c r="N65" s="82" t="n">
        <f aca="false">'Low pensions'!L65</f>
        <v>1163203.99835381</v>
      </c>
      <c r="O65" s="9"/>
      <c r="P65" s="82" t="n">
        <f aca="false">'Low pensions'!X65</f>
        <v>28481355.5632671</v>
      </c>
      <c r="Q65" s="67"/>
      <c r="R65" s="82" t="n">
        <f aca="false">'Low SIPA income'!G60</f>
        <v>26633974.0455663</v>
      </c>
      <c r="S65" s="67"/>
      <c r="T65" s="82" t="n">
        <f aca="false">'Low SIPA income'!J60</f>
        <v>101837308.175031</v>
      </c>
      <c r="U65" s="9"/>
      <c r="V65" s="82" t="n">
        <f aca="false">'Low SIPA income'!F60</f>
        <v>117619.825093226</v>
      </c>
      <c r="W65" s="67"/>
      <c r="X65" s="82" t="n">
        <f aca="false">'Low SIPA income'!M60</f>
        <v>295427.089897651</v>
      </c>
      <c r="Y65" s="9"/>
      <c r="Z65" s="9" t="n">
        <f aca="false">R65+V65-N65-L65-F65</f>
        <v>-5026505.17319268</v>
      </c>
      <c r="AA65" s="9"/>
      <c r="AB65" s="9" t="n">
        <f aca="false">T65-P65-D65</f>
        <v>-71665724.5919404</v>
      </c>
      <c r="AC65" s="50"/>
      <c r="AD65" s="9"/>
      <c r="AE65" s="9"/>
      <c r="AF65" s="9"/>
      <c r="AG65" s="9" t="n">
        <f aca="false">BF65/100*$AG$53</f>
        <v>5931975585.84527</v>
      </c>
      <c r="AH65" s="40" t="n">
        <f aca="false">(AG65-AG64)/AG64</f>
        <v>0.00638541153974956</v>
      </c>
      <c r="AI65" s="40" t="n">
        <f aca="false">(AG65-AG61)/AG61</f>
        <v>0.0230528405234186</v>
      </c>
      <c r="AJ65" s="40" t="n">
        <f aca="false">AB65/AG65</f>
        <v>-0.012081257509378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12820643</v>
      </c>
      <c r="AX65" s="7"/>
      <c r="AY65" s="40" t="n">
        <f aca="false">(AW65-AW64)/AW64</f>
        <v>0.00581547145902457</v>
      </c>
      <c r="AZ65" s="39" t="n">
        <f aca="false">workers_and_wage_low!B53</f>
        <v>6800.08131520534</v>
      </c>
      <c r="BA65" s="40" t="n">
        <f aca="false">(AZ65-AZ64)/AZ64</f>
        <v>0.000566644774213291</v>
      </c>
      <c r="BB65" s="40"/>
      <c r="BC65" s="40"/>
      <c r="BD65" s="40"/>
      <c r="BE65" s="40"/>
      <c r="BF65" s="7" t="n">
        <f aca="false">BF64*(1+AY65)*(1+BA65)*(1-BE65)</f>
        <v>107.932108930882</v>
      </c>
      <c r="BG65" s="7"/>
      <c r="BH65" s="7"/>
      <c r="BI65" s="40" t="n">
        <f aca="false">T72/AG72</f>
        <v>0.014998387870268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142985881.479569</v>
      </c>
      <c r="E66" s="6"/>
      <c r="F66" s="8" t="n">
        <f aca="false">'Low pensions'!I66</f>
        <v>25989376.5149645</v>
      </c>
      <c r="G66" s="81" t="n">
        <f aca="false">'Low pensions'!K66</f>
        <v>1979732.2168013</v>
      </c>
      <c r="H66" s="81" t="n">
        <f aca="false">'Low pensions'!V66</f>
        <v>10891902.5414036</v>
      </c>
      <c r="I66" s="81" t="n">
        <f aca="false">'Low pensions'!M66</f>
        <v>61228.8314474635</v>
      </c>
      <c r="J66" s="81" t="n">
        <f aca="false">'Low pensions'!W66</f>
        <v>336862.965198052</v>
      </c>
      <c r="K66" s="6"/>
      <c r="L66" s="81" t="n">
        <f aca="false">'Low pensions'!N66</f>
        <v>5001937.47350212</v>
      </c>
      <c r="M66" s="8"/>
      <c r="N66" s="81" t="n">
        <f aca="false">'Low pensions'!L66</f>
        <v>1148885.41366665</v>
      </c>
      <c r="O66" s="6"/>
      <c r="P66" s="81" t="n">
        <f aca="false">'Low pensions'!X66</f>
        <v>32275905.8982079</v>
      </c>
      <c r="Q66" s="8"/>
      <c r="R66" s="81" t="n">
        <f aca="false">'Low SIPA income'!G61</f>
        <v>23220220.6894758</v>
      </c>
      <c r="S66" s="8"/>
      <c r="T66" s="81" t="n">
        <f aca="false">'Low SIPA income'!J61</f>
        <v>88784526.3422124</v>
      </c>
      <c r="U66" s="6"/>
      <c r="V66" s="81" t="n">
        <f aca="false">'Low SIPA income'!F61</f>
        <v>117830.772957335</v>
      </c>
      <c r="W66" s="8"/>
      <c r="X66" s="81" t="n">
        <f aca="false">'Low SIPA income'!M61</f>
        <v>295956.930114336</v>
      </c>
      <c r="Y66" s="6"/>
      <c r="Z66" s="6" t="n">
        <f aca="false">R66+V66-N66-L66-F66</f>
        <v>-8802147.93970007</v>
      </c>
      <c r="AA66" s="6"/>
      <c r="AB66" s="6" t="n">
        <f aca="false">T66-P66-D66</f>
        <v>-86477261.0355649</v>
      </c>
      <c r="AC66" s="50"/>
      <c r="AD66" s="6"/>
      <c r="AE66" s="6"/>
      <c r="AF66" s="6"/>
      <c r="AG66" s="6" t="n">
        <f aca="false">BF66/100*$AG$53</f>
        <v>5954115424.95821</v>
      </c>
      <c r="AH66" s="61" t="n">
        <f aca="false">(AG66-AG65)/AG65</f>
        <v>0.00373228763209388</v>
      </c>
      <c r="AI66" s="61"/>
      <c r="AJ66" s="61" t="n">
        <f aca="false">AB66/AG66</f>
        <v>-0.0145239477006229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0.00386752570370463</v>
      </c>
      <c r="AV66" s="5"/>
      <c r="AW66" s="65" t="n">
        <f aca="false">workers_and_wage_low!C54</f>
        <v>12828857</v>
      </c>
      <c r="AX66" s="5"/>
      <c r="AY66" s="61" t="n">
        <f aca="false">(AW66-AW65)/AW65</f>
        <v>0.000640685494479489</v>
      </c>
      <c r="AZ66" s="66" t="n">
        <f aca="false">workers_and_wage_low!B54</f>
        <v>6821.09100053474</v>
      </c>
      <c r="BA66" s="61" t="n">
        <f aca="false">(AZ66-AZ65)/AZ65</f>
        <v>0.0030896226611918</v>
      </c>
      <c r="BB66" s="61"/>
      <c r="BC66" s="61"/>
      <c r="BD66" s="61"/>
      <c r="BE66" s="61"/>
      <c r="BF66" s="5" t="n">
        <f aca="false">BF65*(1+AY66)*(1+BA66)*(1-BE66)</f>
        <v>108.33494260615</v>
      </c>
      <c r="BG66" s="5"/>
      <c r="BH66" s="5"/>
      <c r="BI66" s="61" t="n">
        <f aca="false">T73/AG73</f>
        <v>0.0172295575981401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145491776.039577</v>
      </c>
      <c r="E67" s="9"/>
      <c r="F67" s="67" t="n">
        <f aca="false">'Low pensions'!I67</f>
        <v>26444852.5140836</v>
      </c>
      <c r="G67" s="82" t="n">
        <f aca="false">'Low pensions'!K67</f>
        <v>2143833.69939908</v>
      </c>
      <c r="H67" s="82" t="n">
        <f aca="false">'Low pensions'!V67</f>
        <v>11794740.4808915</v>
      </c>
      <c r="I67" s="82" t="n">
        <f aca="false">'Low pensions'!M67</f>
        <v>66304.1350329612</v>
      </c>
      <c r="J67" s="82" t="n">
        <f aca="false">'Low pensions'!W67</f>
        <v>364785.78806881</v>
      </c>
      <c r="K67" s="9"/>
      <c r="L67" s="82" t="n">
        <f aca="false">'Low pensions'!N67</f>
        <v>4269384.73497335</v>
      </c>
      <c r="M67" s="67"/>
      <c r="N67" s="82" t="n">
        <f aca="false">'Low pensions'!L67</f>
        <v>1171456.24374978</v>
      </c>
      <c r="O67" s="9"/>
      <c r="P67" s="82" t="n">
        <f aca="false">'Low pensions'!X67</f>
        <v>28598864.3032188</v>
      </c>
      <c r="Q67" s="67"/>
      <c r="R67" s="82" t="n">
        <f aca="false">'Low SIPA income'!G62</f>
        <v>26733765.4411825</v>
      </c>
      <c r="S67" s="67"/>
      <c r="T67" s="82" t="n">
        <f aca="false">'Low SIPA income'!J62</f>
        <v>102218869.22526</v>
      </c>
      <c r="U67" s="9"/>
      <c r="V67" s="82" t="n">
        <f aca="false">'Low SIPA income'!F62</f>
        <v>120748.999732203</v>
      </c>
      <c r="W67" s="67"/>
      <c r="X67" s="82" t="n">
        <f aca="false">'Low SIPA income'!M62</f>
        <v>303286.67442468</v>
      </c>
      <c r="Y67" s="9"/>
      <c r="Z67" s="9" t="n">
        <f aca="false">R67+V67-N67-L67-F67</f>
        <v>-5031179.05189202</v>
      </c>
      <c r="AA67" s="9"/>
      <c r="AB67" s="9" t="n">
        <f aca="false">T67-P67-D67</f>
        <v>-71871771.1175361</v>
      </c>
      <c r="AC67" s="50"/>
      <c r="AD67" s="9"/>
      <c r="AE67" s="9"/>
      <c r="AF67" s="9"/>
      <c r="AG67" s="9" t="n">
        <f aca="false">BF67/100*$AG$53</f>
        <v>5975971622.66408</v>
      </c>
      <c r="AH67" s="40" t="n">
        <f aca="false">(AG67-AG66)/AG66</f>
        <v>0.00367077158334161</v>
      </c>
      <c r="AI67" s="40"/>
      <c r="AJ67" s="40" t="n">
        <f aca="false">AB67/AG67</f>
        <v>-0.0120267925712632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12860172</v>
      </c>
      <c r="AX67" s="7"/>
      <c r="AY67" s="40" t="n">
        <f aca="false">(AW67-AW66)/AW66</f>
        <v>0.00244098129708672</v>
      </c>
      <c r="AZ67" s="39" t="n">
        <f aca="false">workers_and_wage_low!B55</f>
        <v>6829.4590856496</v>
      </c>
      <c r="BA67" s="40" t="n">
        <f aca="false">(AZ67-AZ66)/AZ66</f>
        <v>0.00122679570089348</v>
      </c>
      <c r="BB67" s="40"/>
      <c r="BC67" s="40"/>
      <c r="BD67" s="40"/>
      <c r="BE67" s="40"/>
      <c r="BF67" s="7" t="n">
        <f aca="false">BF66*(1+AY67)*(1+BA67)*(1-BE67)</f>
        <v>108.732615434952</v>
      </c>
      <c r="BG67" s="7"/>
      <c r="BH67" s="7"/>
      <c r="BI67" s="40" t="n">
        <f aca="false">T74/AG74</f>
        <v>0.0150395773912655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143295495.426092</v>
      </c>
      <c r="E68" s="9"/>
      <c r="F68" s="67" t="n">
        <f aca="false">'Low pensions'!I68</f>
        <v>26045652.5147149</v>
      </c>
      <c r="G68" s="82" t="n">
        <f aca="false">'Low pensions'!K68</f>
        <v>2160331.11536659</v>
      </c>
      <c r="H68" s="82" t="n">
        <f aca="false">'Low pensions'!V68</f>
        <v>11885504.3960202</v>
      </c>
      <c r="I68" s="82" t="n">
        <f aca="false">'Low pensions'!M68</f>
        <v>66814.3643927812</v>
      </c>
      <c r="J68" s="82" t="n">
        <f aca="false">'Low pensions'!W68</f>
        <v>367592.919464541</v>
      </c>
      <c r="K68" s="9"/>
      <c r="L68" s="82" t="n">
        <f aca="false">'Low pensions'!N68</f>
        <v>4153254.21400497</v>
      </c>
      <c r="M68" s="67"/>
      <c r="N68" s="82" t="n">
        <f aca="false">'Low pensions'!L68</f>
        <v>1155791.40850699</v>
      </c>
      <c r="O68" s="9"/>
      <c r="P68" s="82" t="n">
        <f aca="false">'Low pensions'!X68</f>
        <v>27910079.1762203</v>
      </c>
      <c r="Q68" s="67"/>
      <c r="R68" s="82" t="n">
        <f aca="false">'Low SIPA income'!G63</f>
        <v>23150144.8767181</v>
      </c>
      <c r="S68" s="67"/>
      <c r="T68" s="82" t="n">
        <f aca="false">'Low SIPA income'!J63</f>
        <v>88516585.3985435</v>
      </c>
      <c r="U68" s="9"/>
      <c r="V68" s="82" t="n">
        <f aca="false">'Low SIPA income'!F63</f>
        <v>126090.392052269</v>
      </c>
      <c r="W68" s="67"/>
      <c r="X68" s="82" t="n">
        <f aca="false">'Low SIPA income'!M63</f>
        <v>316702.711966547</v>
      </c>
      <c r="Y68" s="9"/>
      <c r="Z68" s="9" t="n">
        <f aca="false">R68+V68-N68-L68-F68</f>
        <v>-8078462.86845648</v>
      </c>
      <c r="AA68" s="9"/>
      <c r="AB68" s="9" t="n">
        <f aca="false">T68-P68-D68</f>
        <v>-82688989.2037689</v>
      </c>
      <c r="AC68" s="50"/>
      <c r="AD68" s="9"/>
      <c r="AE68" s="9"/>
      <c r="AF68" s="9"/>
      <c r="AG68" s="9" t="n">
        <f aca="false">BF68/100*$AG$53</f>
        <v>5975643755.53727</v>
      </c>
      <c r="AH68" s="40" t="n">
        <f aca="false">(AG68-AG67)/AG67</f>
        <v>-5.48642375689302E-005</v>
      </c>
      <c r="AI68" s="40"/>
      <c r="AJ68" s="40" t="n">
        <f aca="false">AB68/AG68</f>
        <v>-0.0138376704814684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12869256</v>
      </c>
      <c r="AX68" s="7"/>
      <c r="AY68" s="40" t="n">
        <f aca="false">(AW68-AW67)/AW67</f>
        <v>0.000706366913288563</v>
      </c>
      <c r="AZ68" s="39" t="n">
        <f aca="false">workers_and_wage_low!B56</f>
        <v>6824.26395831616</v>
      </c>
      <c r="BA68" s="40" t="n">
        <f aca="false">(AZ68-AZ67)/AZ67</f>
        <v>-0.000760693821910526</v>
      </c>
      <c r="BB68" s="40"/>
      <c r="BC68" s="40"/>
      <c r="BD68" s="40"/>
      <c r="BE68" s="40"/>
      <c r="BF68" s="7" t="n">
        <f aca="false">BF67*(1+AY68)*(1+BA68)*(1-BE68)</f>
        <v>108.726649902907</v>
      </c>
      <c r="BG68" s="7"/>
      <c r="BH68" s="7"/>
      <c r="BI68" s="40" t="n">
        <f aca="false">T75/AG75</f>
        <v>0.0172962995489527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146476049.828845</v>
      </c>
      <c r="E69" s="9"/>
      <c r="F69" s="67" t="n">
        <f aca="false">'Low pensions'!I69</f>
        <v>26623755.9263535</v>
      </c>
      <c r="G69" s="82" t="n">
        <f aca="false">'Low pensions'!K69</f>
        <v>2320737.02942855</v>
      </c>
      <c r="H69" s="82" t="n">
        <f aca="false">'Low pensions'!V69</f>
        <v>12768010.407793</v>
      </c>
      <c r="I69" s="82" t="n">
        <f aca="false">'Low pensions'!M69</f>
        <v>71775.3720441819</v>
      </c>
      <c r="J69" s="82" t="n">
        <f aca="false">'Low pensions'!W69</f>
        <v>394886.919828651</v>
      </c>
      <c r="K69" s="9"/>
      <c r="L69" s="82" t="n">
        <f aca="false">'Low pensions'!N69</f>
        <v>4196874.76409013</v>
      </c>
      <c r="M69" s="67"/>
      <c r="N69" s="82" t="n">
        <f aca="false">'Low pensions'!L69</f>
        <v>1183778.14409111</v>
      </c>
      <c r="O69" s="9"/>
      <c r="P69" s="82" t="n">
        <f aca="false">'Low pensions'!X69</f>
        <v>28290401.1797375</v>
      </c>
      <c r="Q69" s="67"/>
      <c r="R69" s="82" t="n">
        <f aca="false">'Low SIPA income'!G64</f>
        <v>26952450.9222507</v>
      </c>
      <c r="S69" s="67"/>
      <c r="T69" s="82" t="n">
        <f aca="false">'Low SIPA income'!J64</f>
        <v>103055032.115966</v>
      </c>
      <c r="U69" s="9"/>
      <c r="V69" s="82" t="n">
        <f aca="false">'Low SIPA income'!F64</f>
        <v>121288.80180741</v>
      </c>
      <c r="W69" s="67"/>
      <c r="X69" s="82" t="n">
        <f aca="false">'Low SIPA income'!M64</f>
        <v>304642.501608342</v>
      </c>
      <c r="Y69" s="9"/>
      <c r="Z69" s="9" t="n">
        <f aca="false">R69+V69-N69-L69-F69</f>
        <v>-4930669.11047657</v>
      </c>
      <c r="AA69" s="9"/>
      <c r="AB69" s="9" t="n">
        <f aca="false">T69-P69-D69</f>
        <v>-71711418.8926166</v>
      </c>
      <c r="AC69" s="50"/>
      <c r="AD69" s="9"/>
      <c r="AE69" s="9"/>
      <c r="AF69" s="9"/>
      <c r="AG69" s="9" t="n">
        <f aca="false">BF69/100*$AG$53</f>
        <v>6024177383.3862</v>
      </c>
      <c r="AH69" s="40" t="n">
        <f aca="false">(AG69-AG68)/AG68</f>
        <v>0.00812190783695198</v>
      </c>
      <c r="AI69" s="40" t="n">
        <f aca="false">(AG69-AG65)/AG65</f>
        <v>0.0155431856059785</v>
      </c>
      <c r="AJ69" s="40" t="n">
        <f aca="false">AB69/AG69</f>
        <v>-0.0119039354801182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12931148</v>
      </c>
      <c r="AX69" s="7"/>
      <c r="AY69" s="40" t="n">
        <f aca="false">(AW69-AW68)/AW68</f>
        <v>0.00480929122864601</v>
      </c>
      <c r="AZ69" s="39" t="n">
        <f aca="false">workers_and_wage_low!B57</f>
        <v>6846.76192915015</v>
      </c>
      <c r="BA69" s="40" t="n">
        <f aca="false">(AZ69-AZ68)/AZ68</f>
        <v>0.00329676152203513</v>
      </c>
      <c r="BB69" s="40"/>
      <c r="BC69" s="40"/>
      <c r="BD69" s="40"/>
      <c r="BE69" s="40"/>
      <c r="BF69" s="7" t="n">
        <f aca="false">BF68*(1+AY69)*(1+BA69)*(1-BE69)</f>
        <v>109.609717732839</v>
      </c>
      <c r="BG69" s="7"/>
      <c r="BH69" s="7"/>
      <c r="BI69" s="40" t="n">
        <f aca="false">T76/AG76</f>
        <v>0.0149628987682464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144257847.336559</v>
      </c>
      <c r="E70" s="6"/>
      <c r="F70" s="8" t="n">
        <f aca="false">'Low pensions'!I70</f>
        <v>26220571.3660183</v>
      </c>
      <c r="G70" s="81" t="n">
        <f aca="false">'Low pensions'!K70</f>
        <v>2378954.97956192</v>
      </c>
      <c r="H70" s="81" t="n">
        <f aca="false">'Low pensions'!V70</f>
        <v>13088308.3923546</v>
      </c>
      <c r="I70" s="81" t="n">
        <f aca="false">'Low pensions'!M70</f>
        <v>73575.9272029456</v>
      </c>
      <c r="J70" s="81" t="n">
        <f aca="false">'Low pensions'!W70</f>
        <v>404793.04306251</v>
      </c>
      <c r="K70" s="6"/>
      <c r="L70" s="81" t="n">
        <f aca="false">'Low pensions'!N70</f>
        <v>5017748.03080698</v>
      </c>
      <c r="M70" s="8"/>
      <c r="N70" s="81" t="n">
        <f aca="false">'Low pensions'!L70</f>
        <v>1167842.45694565</v>
      </c>
      <c r="O70" s="6"/>
      <c r="P70" s="81" t="n">
        <f aca="false">'Low pensions'!X70</f>
        <v>32462243.0141121</v>
      </c>
      <c r="Q70" s="8"/>
      <c r="R70" s="81" t="n">
        <f aca="false">'Low SIPA income'!G65</f>
        <v>23755480.1844557</v>
      </c>
      <c r="S70" s="8"/>
      <c r="T70" s="81" t="n">
        <f aca="false">'Low SIPA income'!J65</f>
        <v>90831137.4131184</v>
      </c>
      <c r="U70" s="6"/>
      <c r="V70" s="81" t="n">
        <f aca="false">'Low SIPA income'!F65</f>
        <v>122186.972387355</v>
      </c>
      <c r="W70" s="8"/>
      <c r="X70" s="81" t="n">
        <f aca="false">'Low SIPA income'!M65</f>
        <v>306898.4471554</v>
      </c>
      <c r="Y70" s="6"/>
      <c r="Z70" s="6" t="n">
        <f aca="false">R70+V70-N70-L70-F70</f>
        <v>-8528494.69692785</v>
      </c>
      <c r="AA70" s="6"/>
      <c r="AB70" s="6" t="n">
        <f aca="false">T70-P70-D70</f>
        <v>-85888952.9375522</v>
      </c>
      <c r="AC70" s="50"/>
      <c r="AD70" s="6"/>
      <c r="AE70" s="6"/>
      <c r="AF70" s="6"/>
      <c r="AG70" s="6" t="n">
        <f aca="false">BF70/100*$AG$53</f>
        <v>6091793346.04259</v>
      </c>
      <c r="AH70" s="61" t="n">
        <f aca="false">(AG70-AG69)/AG69</f>
        <v>0.0112240988857434</v>
      </c>
      <c r="AI70" s="61"/>
      <c r="AJ70" s="61" t="n">
        <f aca="false">AB70/AG70</f>
        <v>-0.0140991245202611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0.00639089271554875</v>
      </c>
      <c r="AV70" s="5"/>
      <c r="AW70" s="65" t="n">
        <f aca="false">workers_and_wage_low!C58</f>
        <v>13039975</v>
      </c>
      <c r="AX70" s="5"/>
      <c r="AY70" s="61" t="n">
        <f aca="false">(AW70-AW69)/AW69</f>
        <v>0.00841588078645454</v>
      </c>
      <c r="AZ70" s="66" t="n">
        <f aca="false">workers_and_wage_low!B58</f>
        <v>6865.82866653231</v>
      </c>
      <c r="BA70" s="61" t="n">
        <f aca="false">(AZ70-AZ69)/AZ69</f>
        <v>0.0027847817084145</v>
      </c>
      <c r="BB70" s="61"/>
      <c r="BC70" s="61"/>
      <c r="BD70" s="61"/>
      <c r="BE70" s="61"/>
      <c r="BF70" s="5" t="n">
        <f aca="false">BF69*(1+AY70)*(1+BA70)*(1-BE70)</f>
        <v>110.839988043511</v>
      </c>
      <c r="BG70" s="5"/>
      <c r="BH70" s="5"/>
      <c r="BI70" s="61" t="n">
        <f aca="false">T77/AG77</f>
        <v>0.0172518883006107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147514592.175417</v>
      </c>
      <c r="E71" s="9"/>
      <c r="F71" s="67" t="n">
        <f aca="false">'Low pensions'!I71</f>
        <v>26812523.2913023</v>
      </c>
      <c r="G71" s="82" t="n">
        <f aca="false">'Low pensions'!K71</f>
        <v>2495411.76948374</v>
      </c>
      <c r="H71" s="82" t="n">
        <f aca="false">'Low pensions'!V71</f>
        <v>13729019.2901964</v>
      </c>
      <c r="I71" s="82" t="n">
        <f aca="false">'Low pensions'!M71</f>
        <v>77177.6835922813</v>
      </c>
      <c r="J71" s="82" t="n">
        <f aca="false">'Low pensions'!W71</f>
        <v>424608.844026697</v>
      </c>
      <c r="K71" s="9"/>
      <c r="L71" s="82" t="n">
        <f aca="false">'Low pensions'!N71</f>
        <v>4236745.28685401</v>
      </c>
      <c r="M71" s="67"/>
      <c r="N71" s="82" t="n">
        <f aca="false">'Low pensions'!L71</f>
        <v>1194885.97905263</v>
      </c>
      <c r="O71" s="9"/>
      <c r="P71" s="82" t="n">
        <f aca="false">'Low pensions'!X71</f>
        <v>28558401.5425129</v>
      </c>
      <c r="Q71" s="67"/>
      <c r="R71" s="82" t="n">
        <f aca="false">'Low SIPA income'!G66</f>
        <v>27644552.9499</v>
      </c>
      <c r="S71" s="67"/>
      <c r="T71" s="82" t="n">
        <f aca="false">'Low SIPA income'!J66</f>
        <v>105701344.204343</v>
      </c>
      <c r="U71" s="9"/>
      <c r="V71" s="82" t="n">
        <f aca="false">'Low SIPA income'!F66</f>
        <v>121307.156070981</v>
      </c>
      <c r="W71" s="67"/>
      <c r="X71" s="82" t="n">
        <f aca="false">'Low SIPA income'!M66</f>
        <v>304688.602226751</v>
      </c>
      <c r="Y71" s="9"/>
      <c r="Z71" s="9" t="n">
        <f aca="false">R71+V71-N71-L71-F71</f>
        <v>-4478294.45123788</v>
      </c>
      <c r="AA71" s="9"/>
      <c r="AB71" s="9" t="n">
        <f aca="false">T71-P71-D71</f>
        <v>-70371649.5135869</v>
      </c>
      <c r="AC71" s="50"/>
      <c r="AD71" s="9"/>
      <c r="AE71" s="9"/>
      <c r="AF71" s="9"/>
      <c r="AG71" s="9" t="n">
        <f aca="false">BF71/100*$AG$53</f>
        <v>6135352372.21997</v>
      </c>
      <c r="AH71" s="40" t="n">
        <f aca="false">(AG71-AG70)/AG70</f>
        <v>0.00715044383534069</v>
      </c>
      <c r="AI71" s="40"/>
      <c r="AJ71" s="40" t="n">
        <f aca="false">AB71/AG71</f>
        <v>-0.0114698627306591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13054419</v>
      </c>
      <c r="AX71" s="7"/>
      <c r="AY71" s="40" t="n">
        <f aca="false">(AW71-AW70)/AW70</f>
        <v>0.0011076708352585</v>
      </c>
      <c r="AZ71" s="39" t="n">
        <f aca="false">workers_and_wage_low!B59</f>
        <v>6907.27140570811</v>
      </c>
      <c r="BA71" s="40" t="n">
        <f aca="false">(AZ71-AZ70)/AZ70</f>
        <v>0.00603608700255052</v>
      </c>
      <c r="BB71" s="40"/>
      <c r="BC71" s="40"/>
      <c r="BD71" s="40"/>
      <c r="BE71" s="40"/>
      <c r="BF71" s="7" t="n">
        <f aca="false">BF70*(1+AY71)*(1+BA71)*(1-BE71)</f>
        <v>111.632543152726</v>
      </c>
      <c r="BG71" s="7"/>
      <c r="BH71" s="7"/>
      <c r="BI71" s="40" t="n">
        <f aca="false">T78/AG78</f>
        <v>0.015078617422381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145117841.955075</v>
      </c>
      <c r="E72" s="9"/>
      <c r="F72" s="67" t="n">
        <f aca="false">'Low pensions'!I72</f>
        <v>26376885.5678834</v>
      </c>
      <c r="G72" s="82" t="n">
        <f aca="false">'Low pensions'!K72</f>
        <v>2544803.71586107</v>
      </c>
      <c r="H72" s="82" t="n">
        <f aca="false">'Low pensions'!V72</f>
        <v>14000759.2061843</v>
      </c>
      <c r="I72" s="82" t="n">
        <f aca="false">'Low pensions'!M72</f>
        <v>78705.2695627143</v>
      </c>
      <c r="J72" s="82" t="n">
        <f aca="false">'Low pensions'!W72</f>
        <v>433013.171325292</v>
      </c>
      <c r="K72" s="9"/>
      <c r="L72" s="82" t="n">
        <f aca="false">'Low pensions'!N72</f>
        <v>4099631.0122303</v>
      </c>
      <c r="M72" s="67"/>
      <c r="N72" s="82" t="n">
        <f aca="false">'Low pensions'!L72</f>
        <v>1176212.72339158</v>
      </c>
      <c r="O72" s="9"/>
      <c r="P72" s="82" t="n">
        <f aca="false">'Low pensions'!X72</f>
        <v>27744180.1765307</v>
      </c>
      <c r="Q72" s="67"/>
      <c r="R72" s="82" t="n">
        <f aca="false">'Low SIPA income'!G67</f>
        <v>24161995.9401601</v>
      </c>
      <c r="S72" s="67"/>
      <c r="T72" s="82" t="n">
        <f aca="false">'Low SIPA income'!J67</f>
        <v>92385485.6384657</v>
      </c>
      <c r="U72" s="9"/>
      <c r="V72" s="82" t="n">
        <f aca="false">'Low SIPA income'!F67</f>
        <v>121508.946914692</v>
      </c>
      <c r="W72" s="67"/>
      <c r="X72" s="82" t="n">
        <f aca="false">'Low SIPA income'!M67</f>
        <v>305195.44264824</v>
      </c>
      <c r="Y72" s="9"/>
      <c r="Z72" s="9" t="n">
        <f aca="false">R72+V72-N72-L72-F72</f>
        <v>-7369224.4164305</v>
      </c>
      <c r="AA72" s="9"/>
      <c r="AB72" s="9" t="n">
        <f aca="false">T72-P72-D72</f>
        <v>-80476536.4931396</v>
      </c>
      <c r="AC72" s="50"/>
      <c r="AD72" s="9"/>
      <c r="AE72" s="9"/>
      <c r="AF72" s="9"/>
      <c r="AG72" s="9" t="n">
        <f aca="false">BF72/100*$AG$53</f>
        <v>6159694390.99557</v>
      </c>
      <c r="AH72" s="40" t="n">
        <f aca="false">(AG72-AG71)/AG71</f>
        <v>0.00396750134284438</v>
      </c>
      <c r="AI72" s="40"/>
      <c r="AJ72" s="40" t="n">
        <f aca="false">AB72/AG72</f>
        <v>-0.0130650209872072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13073258</v>
      </c>
      <c r="AX72" s="7"/>
      <c r="AY72" s="40" t="n">
        <f aca="false">(AW72-AW71)/AW71</f>
        <v>0.00144311286469356</v>
      </c>
      <c r="AZ72" s="39" t="n">
        <f aca="false">workers_and_wage_low!B60</f>
        <v>6924.68291528667</v>
      </c>
      <c r="BA72" s="40" t="n">
        <f aca="false">(AZ72-AZ71)/AZ71</f>
        <v>0.00252075075031437</v>
      </c>
      <c r="BB72" s="40"/>
      <c r="BC72" s="40"/>
      <c r="BD72" s="40"/>
      <c r="BE72" s="40"/>
      <c r="BF72" s="7" t="n">
        <f aca="false">BF71*(1+AY72)*(1+BA72)*(1-BE72)</f>
        <v>112.075445417589</v>
      </c>
      <c r="BG72" s="7"/>
      <c r="BH72" s="7"/>
      <c r="BI72" s="40" t="n">
        <f aca="false">T79/AG79</f>
        <v>0.0172922808846412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148127151.492287</v>
      </c>
      <c r="E73" s="9"/>
      <c r="F73" s="67" t="n">
        <f aca="false">'Low pensions'!I73</f>
        <v>26923863.1981459</v>
      </c>
      <c r="G73" s="82" t="n">
        <f aca="false">'Low pensions'!K73</f>
        <v>2673106.54077732</v>
      </c>
      <c r="H73" s="82" t="n">
        <f aca="false">'Low pensions'!V73</f>
        <v>14706643.4934201</v>
      </c>
      <c r="I73" s="82" t="n">
        <f aca="false">'Low pensions'!M73</f>
        <v>82673.3981683706</v>
      </c>
      <c r="J73" s="82" t="n">
        <f aca="false">'Low pensions'!W73</f>
        <v>454844.644126394</v>
      </c>
      <c r="K73" s="9"/>
      <c r="L73" s="82" t="n">
        <f aca="false">'Low pensions'!N73</f>
        <v>4213280.99921702</v>
      </c>
      <c r="M73" s="67"/>
      <c r="N73" s="82" t="n">
        <f aca="false">'Low pensions'!L73</f>
        <v>1201217.67993845</v>
      </c>
      <c r="O73" s="9"/>
      <c r="P73" s="82" t="n">
        <f aca="false">'Low pensions'!X73</f>
        <v>28471480.39254</v>
      </c>
      <c r="Q73" s="67"/>
      <c r="R73" s="82" t="n">
        <f aca="false">'Low SIPA income'!G68</f>
        <v>27845767.6630822</v>
      </c>
      <c r="S73" s="67"/>
      <c r="T73" s="82" t="n">
        <f aca="false">'Low SIPA income'!J68</f>
        <v>106470706.099816</v>
      </c>
      <c r="U73" s="9"/>
      <c r="V73" s="82" t="n">
        <f aca="false">'Low SIPA income'!F68</f>
        <v>125420.445161042</v>
      </c>
      <c r="W73" s="67"/>
      <c r="X73" s="82" t="n">
        <f aca="false">'Low SIPA income'!M68</f>
        <v>315019.998526834</v>
      </c>
      <c r="Y73" s="9"/>
      <c r="Z73" s="9" t="n">
        <f aca="false">R73+V73-N73-L73-F73</f>
        <v>-4367173.76905807</v>
      </c>
      <c r="AA73" s="9"/>
      <c r="AB73" s="9" t="n">
        <f aca="false">T73-P73-D73</f>
        <v>-70127925.7850108</v>
      </c>
      <c r="AC73" s="50"/>
      <c r="AD73" s="9"/>
      <c r="AE73" s="9"/>
      <c r="AF73" s="9"/>
      <c r="AG73" s="9" t="n">
        <f aca="false">BF73/100*$AG$53</f>
        <v>6179538011.5453</v>
      </c>
      <c r="AH73" s="40" t="n">
        <f aca="false">(AG73-AG72)/AG72</f>
        <v>0.00322152679826658</v>
      </c>
      <c r="AI73" s="40" t="n">
        <f aca="false">(AG73-AG69)/AG69</f>
        <v>0.0257895175177872</v>
      </c>
      <c r="AJ73" s="40" t="n">
        <f aca="false">AB73/AG73</f>
        <v>-0.0113484091616542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13121701</v>
      </c>
      <c r="AX73" s="7"/>
      <c r="AY73" s="40" t="n">
        <f aca="false">(AW73-AW72)/AW72</f>
        <v>0.00370550324945779</v>
      </c>
      <c r="AZ73" s="39" t="n">
        <f aca="false">workers_and_wage_low!B61</f>
        <v>6921.34390453888</v>
      </c>
      <c r="BA73" s="40" t="n">
        <f aca="false">(AZ73-AZ72)/AZ72</f>
        <v>-0.000482189695706654</v>
      </c>
      <c r="BB73" s="40"/>
      <c r="BC73" s="40"/>
      <c r="BD73" s="40"/>
      <c r="BE73" s="40"/>
      <c r="BF73" s="7" t="n">
        <f aca="false">BF72*(1+AY73)*(1+BA73)*(1-BE73)</f>
        <v>112.43649946843</v>
      </c>
      <c r="BG73" s="7"/>
      <c r="BH73" s="7"/>
      <c r="BI73" s="40" t="n">
        <f aca="false">T80/AG80</f>
        <v>0.0150161254363688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146058488.75496</v>
      </c>
      <c r="E74" s="6"/>
      <c r="F74" s="8" t="n">
        <f aca="false">'Low pensions'!I74</f>
        <v>26547859.2584104</v>
      </c>
      <c r="G74" s="81" t="n">
        <f aca="false">'Low pensions'!K74</f>
        <v>2692062.16343395</v>
      </c>
      <c r="H74" s="81" t="n">
        <f aca="false">'Low pensions'!V74</f>
        <v>14810931.736464</v>
      </c>
      <c r="I74" s="81" t="n">
        <f aca="false">'Low pensions'!M74</f>
        <v>83259.6545391944</v>
      </c>
      <c r="J74" s="81" t="n">
        <f aca="false">'Low pensions'!W74</f>
        <v>458070.053705073</v>
      </c>
      <c r="K74" s="6"/>
      <c r="L74" s="81" t="n">
        <f aca="false">'Low pensions'!N74</f>
        <v>4982760.00500557</v>
      </c>
      <c r="M74" s="8"/>
      <c r="N74" s="81" t="n">
        <f aca="false">'Low pensions'!L74</f>
        <v>1185496.79407697</v>
      </c>
      <c r="O74" s="6"/>
      <c r="P74" s="81" t="n">
        <f aca="false">'Low pensions'!X74</f>
        <v>32377818.9359275</v>
      </c>
      <c r="Q74" s="8"/>
      <c r="R74" s="81" t="n">
        <f aca="false">'Low SIPA income'!G69</f>
        <v>24383486.7836512</v>
      </c>
      <c r="S74" s="8"/>
      <c r="T74" s="81" t="n">
        <f aca="false">'Low SIPA income'!J69</f>
        <v>93232375.075542</v>
      </c>
      <c r="U74" s="6"/>
      <c r="V74" s="81" t="n">
        <f aca="false">'Low SIPA income'!F69</f>
        <v>122627.152804992</v>
      </c>
      <c r="W74" s="8"/>
      <c r="X74" s="81" t="n">
        <f aca="false">'Low SIPA income'!M69</f>
        <v>308004.05345697</v>
      </c>
      <c r="Y74" s="6"/>
      <c r="Z74" s="6" t="n">
        <f aca="false">R74+V74-N74-L74-F74</f>
        <v>-8210002.12103674</v>
      </c>
      <c r="AA74" s="6"/>
      <c r="AB74" s="6" t="n">
        <f aca="false">T74-P74-D74</f>
        <v>-85203932.6153455</v>
      </c>
      <c r="AC74" s="50"/>
      <c r="AD74" s="6"/>
      <c r="AE74" s="6"/>
      <c r="AF74" s="6"/>
      <c r="AG74" s="6" t="n">
        <f aca="false">BF74/100*$AG$53</f>
        <v>6199135298.15593</v>
      </c>
      <c r="AH74" s="61" t="n">
        <f aca="false">(AG74-AG73)/AG73</f>
        <v>0.00317131904909736</v>
      </c>
      <c r="AI74" s="61"/>
      <c r="AJ74" s="61" t="n">
        <f aca="false">AB74/AG74</f>
        <v>-0.0137444866932798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0.0022595408326726</v>
      </c>
      <c r="AV74" s="5"/>
      <c r="AW74" s="65" t="n">
        <f aca="false">workers_and_wage_low!C62</f>
        <v>13123547</v>
      </c>
      <c r="AX74" s="5"/>
      <c r="AY74" s="61" t="n">
        <f aca="false">(AW74-AW73)/AW73</f>
        <v>0.000140682980049614</v>
      </c>
      <c r="AZ74" s="66" t="n">
        <f aca="false">workers_and_wage_low!B62</f>
        <v>6942.31702846069</v>
      </c>
      <c r="BA74" s="61" t="n">
        <f aca="false">(AZ74-AZ73)/AZ73</f>
        <v>0.0030302097701069</v>
      </c>
      <c r="BB74" s="61"/>
      <c r="BC74" s="61"/>
      <c r="BD74" s="61"/>
      <c r="BE74" s="61"/>
      <c r="BF74" s="5" t="n">
        <f aca="false">BF73*(1+AY74)*(1+BA74)*(1-BE74)</f>
        <v>112.793071481008</v>
      </c>
      <c r="BG74" s="5"/>
      <c r="BH74" s="5"/>
      <c r="BI74" s="61" t="n">
        <f aca="false">T81/AG81</f>
        <v>0.0173561704711791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149528566.752477</v>
      </c>
      <c r="E75" s="9"/>
      <c r="F75" s="67" t="n">
        <f aca="false">'Low pensions'!I75</f>
        <v>27178587.0105532</v>
      </c>
      <c r="G75" s="82" t="n">
        <f aca="false">'Low pensions'!K75</f>
        <v>2830782.25625438</v>
      </c>
      <c r="H75" s="82" t="n">
        <f aca="false">'Low pensions'!V75</f>
        <v>15574128.7581177</v>
      </c>
      <c r="I75" s="82" t="n">
        <f aca="false">'Low pensions'!M75</f>
        <v>87549.96668828</v>
      </c>
      <c r="J75" s="82" t="n">
        <f aca="false">'Low pensions'!W75</f>
        <v>481674.08530261</v>
      </c>
      <c r="K75" s="9"/>
      <c r="L75" s="82" t="n">
        <f aca="false">'Low pensions'!N75</f>
        <v>4143210.88293203</v>
      </c>
      <c r="M75" s="67"/>
      <c r="N75" s="82" t="n">
        <f aca="false">'Low pensions'!L75</f>
        <v>1216203.50774662</v>
      </c>
      <c r="O75" s="9"/>
      <c r="P75" s="82" t="n">
        <f aca="false">'Low pensions'!X75</f>
        <v>28190333.8291044</v>
      </c>
      <c r="Q75" s="67"/>
      <c r="R75" s="82" t="n">
        <f aca="false">'Low SIPA income'!G70</f>
        <v>28104376.2789215</v>
      </c>
      <c r="S75" s="67"/>
      <c r="T75" s="82" t="n">
        <f aca="false">'Low SIPA income'!J70</f>
        <v>107459518.556526</v>
      </c>
      <c r="U75" s="9"/>
      <c r="V75" s="82" t="n">
        <f aca="false">'Low SIPA income'!F70</f>
        <v>124227.490705132</v>
      </c>
      <c r="W75" s="67"/>
      <c r="X75" s="82" t="n">
        <f aca="false">'Low SIPA income'!M70</f>
        <v>312023.640871902</v>
      </c>
      <c r="Y75" s="9"/>
      <c r="Z75" s="9" t="n">
        <f aca="false">R75+V75-N75-L75-F75</f>
        <v>-4309397.63160518</v>
      </c>
      <c r="AA75" s="9"/>
      <c r="AB75" s="9" t="n">
        <f aca="false">T75-P75-D75</f>
        <v>-70259382.0250553</v>
      </c>
      <c r="AC75" s="50"/>
      <c r="AD75" s="9"/>
      <c r="AE75" s="9"/>
      <c r="AF75" s="9"/>
      <c r="AG75" s="9" t="n">
        <f aca="false">BF75/100*$AG$53</f>
        <v>6212861788.86931</v>
      </c>
      <c r="AH75" s="40" t="n">
        <f aca="false">(AG75-AG74)/AG74</f>
        <v>0.00221425893341259</v>
      </c>
      <c r="AI75" s="40"/>
      <c r="AJ75" s="40" t="n">
        <f aca="false">AB75/AG75</f>
        <v>-0.0113086986983887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13131457</v>
      </c>
      <c r="AX75" s="7"/>
      <c r="AY75" s="40" t="n">
        <f aca="false">(AW75-AW74)/AW74</f>
        <v>0.000602733392123334</v>
      </c>
      <c r="AZ75" s="39" t="n">
        <f aca="false">workers_and_wage_low!B63</f>
        <v>6953.49801051654</v>
      </c>
      <c r="BA75" s="40" t="n">
        <f aca="false">(AZ75-AZ74)/AZ74</f>
        <v>0.00161055480612791</v>
      </c>
      <c r="BB75" s="40"/>
      <c r="BC75" s="40"/>
      <c r="BD75" s="40"/>
      <c r="BE75" s="40"/>
      <c r="BF75" s="7" t="n">
        <f aca="false">BF74*(1+AY75)*(1+BA75)*(1-BE75)</f>
        <v>113.042824547162</v>
      </c>
      <c r="BG75" s="7"/>
      <c r="BH75" s="7"/>
      <c r="BI75" s="40" t="n">
        <f aca="false">T82/AG82</f>
        <v>0.0150125867763434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147191356.312565</v>
      </c>
      <c r="E76" s="9"/>
      <c r="F76" s="67" t="n">
        <f aca="false">'Low pensions'!I76</f>
        <v>26753771.3470134</v>
      </c>
      <c r="G76" s="82" t="n">
        <f aca="false">'Low pensions'!K76</f>
        <v>2832253.76731108</v>
      </c>
      <c r="H76" s="82" t="n">
        <f aca="false">'Low pensions'!V76</f>
        <v>15582224.5777857</v>
      </c>
      <c r="I76" s="82" t="n">
        <f aca="false">'Low pensions'!M76</f>
        <v>87595.4773395178</v>
      </c>
      <c r="J76" s="82" t="n">
        <f aca="false">'Low pensions'!W76</f>
        <v>481924.471477907</v>
      </c>
      <c r="K76" s="9"/>
      <c r="L76" s="82" t="n">
        <f aca="false">'Low pensions'!N76</f>
        <v>4065977.76981246</v>
      </c>
      <c r="M76" s="67"/>
      <c r="N76" s="82" t="n">
        <f aca="false">'Low pensions'!L76</f>
        <v>1197583.19079484</v>
      </c>
      <c r="O76" s="9"/>
      <c r="P76" s="82" t="n">
        <f aca="false">'Low pensions'!X76</f>
        <v>27687127.3479892</v>
      </c>
      <c r="Q76" s="67"/>
      <c r="R76" s="82" t="n">
        <f aca="false">'Low SIPA income'!G71</f>
        <v>24345954.6475669</v>
      </c>
      <c r="S76" s="67"/>
      <c r="T76" s="82" t="n">
        <f aca="false">'Low SIPA income'!J71</f>
        <v>93088867.7002495</v>
      </c>
      <c r="U76" s="9"/>
      <c r="V76" s="82" t="n">
        <f aca="false">'Low SIPA income'!F71</f>
        <v>127504.645412692</v>
      </c>
      <c r="W76" s="67"/>
      <c r="X76" s="82" t="n">
        <f aca="false">'Low SIPA income'!M71</f>
        <v>320254.908667372</v>
      </c>
      <c r="Y76" s="9"/>
      <c r="Z76" s="9" t="n">
        <f aca="false">R76+V76-N76-L76-F76</f>
        <v>-7543873.01464108</v>
      </c>
      <c r="AA76" s="9"/>
      <c r="AB76" s="9" t="n">
        <f aca="false">T76-P76-D76</f>
        <v>-81789615.960305</v>
      </c>
      <c r="AC76" s="50"/>
      <c r="AD76" s="9"/>
      <c r="AE76" s="9"/>
      <c r="AF76" s="9"/>
      <c r="AG76" s="9" t="n">
        <f aca="false">BF76/100*$AG$53</f>
        <v>6221312403.56971</v>
      </c>
      <c r="AH76" s="40" t="n">
        <f aca="false">(AG76-AG75)/AG75</f>
        <v>0.00136018070055039</v>
      </c>
      <c r="AI76" s="40"/>
      <c r="AJ76" s="40" t="n">
        <f aca="false">AB76/AG76</f>
        <v>-0.0131466820269908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13141414</v>
      </c>
      <c r="AX76" s="7"/>
      <c r="AY76" s="40" t="n">
        <f aca="false">(AW76-AW75)/AW75</f>
        <v>0.000758255538589511</v>
      </c>
      <c r="AZ76" s="39" t="n">
        <f aca="false">workers_and_wage_low!B64</f>
        <v>6957.68032466984</v>
      </c>
      <c r="BA76" s="40" t="n">
        <f aca="false">(AZ76-AZ75)/AZ75</f>
        <v>0.000601469094688824</v>
      </c>
      <c r="BB76" s="40"/>
      <c r="BC76" s="40"/>
      <c r="BD76" s="40"/>
      <c r="BE76" s="40"/>
      <c r="BF76" s="7" t="n">
        <f aca="false">BF75*(1+AY76)*(1+BA76)*(1-BE76)</f>
        <v>113.196583215447</v>
      </c>
      <c r="BG76" s="7"/>
      <c r="BH76" s="7"/>
      <c r="BI76" s="40" t="n">
        <f aca="false">T83/AG83</f>
        <v>0.0173380509338803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150447447.597017</v>
      </c>
      <c r="E77" s="9"/>
      <c r="F77" s="67" t="n">
        <f aca="false">'Low pensions'!I77</f>
        <v>27345604.4810476</v>
      </c>
      <c r="G77" s="82" t="n">
        <f aca="false">'Low pensions'!K77</f>
        <v>2908505.72895406</v>
      </c>
      <c r="H77" s="82" t="n">
        <f aca="false">'Low pensions'!V77</f>
        <v>16001740.3727795</v>
      </c>
      <c r="I77" s="82" t="n">
        <f aca="false">'Low pensions'!M77</f>
        <v>89953.7854315699</v>
      </c>
      <c r="J77" s="82" t="n">
        <f aca="false">'Low pensions'!W77</f>
        <v>494899.186787</v>
      </c>
      <c r="K77" s="9"/>
      <c r="L77" s="82" t="n">
        <f aca="false">'Low pensions'!N77</f>
        <v>4206027.95134139</v>
      </c>
      <c r="M77" s="67"/>
      <c r="N77" s="82" t="n">
        <f aca="false">'Low pensions'!L77</f>
        <v>1224260.22748164</v>
      </c>
      <c r="O77" s="9"/>
      <c r="P77" s="82" t="n">
        <f aca="false">'Low pensions'!X77</f>
        <v>28560617.5905658</v>
      </c>
      <c r="Q77" s="67"/>
      <c r="R77" s="82" t="n">
        <f aca="false">'Low SIPA income'!G72</f>
        <v>28134690.8782345</v>
      </c>
      <c r="S77" s="67"/>
      <c r="T77" s="82" t="n">
        <f aca="false">'Low SIPA income'!J72</f>
        <v>107575429.054417</v>
      </c>
      <c r="U77" s="9"/>
      <c r="V77" s="82" t="n">
        <f aca="false">'Low SIPA income'!F72</f>
        <v>127898.310074839</v>
      </c>
      <c r="W77" s="67"/>
      <c r="X77" s="82" t="n">
        <f aca="false">'Low SIPA income'!M72</f>
        <v>321243.680802015</v>
      </c>
      <c r="Y77" s="9"/>
      <c r="Z77" s="9" t="n">
        <f aca="false">R77+V77-N77-L77-F77</f>
        <v>-4513303.47156128</v>
      </c>
      <c r="AA77" s="9"/>
      <c r="AB77" s="9" t="n">
        <f aca="false">T77-P77-D77</f>
        <v>-71432636.1331655</v>
      </c>
      <c r="AC77" s="50"/>
      <c r="AD77" s="9"/>
      <c r="AE77" s="9"/>
      <c r="AF77" s="9"/>
      <c r="AG77" s="9" t="n">
        <f aca="false">BF77/100*$AG$53</f>
        <v>6235574169.03801</v>
      </c>
      <c r="AH77" s="40" t="n">
        <f aca="false">(AG77-AG76)/AG76</f>
        <v>0.00229240464763006</v>
      </c>
      <c r="AI77" s="40" t="n">
        <f aca="false">(AG77-AG73)/AG73</f>
        <v>0.00906801728349688</v>
      </c>
      <c r="AJ77" s="40" t="n">
        <f aca="false">AB77/AG77</f>
        <v>-0.011455662974527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13146243</v>
      </c>
      <c r="AX77" s="7"/>
      <c r="AY77" s="40" t="n">
        <f aca="false">(AW77-AW76)/AW76</f>
        <v>0.00036746426221714</v>
      </c>
      <c r="AZ77" s="39" t="n">
        <f aca="false">workers_and_wage_low!B65</f>
        <v>6971.0685248305</v>
      </c>
      <c r="BA77" s="40" t="n">
        <f aca="false">(AZ77-AZ76)/AZ76</f>
        <v>0.00192423329844356</v>
      </c>
      <c r="BB77" s="40"/>
      <c r="BC77" s="40"/>
      <c r="BD77" s="40"/>
      <c r="BE77" s="40"/>
      <c r="BF77" s="7" t="n">
        <f aca="false">BF76*(1+AY77)*(1+BA77)*(1-BE77)</f>
        <v>113.456075588905</v>
      </c>
      <c r="BG77" s="7"/>
      <c r="BH77" s="7"/>
      <c r="BI77" s="40" t="n">
        <f aca="false">T84/AG84</f>
        <v>0.0151172292982223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148168111.609853</v>
      </c>
      <c r="E78" s="6"/>
      <c r="F78" s="8" t="n">
        <f aca="false">'Low pensions'!I78</f>
        <v>26931308.1843677</v>
      </c>
      <c r="G78" s="81" t="n">
        <f aca="false">'Low pensions'!K78</f>
        <v>2975769.84925106</v>
      </c>
      <c r="H78" s="81" t="n">
        <f aca="false">'Low pensions'!V78</f>
        <v>16371807.7165296</v>
      </c>
      <c r="I78" s="81" t="n">
        <f aca="false">'Low pensions'!M78</f>
        <v>92034.119049002</v>
      </c>
      <c r="J78" s="81" t="n">
        <f aca="false">'Low pensions'!W78</f>
        <v>506344.568552462</v>
      </c>
      <c r="K78" s="6"/>
      <c r="L78" s="81" t="n">
        <f aca="false">'Low pensions'!N78</f>
        <v>5001633.83487618</v>
      </c>
      <c r="M78" s="8"/>
      <c r="N78" s="81" t="n">
        <f aca="false">'Low pensions'!L78</f>
        <v>1208410.769674</v>
      </c>
      <c r="O78" s="6"/>
      <c r="P78" s="81" t="n">
        <f aca="false">'Low pensions'!X78</f>
        <v>32601821.2618675</v>
      </c>
      <c r="Q78" s="8"/>
      <c r="R78" s="81" t="n">
        <f aca="false">'Low SIPA income'!G73</f>
        <v>24745582.7421567</v>
      </c>
      <c r="S78" s="8"/>
      <c r="T78" s="81" t="n">
        <f aca="false">'Low SIPA income'!J73</f>
        <v>94616880.3563598</v>
      </c>
      <c r="U78" s="6"/>
      <c r="V78" s="81" t="n">
        <f aca="false">'Low SIPA income'!F73</f>
        <v>126385.841157163</v>
      </c>
      <c r="W78" s="8"/>
      <c r="X78" s="81" t="n">
        <f aca="false">'Low SIPA income'!M73</f>
        <v>317444.794937701</v>
      </c>
      <c r="Y78" s="6"/>
      <c r="Z78" s="6" t="n">
        <f aca="false">R78+V78-N78-L78-F78</f>
        <v>-8269384.20560404</v>
      </c>
      <c r="AA78" s="6"/>
      <c r="AB78" s="6" t="n">
        <f aca="false">T78-P78-D78</f>
        <v>-86153052.515361</v>
      </c>
      <c r="AC78" s="50"/>
      <c r="AD78" s="6"/>
      <c r="AE78" s="6"/>
      <c r="AF78" s="6"/>
      <c r="AG78" s="6" t="n">
        <f aca="false">BF78/100*$AG$53</f>
        <v>6274904237.30236</v>
      </c>
      <c r="AH78" s="61" t="n">
        <f aca="false">(AG78-AG77)/AG77</f>
        <v>0.00630736916892594</v>
      </c>
      <c r="AI78" s="61"/>
      <c r="AJ78" s="61" t="n">
        <f aca="false">AB78/AG78</f>
        <v>-0.0137297796519679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0.00174910870298546</v>
      </c>
      <c r="AV78" s="5"/>
      <c r="AW78" s="65" t="n">
        <f aca="false">workers_and_wage_low!C66</f>
        <v>13187334</v>
      </c>
      <c r="AX78" s="5"/>
      <c r="AY78" s="61" t="n">
        <f aca="false">(AW78-AW77)/AW77</f>
        <v>0.00312568389310923</v>
      </c>
      <c r="AZ78" s="66" t="n">
        <f aca="false">workers_and_wage_low!B66</f>
        <v>6993.17916005627</v>
      </c>
      <c r="BA78" s="61" t="n">
        <f aca="false">(AZ78-AZ77)/AZ77</f>
        <v>0.00317177132128518</v>
      </c>
      <c r="BB78" s="61"/>
      <c r="BC78" s="61"/>
      <c r="BD78" s="61"/>
      <c r="BE78" s="61"/>
      <c r="BF78" s="5" t="n">
        <f aca="false">BF77*(1+AY78)*(1+BA78)*(1-BE78)</f>
        <v>114.171684942102</v>
      </c>
      <c r="BG78" s="5"/>
      <c r="BH78" s="5"/>
      <c r="BI78" s="61" t="n">
        <f aca="false">T85/AG85</f>
        <v>0.0174038477302279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150957510.154961</v>
      </c>
      <c r="E79" s="9"/>
      <c r="F79" s="67" t="n">
        <f aca="false">'Low pensions'!I79</f>
        <v>27438314.3886793</v>
      </c>
      <c r="G79" s="82" t="n">
        <f aca="false">'Low pensions'!K79</f>
        <v>3124873.35716949</v>
      </c>
      <c r="H79" s="82" t="n">
        <f aca="false">'Low pensions'!V79</f>
        <v>17192131.2244497</v>
      </c>
      <c r="I79" s="82" t="n">
        <f aca="false">'Low pensions'!M79</f>
        <v>96645.56774751</v>
      </c>
      <c r="J79" s="82" t="n">
        <f aca="false">'Low pensions'!W79</f>
        <v>531715.398694321</v>
      </c>
      <c r="K79" s="9"/>
      <c r="L79" s="82" t="n">
        <f aca="false">'Low pensions'!N79</f>
        <v>4138289.36738636</v>
      </c>
      <c r="M79" s="67"/>
      <c r="N79" s="82" t="n">
        <f aca="false">'Low pensions'!L79</f>
        <v>1231858.42555531</v>
      </c>
      <c r="O79" s="9"/>
      <c r="P79" s="82" t="n">
        <f aca="false">'Low pensions'!X79</f>
        <v>28250924.8003779</v>
      </c>
      <c r="Q79" s="67"/>
      <c r="R79" s="82" t="n">
        <f aca="false">'Low SIPA income'!G74</f>
        <v>28413542.456382</v>
      </c>
      <c r="S79" s="67"/>
      <c r="T79" s="82" t="n">
        <f aca="false">'Low SIPA income'!J74</f>
        <v>108641642.232004</v>
      </c>
      <c r="U79" s="9"/>
      <c r="V79" s="82" t="n">
        <f aca="false">'Low SIPA income'!F74</f>
        <v>129222.022160031</v>
      </c>
      <c r="W79" s="67"/>
      <c r="X79" s="82" t="n">
        <f aca="false">'Low SIPA income'!M74</f>
        <v>324568.463923232</v>
      </c>
      <c r="Y79" s="9"/>
      <c r="Z79" s="9" t="n">
        <f aca="false">R79+V79-N79-L79-F79</f>
        <v>-4265697.70307893</v>
      </c>
      <c r="AA79" s="9"/>
      <c r="AB79" s="9" t="n">
        <f aca="false">T79-P79-D79</f>
        <v>-70566792.7233348</v>
      </c>
      <c r="AC79" s="50"/>
      <c r="AD79" s="9"/>
      <c r="AE79" s="9"/>
      <c r="AF79" s="9"/>
      <c r="AG79" s="9" t="n">
        <f aca="false">BF79/100*$AG$53</f>
        <v>6282666986.31404</v>
      </c>
      <c r="AH79" s="40" t="n">
        <f aca="false">(AG79-AG78)/AG78</f>
        <v>0.00123711035549077</v>
      </c>
      <c r="AI79" s="40"/>
      <c r="AJ79" s="40" t="n">
        <f aca="false">AB79/AG79</f>
        <v>-0.0112319804435052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13193541</v>
      </c>
      <c r="AX79" s="7"/>
      <c r="AY79" s="40" t="n">
        <f aca="false">(AW79-AW78)/AW78</f>
        <v>0.000470678910536428</v>
      </c>
      <c r="AZ79" s="39" t="n">
        <f aca="false">workers_and_wage_low!B67</f>
        <v>6998.53643091033</v>
      </c>
      <c r="BA79" s="40" t="n">
        <f aca="false">(AZ79-AZ78)/AZ78</f>
        <v>0.00076607087155117</v>
      </c>
      <c r="BB79" s="40"/>
      <c r="BC79" s="40"/>
      <c r="BD79" s="40"/>
      <c r="BE79" s="40"/>
      <c r="BF79" s="7" t="n">
        <f aca="false">BF78*(1+AY79)*(1+BA79)*(1-BE79)</f>
        <v>114.312927915848</v>
      </c>
      <c r="BG79" s="7"/>
      <c r="BH79" s="7"/>
      <c r="BI79" s="40" t="n">
        <f aca="false">T86/AG86</f>
        <v>0.0151526202170117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147847382.613605</v>
      </c>
      <c r="E80" s="9"/>
      <c r="F80" s="67" t="n">
        <f aca="false">'Low pensions'!I80</f>
        <v>26873011.8927584</v>
      </c>
      <c r="G80" s="82" t="n">
        <f aca="false">'Low pensions'!K80</f>
        <v>3152468.47613446</v>
      </c>
      <c r="H80" s="82" t="n">
        <f aca="false">'Low pensions'!V80</f>
        <v>17343951.4271186</v>
      </c>
      <c r="I80" s="82" t="n">
        <f aca="false">'Low pensions'!M80</f>
        <v>97499.0250350866</v>
      </c>
      <c r="J80" s="82" t="n">
        <f aca="false">'Low pensions'!W80</f>
        <v>536410.868879957</v>
      </c>
      <c r="K80" s="9"/>
      <c r="L80" s="82" t="n">
        <f aca="false">'Low pensions'!N80</f>
        <v>4096133.21105649</v>
      </c>
      <c r="M80" s="67"/>
      <c r="N80" s="82" t="n">
        <f aca="false">'Low pensions'!L80</f>
        <v>1207026.6819991</v>
      </c>
      <c r="O80" s="9"/>
      <c r="P80" s="82" t="n">
        <f aca="false">'Low pensions'!X80</f>
        <v>27895559.3782829</v>
      </c>
      <c r="Q80" s="67"/>
      <c r="R80" s="82" t="n">
        <f aca="false">'Low SIPA income'!G75</f>
        <v>24619187.4914446</v>
      </c>
      <c r="S80" s="67"/>
      <c r="T80" s="82" t="n">
        <f aca="false">'Low SIPA income'!J75</f>
        <v>94133597.160371</v>
      </c>
      <c r="U80" s="9"/>
      <c r="V80" s="82" t="n">
        <f aca="false">'Low SIPA income'!F75</f>
        <v>129503.271929731</v>
      </c>
      <c r="W80" s="67"/>
      <c r="X80" s="82" t="n">
        <f aca="false">'Low SIPA income'!M75</f>
        <v>325274.882258161</v>
      </c>
      <c r="Y80" s="9"/>
      <c r="Z80" s="9" t="n">
        <f aca="false">R80+V80-N80-L80-F80</f>
        <v>-7427481.02243961</v>
      </c>
      <c r="AA80" s="9"/>
      <c r="AB80" s="9" t="n">
        <f aca="false">T80-P80-D80</f>
        <v>-81609344.8315174</v>
      </c>
      <c r="AC80" s="50"/>
      <c r="AD80" s="9"/>
      <c r="AE80" s="9"/>
      <c r="AF80" s="9"/>
      <c r="AG80" s="9" t="n">
        <f aca="false">BF80/100*$AG$53</f>
        <v>6268833965.14396</v>
      </c>
      <c r="AH80" s="40" t="n">
        <f aca="false">(AG80-AG79)/AG79</f>
        <v>-0.00220177532888611</v>
      </c>
      <c r="AI80" s="40"/>
      <c r="AJ80" s="40" t="n">
        <f aca="false">AB80/AG80</f>
        <v>-0.013018265483706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13200336</v>
      </c>
      <c r="AX80" s="7"/>
      <c r="AY80" s="40" t="n">
        <f aca="false">(AW80-AW79)/AW79</f>
        <v>0.000515024738241235</v>
      </c>
      <c r="AZ80" s="39" t="n">
        <f aca="false">workers_and_wage_low!B68</f>
        <v>6979.53259411111</v>
      </c>
      <c r="BA80" s="40" t="n">
        <f aca="false">(AZ80-AZ79)/AZ79</f>
        <v>-0.00271540156814551</v>
      </c>
      <c r="BB80" s="40"/>
      <c r="BC80" s="40"/>
      <c r="BD80" s="40"/>
      <c r="BE80" s="40"/>
      <c r="BF80" s="7" t="n">
        <f aca="false">BF79*(1+AY80)*(1+BA80)*(1-BE80)</f>
        <v>114.06123653139</v>
      </c>
      <c r="BG80" s="7"/>
      <c r="BH80" s="7"/>
      <c r="BI80" s="40" t="n">
        <f aca="false">T87/AG87</f>
        <v>0.0174467190578023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151152851.700862</v>
      </c>
      <c r="E81" s="9"/>
      <c r="F81" s="67" t="n">
        <f aca="false">'Low pensions'!I81</f>
        <v>27473820.0269486</v>
      </c>
      <c r="G81" s="82" t="n">
        <f aca="false">'Low pensions'!K81</f>
        <v>3351629.35143179</v>
      </c>
      <c r="H81" s="82" t="n">
        <f aca="false">'Low pensions'!V81</f>
        <v>18439675.8010463</v>
      </c>
      <c r="I81" s="82" t="n">
        <f aca="false">'Low pensions'!M81</f>
        <v>103658.639735004</v>
      </c>
      <c r="J81" s="82" t="n">
        <f aca="false">'Low pensions'!W81</f>
        <v>570299.251578753</v>
      </c>
      <c r="K81" s="9"/>
      <c r="L81" s="82" t="n">
        <f aca="false">'Low pensions'!N81</f>
        <v>4178273.40228441</v>
      </c>
      <c r="M81" s="67"/>
      <c r="N81" s="82" t="n">
        <f aca="false">'Low pensions'!L81</f>
        <v>1235321.72980613</v>
      </c>
      <c r="O81" s="9"/>
      <c r="P81" s="82" t="n">
        <f aca="false">'Low pensions'!X81</f>
        <v>28477456.225688</v>
      </c>
      <c r="Q81" s="67"/>
      <c r="R81" s="82" t="n">
        <f aca="false">'Low SIPA income'!G76</f>
        <v>28502788.372063</v>
      </c>
      <c r="S81" s="67"/>
      <c r="T81" s="82" t="n">
        <f aca="false">'Low SIPA income'!J76</f>
        <v>108982881.725706</v>
      </c>
      <c r="U81" s="9"/>
      <c r="V81" s="82" t="n">
        <f aca="false">'Low SIPA income'!F76</f>
        <v>128003.036827573</v>
      </c>
      <c r="W81" s="67"/>
      <c r="X81" s="82" t="n">
        <f aca="false">'Low SIPA income'!M76</f>
        <v>321506.724211321</v>
      </c>
      <c r="Y81" s="9"/>
      <c r="Z81" s="9" t="n">
        <f aca="false">R81+V81-N81-L81-F81</f>
        <v>-4256623.75014851</v>
      </c>
      <c r="AA81" s="9"/>
      <c r="AB81" s="9" t="n">
        <f aca="false">T81-P81-D81</f>
        <v>-70647426.200844</v>
      </c>
      <c r="AC81" s="50"/>
      <c r="AD81" s="9"/>
      <c r="AE81" s="9"/>
      <c r="AF81" s="9"/>
      <c r="AG81" s="9" t="n">
        <f aca="false">BF81/100*$AG$53</f>
        <v>6279200927.80132</v>
      </c>
      <c r="AH81" s="40" t="n">
        <f aca="false">(AG81-AG80)/AG80</f>
        <v>0.00165373061641124</v>
      </c>
      <c r="AI81" s="40" t="n">
        <f aca="false">(AG81-AG77)/AG77</f>
        <v>0.00699643009298616</v>
      </c>
      <c r="AJ81" s="40" t="n">
        <f aca="false">AB81/AG81</f>
        <v>-0.0112510217483328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13208069</v>
      </c>
      <c r="AX81" s="7"/>
      <c r="AY81" s="40" t="n">
        <f aca="false">(AW81-AW80)/AW80</f>
        <v>0.000585818421591693</v>
      </c>
      <c r="AZ81" s="39" t="n">
        <f aca="false">workers_and_wage_low!B69</f>
        <v>6986.98175822494</v>
      </c>
      <c r="BA81" s="40" t="n">
        <f aca="false">(AZ81-AZ80)/AZ80</f>
        <v>0.00106728695845815</v>
      </c>
      <c r="BB81" s="40"/>
      <c r="BC81" s="40"/>
      <c r="BD81" s="40"/>
      <c r="BE81" s="40"/>
      <c r="BF81" s="7" t="n">
        <f aca="false">BF80*(1+AY81)*(1+BA81)*(1-BE81)</f>
        <v>114.249863090388</v>
      </c>
      <c r="BG81" s="7"/>
      <c r="BH81" s="7"/>
      <c r="BI81" s="40" t="n">
        <f aca="false">T88/AG88</f>
        <v>0.0152090599301494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148862052.353123</v>
      </c>
      <c r="E82" s="6"/>
      <c r="F82" s="8" t="n">
        <f aca="false">'Low pensions'!I82</f>
        <v>27057440.1287898</v>
      </c>
      <c r="G82" s="81" t="n">
        <f aca="false">'Low pensions'!K82</f>
        <v>3333166.27050563</v>
      </c>
      <c r="H82" s="81" t="n">
        <f aca="false">'Low pensions'!V82</f>
        <v>18338097.3772801</v>
      </c>
      <c r="I82" s="81" t="n">
        <f aca="false">'Low pensions'!M82</f>
        <v>103087.616613577</v>
      </c>
      <c r="J82" s="81" t="n">
        <f aca="false">'Low pensions'!W82</f>
        <v>567157.650843719</v>
      </c>
      <c r="K82" s="6"/>
      <c r="L82" s="81" t="n">
        <f aca="false">'Low pensions'!N82</f>
        <v>4865033.96502066</v>
      </c>
      <c r="M82" s="8"/>
      <c r="N82" s="81" t="n">
        <f aca="false">'Low pensions'!L82</f>
        <v>1216794.56415451</v>
      </c>
      <c r="O82" s="6"/>
      <c r="P82" s="81" t="n">
        <f aca="false">'Low pensions'!X82</f>
        <v>31939129.0514313</v>
      </c>
      <c r="Q82" s="8"/>
      <c r="R82" s="81" t="n">
        <f aca="false">'Low SIPA income'!G77</f>
        <v>24717823.2297864</v>
      </c>
      <c r="S82" s="8"/>
      <c r="T82" s="81" t="n">
        <f aca="false">'Low SIPA income'!J77</f>
        <v>94510739.4548481</v>
      </c>
      <c r="U82" s="6"/>
      <c r="V82" s="81" t="n">
        <f aca="false">'Low SIPA income'!F77</f>
        <v>130373.036035975</v>
      </c>
      <c r="W82" s="8"/>
      <c r="X82" s="81" t="n">
        <f aca="false">'Low SIPA income'!M77</f>
        <v>327459.478933095</v>
      </c>
      <c r="Y82" s="6"/>
      <c r="Z82" s="6" t="n">
        <f aca="false">R82+V82-N82-L82-F82</f>
        <v>-8291072.39214252</v>
      </c>
      <c r="AA82" s="6"/>
      <c r="AB82" s="6" t="n">
        <f aca="false">T82-P82-D82</f>
        <v>-86290441.9497066</v>
      </c>
      <c r="AC82" s="50"/>
      <c r="AD82" s="6"/>
      <c r="AE82" s="6"/>
      <c r="AF82" s="6"/>
      <c r="AG82" s="6" t="n">
        <f aca="false">BF82/100*$AG$53</f>
        <v>6295433349.55285</v>
      </c>
      <c r="AH82" s="61" t="n">
        <f aca="false">(AG82-AG81)/AG81</f>
        <v>0.00258510946506907</v>
      </c>
      <c r="AI82" s="61"/>
      <c r="AJ82" s="61" t="n">
        <f aca="false">AB82/AG82</f>
        <v>-0.013706831151796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0.00423299838766564</v>
      </c>
      <c r="AV82" s="5"/>
      <c r="AW82" s="65" t="n">
        <f aca="false">workers_and_wage_low!C70</f>
        <v>13229068</v>
      </c>
      <c r="AX82" s="5"/>
      <c r="AY82" s="61" t="n">
        <f aca="false">(AW82-AW81)/AW81</f>
        <v>0.00158986147028759</v>
      </c>
      <c r="AZ82" s="66" t="n">
        <f aca="false">workers_and_wage_low!B70</f>
        <v>6993.92449981204</v>
      </c>
      <c r="BA82" s="61" t="n">
        <f aca="false">(AZ82-AZ81)/AZ81</f>
        <v>0.000993668199996034</v>
      </c>
      <c r="BB82" s="61"/>
      <c r="BC82" s="61"/>
      <c r="BD82" s="61"/>
      <c r="BE82" s="61"/>
      <c r="BF82" s="5" t="n">
        <f aca="false">BF81*(1+AY82)*(1+BA82)*(1-BE82)</f>
        <v>114.545211492846</v>
      </c>
      <c r="BG82" s="5"/>
      <c r="BH82" s="5"/>
      <c r="BI82" s="61" t="n">
        <f aca="false">T89/AG89</f>
        <v>0.0174614940051295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151193594.302685</v>
      </c>
      <c r="E83" s="9"/>
      <c r="F83" s="67" t="n">
        <f aca="false">'Low pensions'!I83</f>
        <v>27481225.4771093</v>
      </c>
      <c r="G83" s="82" t="n">
        <f aca="false">'Low pensions'!K83</f>
        <v>3499215.23499269</v>
      </c>
      <c r="H83" s="82" t="n">
        <f aca="false">'Low pensions'!V83</f>
        <v>19251649.7875229</v>
      </c>
      <c r="I83" s="82" t="n">
        <f aca="false">'Low pensions'!M83</f>
        <v>108223.151597712</v>
      </c>
      <c r="J83" s="82" t="n">
        <f aca="false">'Low pensions'!W83</f>
        <v>595411.849098647</v>
      </c>
      <c r="K83" s="9"/>
      <c r="L83" s="82" t="n">
        <f aca="false">'Low pensions'!N83</f>
        <v>4201697.4616597</v>
      </c>
      <c r="M83" s="67"/>
      <c r="N83" s="82" t="n">
        <f aca="false">'Low pensions'!L83</f>
        <v>1237094.51409902</v>
      </c>
      <c r="O83" s="9"/>
      <c r="P83" s="82" t="n">
        <f aca="false">'Low pensions'!X83</f>
        <v>28608757.1172633</v>
      </c>
      <c r="Q83" s="67"/>
      <c r="R83" s="82" t="n">
        <f aca="false">'Low SIPA income'!G78</f>
        <v>28665266.294181</v>
      </c>
      <c r="S83" s="67"/>
      <c r="T83" s="82" t="n">
        <f aca="false">'Low SIPA income'!J78</f>
        <v>109604130.143162</v>
      </c>
      <c r="U83" s="9"/>
      <c r="V83" s="82" t="n">
        <f aca="false">'Low SIPA income'!F78</f>
        <v>129933.75408878</v>
      </c>
      <c r="W83" s="67"/>
      <c r="X83" s="82" t="n">
        <f aca="false">'Low SIPA income'!M78</f>
        <v>326356.12933024</v>
      </c>
      <c r="Y83" s="9"/>
      <c r="Z83" s="9" t="n">
        <f aca="false">R83+V83-N83-L83-F83</f>
        <v>-4124817.40459818</v>
      </c>
      <c r="AA83" s="9"/>
      <c r="AB83" s="9" t="n">
        <f aca="false">T83-P83-D83</f>
        <v>-70198221.2767865</v>
      </c>
      <c r="AC83" s="50"/>
      <c r="AD83" s="9"/>
      <c r="AE83" s="9"/>
      <c r="AF83" s="9"/>
      <c r="AG83" s="9" t="n">
        <f aca="false">BF83/100*$AG$53</f>
        <v>6321594656.81256</v>
      </c>
      <c r="AH83" s="40" t="n">
        <f aca="false">(AG83-AG82)/AG82</f>
        <v>0.00415560070405152</v>
      </c>
      <c r="AI83" s="40"/>
      <c r="AJ83" s="40" t="n">
        <f aca="false">AB83/AG83</f>
        <v>-0.0111045116126097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13256311</v>
      </c>
      <c r="AX83" s="7"/>
      <c r="AY83" s="40" t="n">
        <f aca="false">(AW83-AW82)/AW82</f>
        <v>0.00205932874485187</v>
      </c>
      <c r="AZ83" s="39" t="n">
        <f aca="false">workers_and_wage_low!B71</f>
        <v>7008.55553750926</v>
      </c>
      <c r="BA83" s="40" t="n">
        <f aca="false">(AZ83-AZ82)/AZ82</f>
        <v>0.00209196391777062</v>
      </c>
      <c r="BB83" s="40"/>
      <c r="BC83" s="40"/>
      <c r="BD83" s="40"/>
      <c r="BE83" s="40"/>
      <c r="BF83" s="7" t="n">
        <f aca="false">BF82*(1+AY83)*(1+BA83)*(1-BE83)</f>
        <v>115.021215654371</v>
      </c>
      <c r="BG83" s="7"/>
      <c r="BH83" s="7"/>
      <c r="BI83" s="40" t="n">
        <f aca="false">T90/AG90</f>
        <v>0.0152374860627578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149184817.96172</v>
      </c>
      <c r="E84" s="9"/>
      <c r="F84" s="67" t="n">
        <f aca="false">'Low pensions'!I84</f>
        <v>27116106.5988013</v>
      </c>
      <c r="G84" s="82" t="n">
        <f aca="false">'Low pensions'!K84</f>
        <v>3552449.9854711</v>
      </c>
      <c r="H84" s="82" t="n">
        <f aca="false">'Low pensions'!V84</f>
        <v>19544531.6778644</v>
      </c>
      <c r="I84" s="82" t="n">
        <f aca="false">'Low pensions'!M84</f>
        <v>109869.587179519</v>
      </c>
      <c r="J84" s="82" t="n">
        <f aca="false">'Low pensions'!W84</f>
        <v>604470.051892718</v>
      </c>
      <c r="K84" s="9"/>
      <c r="L84" s="82" t="n">
        <f aca="false">'Low pensions'!N84</f>
        <v>4014891.41451675</v>
      </c>
      <c r="M84" s="67"/>
      <c r="N84" s="82" t="n">
        <f aca="false">'Low pensions'!L84</f>
        <v>1222167.40768166</v>
      </c>
      <c r="O84" s="9"/>
      <c r="P84" s="82" t="n">
        <f aca="false">'Low pensions'!X84</f>
        <v>27557295.1153</v>
      </c>
      <c r="Q84" s="67"/>
      <c r="R84" s="82" t="n">
        <f aca="false">'Low SIPA income'!G79</f>
        <v>25089619.2965709</v>
      </c>
      <c r="S84" s="67"/>
      <c r="T84" s="82" t="n">
        <f aca="false">'Low SIPA income'!J79</f>
        <v>95932333.9403954</v>
      </c>
      <c r="U84" s="9"/>
      <c r="V84" s="82" t="n">
        <f aca="false">'Low SIPA income'!F79</f>
        <v>127519.53590525</v>
      </c>
      <c r="W84" s="67"/>
      <c r="X84" s="82" t="n">
        <f aca="false">'Low SIPA income'!M79</f>
        <v>320292.309291631</v>
      </c>
      <c r="Y84" s="9"/>
      <c r="Z84" s="9" t="n">
        <f aca="false">R84+V84-N84-L84-F84</f>
        <v>-7136026.58852362</v>
      </c>
      <c r="AA84" s="9"/>
      <c r="AB84" s="9" t="n">
        <f aca="false">T84-P84-D84</f>
        <v>-80809779.1366245</v>
      </c>
      <c r="AC84" s="50"/>
      <c r="AD84" s="9"/>
      <c r="AE84" s="9"/>
      <c r="AF84" s="9"/>
      <c r="AG84" s="9" t="n">
        <f aca="false">BF84/100*$AG$53</f>
        <v>6345893949.7383</v>
      </c>
      <c r="AH84" s="40" t="n">
        <f aca="false">(AG84-AG83)/AG83</f>
        <v>0.00384385495193887</v>
      </c>
      <c r="AI84" s="40"/>
      <c r="AJ84" s="40" t="n">
        <f aca="false">AB84/AG84</f>
        <v>-0.0127341836747771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13270555</v>
      </c>
      <c r="AX84" s="7"/>
      <c r="AY84" s="40" t="n">
        <f aca="false">(AW84-AW83)/AW83</f>
        <v>0.00107450707817582</v>
      </c>
      <c r="AZ84" s="39" t="n">
        <f aca="false">workers_and_wage_low!B72</f>
        <v>7027.94383302445</v>
      </c>
      <c r="BA84" s="40" t="n">
        <f aca="false">(AZ84-AZ83)/AZ83</f>
        <v>0.00276637538383236</v>
      </c>
      <c r="BB84" s="40"/>
      <c r="BC84" s="40"/>
      <c r="BD84" s="40"/>
      <c r="BE84" s="40"/>
      <c r="BF84" s="7" t="n">
        <f aca="false">BF83*(1+AY84)*(1+BA84)*(1-BE84)</f>
        <v>115.463340523742</v>
      </c>
      <c r="BG84" s="7"/>
      <c r="BH84" s="7"/>
      <c r="BI84" s="40" t="n">
        <f aca="false">T91/AG91</f>
        <v>0.0175163324298848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152974321.805766</v>
      </c>
      <c r="E85" s="9"/>
      <c r="F85" s="67" t="n">
        <f aca="false">'Low pensions'!I85</f>
        <v>27804893.7796664</v>
      </c>
      <c r="G85" s="82" t="n">
        <f aca="false">'Low pensions'!K85</f>
        <v>3700278.25706649</v>
      </c>
      <c r="H85" s="82" t="n">
        <f aca="false">'Low pensions'!V85</f>
        <v>20357839.2117907</v>
      </c>
      <c r="I85" s="82" t="n">
        <f aca="false">'Low pensions'!M85</f>
        <v>114441.595579376</v>
      </c>
      <c r="J85" s="82" t="n">
        <f aca="false">'Low pensions'!W85</f>
        <v>629623.893148167</v>
      </c>
      <c r="K85" s="9"/>
      <c r="L85" s="82" t="n">
        <f aca="false">'Low pensions'!N85</f>
        <v>4090202.06764304</v>
      </c>
      <c r="M85" s="67"/>
      <c r="N85" s="82" t="n">
        <f aca="false">'Low pensions'!L85</f>
        <v>1255147.99245362</v>
      </c>
      <c r="O85" s="9"/>
      <c r="P85" s="82" t="n">
        <f aca="false">'Low pensions'!X85</f>
        <v>28129531.8989538</v>
      </c>
      <c r="Q85" s="67"/>
      <c r="R85" s="82" t="n">
        <f aca="false">'Low SIPA income'!G80</f>
        <v>29067995.6849028</v>
      </c>
      <c r="S85" s="67"/>
      <c r="T85" s="82" t="n">
        <f aca="false">'Low SIPA income'!J80</f>
        <v>111144000.873827</v>
      </c>
      <c r="U85" s="9"/>
      <c r="V85" s="82" t="n">
        <f aca="false">'Low SIPA income'!F80</f>
        <v>127988.473634133</v>
      </c>
      <c r="W85" s="67"/>
      <c r="X85" s="82" t="n">
        <f aca="false">'Low SIPA income'!M80</f>
        <v>321470.145668086</v>
      </c>
      <c r="Y85" s="9"/>
      <c r="Z85" s="9" t="n">
        <f aca="false">R85+V85-N85-L85-F85</f>
        <v>-3954259.68122613</v>
      </c>
      <c r="AA85" s="9"/>
      <c r="AB85" s="9" t="n">
        <f aca="false">T85-P85-D85</f>
        <v>-69959852.8308924</v>
      </c>
      <c r="AC85" s="50"/>
      <c r="AD85" s="9"/>
      <c r="AE85" s="9"/>
      <c r="AF85" s="9"/>
      <c r="AG85" s="9" t="n">
        <f aca="false">BF85/100*$AG$53</f>
        <v>6386174057.40612</v>
      </c>
      <c r="AH85" s="40" t="n">
        <f aca="false">(AG85-AG84)/AG84</f>
        <v>0.0063474284296031</v>
      </c>
      <c r="AI85" s="40" t="n">
        <f aca="false">(AG85-AG81)/AG81</f>
        <v>0.0170361055227854</v>
      </c>
      <c r="AJ85" s="40" t="n">
        <f aca="false">AB85/AG85</f>
        <v>-0.0109548928986298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13253098</v>
      </c>
      <c r="AX85" s="7"/>
      <c r="AY85" s="40" t="n">
        <f aca="false">(AW85-AW84)/AW84</f>
        <v>-0.00131546872003469</v>
      </c>
      <c r="AZ85" s="39" t="n">
        <f aca="false">workers_and_wage_low!B73</f>
        <v>7081.86918089869</v>
      </c>
      <c r="BA85" s="40" t="n">
        <f aca="false">(AZ85-AZ84)/AZ84</f>
        <v>0.00767299072893081</v>
      </c>
      <c r="BB85" s="40"/>
      <c r="BC85" s="40"/>
      <c r="BD85" s="40"/>
      <c r="BE85" s="40"/>
      <c r="BF85" s="7" t="n">
        <f aca="false">BF84*(1+AY85)*(1+BA85)*(1-BE85)</f>
        <v>116.196235813959</v>
      </c>
      <c r="BG85" s="7"/>
      <c r="BH85" s="7"/>
      <c r="BI85" s="40" t="n">
        <f aca="false">T92/AG92</f>
        <v>0.0152639853861469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150075243.813726</v>
      </c>
      <c r="E86" s="6"/>
      <c r="F86" s="8" t="n">
        <f aca="false">'Low pensions'!I86</f>
        <v>27277952.0375745</v>
      </c>
      <c r="G86" s="81" t="n">
        <f aca="false">'Low pensions'!K86</f>
        <v>3686654.93925836</v>
      </c>
      <c r="H86" s="81" t="n">
        <f aca="false">'Low pensions'!V86</f>
        <v>20282887.736739</v>
      </c>
      <c r="I86" s="81" t="n">
        <f aca="false">'Low pensions'!M86</f>
        <v>114020.255853351</v>
      </c>
      <c r="J86" s="81" t="n">
        <f aca="false">'Low pensions'!W86</f>
        <v>627305.806290895</v>
      </c>
      <c r="K86" s="6"/>
      <c r="L86" s="81" t="n">
        <f aca="false">'Low pensions'!N86</f>
        <v>4770795.1764742</v>
      </c>
      <c r="M86" s="8"/>
      <c r="N86" s="81" t="n">
        <f aca="false">'Low pensions'!L86</f>
        <v>1231756.6999163</v>
      </c>
      <c r="O86" s="6"/>
      <c r="P86" s="81" t="n">
        <f aca="false">'Low pensions'!X86</f>
        <v>31532440.786089</v>
      </c>
      <c r="Q86" s="8"/>
      <c r="R86" s="81" t="n">
        <f aca="false">'Low SIPA income'!G81</f>
        <v>25343378.1329626</v>
      </c>
      <c r="S86" s="8"/>
      <c r="T86" s="81" t="n">
        <f aca="false">'Low SIPA income'!J81</f>
        <v>96902602.845049</v>
      </c>
      <c r="U86" s="6"/>
      <c r="V86" s="81" t="n">
        <f aca="false">'Low SIPA income'!F81</f>
        <v>130982.065646331</v>
      </c>
      <c r="W86" s="8"/>
      <c r="X86" s="81" t="n">
        <f aca="false">'Low SIPA income'!M81</f>
        <v>328989.185726201</v>
      </c>
      <c r="Y86" s="6"/>
      <c r="Z86" s="6" t="n">
        <f aca="false">R86+V86-N86-L86-F86</f>
        <v>-7806143.71535609</v>
      </c>
      <c r="AA86" s="6"/>
      <c r="AB86" s="6" t="n">
        <f aca="false">T86-P86-D86</f>
        <v>-84705081.7547655</v>
      </c>
      <c r="AC86" s="50"/>
      <c r="AD86" s="6"/>
      <c r="AE86" s="6"/>
      <c r="AF86" s="6"/>
      <c r="AG86" s="6" t="n">
        <f aca="false">BF86/100*$AG$53</f>
        <v>6395105365.09438</v>
      </c>
      <c r="AH86" s="61" t="n">
        <f aca="false">(AG86-AG85)/AG85</f>
        <v>0.00139853809307139</v>
      </c>
      <c r="AI86" s="61"/>
      <c r="AJ86" s="61" t="n">
        <f aca="false">AB86/AG86</f>
        <v>-0.0132452988526352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0.00464834847002932</v>
      </c>
      <c r="AV86" s="5"/>
      <c r="AW86" s="65" t="n">
        <f aca="false">workers_and_wage_low!C74</f>
        <v>13279284</v>
      </c>
      <c r="AX86" s="5"/>
      <c r="AY86" s="61" t="n">
        <f aca="false">(AW86-AW85)/AW85</f>
        <v>0.00197583991305278</v>
      </c>
      <c r="AZ86" s="66" t="n">
        <f aca="false">workers_and_wage_low!B74</f>
        <v>7077.78886697879</v>
      </c>
      <c r="BA86" s="61" t="n">
        <f aca="false">(AZ86-AZ85)/AZ85</f>
        <v>-0.000576163413312702</v>
      </c>
      <c r="BB86" s="61"/>
      <c r="BC86" s="61"/>
      <c r="BD86" s="61"/>
      <c r="BE86" s="61"/>
      <c r="BF86" s="5" t="n">
        <f aca="false">BF85*(1+AY86)*(1+BA86)*(1-BE86)</f>
        <v>116.358740676017</v>
      </c>
      <c r="BG86" s="5"/>
      <c r="BH86" s="5"/>
      <c r="BI86" s="61" t="n">
        <f aca="false">T93/AG93</f>
        <v>0.0175707092982775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153009940.1603</v>
      </c>
      <c r="E87" s="9"/>
      <c r="F87" s="67" t="n">
        <f aca="false">'Low pensions'!I87</f>
        <v>27811367.8372254</v>
      </c>
      <c r="G87" s="82" t="n">
        <f aca="false">'Low pensions'!K87</f>
        <v>3855546.39616558</v>
      </c>
      <c r="H87" s="82" t="n">
        <f aca="false">'Low pensions'!V87</f>
        <v>21212078.7016066</v>
      </c>
      <c r="I87" s="82" t="n">
        <f aca="false">'Low pensions'!M87</f>
        <v>119243.702974193</v>
      </c>
      <c r="J87" s="82" t="n">
        <f aca="false">'Low pensions'!W87</f>
        <v>656043.671183707</v>
      </c>
      <c r="K87" s="9"/>
      <c r="L87" s="82" t="n">
        <f aca="false">'Low pensions'!N87</f>
        <v>4116938.75292985</v>
      </c>
      <c r="M87" s="67"/>
      <c r="N87" s="82" t="n">
        <f aca="false">'Low pensions'!L87</f>
        <v>1256737.14911424</v>
      </c>
      <c r="O87" s="9"/>
      <c r="P87" s="82" t="n">
        <f aca="false">'Low pensions'!X87</f>
        <v>28277011.7570776</v>
      </c>
      <c r="Q87" s="67"/>
      <c r="R87" s="82" t="n">
        <f aca="false">'Low SIPA income'!G82</f>
        <v>29422564.7505206</v>
      </c>
      <c r="S87" s="67"/>
      <c r="T87" s="82" t="n">
        <f aca="false">'Low SIPA income'!J82</f>
        <v>112499726.427321</v>
      </c>
      <c r="U87" s="9"/>
      <c r="V87" s="82" t="n">
        <f aca="false">'Low SIPA income'!F82</f>
        <v>131836.046271233</v>
      </c>
      <c r="W87" s="67"/>
      <c r="X87" s="82" t="n">
        <f aca="false">'Low SIPA income'!M82</f>
        <v>331134.138846509</v>
      </c>
      <c r="Y87" s="9"/>
      <c r="Z87" s="9" t="n">
        <f aca="false">R87+V87-N87-L87-F87</f>
        <v>-3630642.94247764</v>
      </c>
      <c r="AA87" s="9"/>
      <c r="AB87" s="9" t="n">
        <f aca="false">T87-P87-D87</f>
        <v>-68787225.4900566</v>
      </c>
      <c r="AC87" s="50"/>
      <c r="AD87" s="9"/>
      <c r="AE87" s="9"/>
      <c r="AF87" s="9"/>
      <c r="AG87" s="9" t="n">
        <f aca="false">BF87/100*$AG$53</f>
        <v>6448188112.30928</v>
      </c>
      <c r="AH87" s="40" t="n">
        <f aca="false">(AG87-AG86)/AG86</f>
        <v>0.00830052738530907</v>
      </c>
      <c r="AI87" s="40"/>
      <c r="AJ87" s="40" t="n">
        <f aca="false">AB87/AG87</f>
        <v>-0.0106676828113536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13322855</v>
      </c>
      <c r="AX87" s="7"/>
      <c r="AY87" s="40" t="n">
        <f aca="false">(AW87-AW86)/AW86</f>
        <v>0.00328112569924704</v>
      </c>
      <c r="AZ87" s="39" t="n">
        <f aca="false">workers_and_wage_low!B75</f>
        <v>7113.19894742632</v>
      </c>
      <c r="BA87" s="40" t="n">
        <f aca="false">(AZ87-AZ86)/AZ86</f>
        <v>0.0050029862592735</v>
      </c>
      <c r="BB87" s="40"/>
      <c r="BC87" s="40"/>
      <c r="BD87" s="40"/>
      <c r="BE87" s="40"/>
      <c r="BF87" s="7" t="n">
        <f aca="false">BF86*(1+AY87)*(1+BA87)*(1-BE87)</f>
        <v>117.324579589518</v>
      </c>
      <c r="BG87" s="7"/>
      <c r="BH87" s="7"/>
      <c r="BI87" s="40" t="n">
        <f aca="false">T94/AG94</f>
        <v>0.0152911275291919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149912056.18585</v>
      </c>
      <c r="E88" s="9"/>
      <c r="F88" s="67" t="n">
        <f aca="false">'Low pensions'!I88</f>
        <v>27248290.7545194</v>
      </c>
      <c r="G88" s="82" t="n">
        <f aca="false">'Low pensions'!K88</f>
        <v>3866061.78309029</v>
      </c>
      <c r="H88" s="82" t="n">
        <f aca="false">'Low pensions'!V88</f>
        <v>21269931.2579256</v>
      </c>
      <c r="I88" s="82" t="n">
        <f aca="false">'Low pensions'!M88</f>
        <v>119568.921126504</v>
      </c>
      <c r="J88" s="82" t="n">
        <f aca="false">'Low pensions'!W88</f>
        <v>657832.925502855</v>
      </c>
      <c r="K88" s="9"/>
      <c r="L88" s="82" t="n">
        <f aca="false">'Low pensions'!N88</f>
        <v>3942265.02619167</v>
      </c>
      <c r="M88" s="67"/>
      <c r="N88" s="82" t="n">
        <f aca="false">'Low pensions'!L88</f>
        <v>1230694.82739027</v>
      </c>
      <c r="O88" s="9"/>
      <c r="P88" s="82" t="n">
        <f aca="false">'Low pensions'!X88</f>
        <v>27227351.7882711</v>
      </c>
      <c r="Q88" s="67"/>
      <c r="R88" s="82" t="n">
        <f aca="false">'Low SIPA income'!G83</f>
        <v>25845958.519522</v>
      </c>
      <c r="S88" s="67"/>
      <c r="T88" s="82" t="n">
        <f aca="false">'Low SIPA income'!J83</f>
        <v>98824262.5125552</v>
      </c>
      <c r="U88" s="9"/>
      <c r="V88" s="82" t="n">
        <f aca="false">'Low SIPA income'!F83</f>
        <v>132224.842533992</v>
      </c>
      <c r="W88" s="67"/>
      <c r="X88" s="82" t="n">
        <f aca="false">'Low SIPA income'!M83</f>
        <v>332110.682965486</v>
      </c>
      <c r="Y88" s="9"/>
      <c r="Z88" s="9" t="n">
        <f aca="false">R88+V88-N88-L88-F88</f>
        <v>-6443067.24604543</v>
      </c>
      <c r="AA88" s="9"/>
      <c r="AB88" s="9" t="n">
        <f aca="false">T88-P88-D88</f>
        <v>-78315145.4615658</v>
      </c>
      <c r="AC88" s="50"/>
      <c r="AD88" s="9"/>
      <c r="AE88" s="9"/>
      <c r="AF88" s="9"/>
      <c r="AG88" s="9" t="n">
        <f aca="false">BF88/100*$AG$53</f>
        <v>6497723262.74112</v>
      </c>
      <c r="AH88" s="40" t="n">
        <f aca="false">(AG88-AG87)/AG87</f>
        <v>0.00768202626366809</v>
      </c>
      <c r="AI88" s="40"/>
      <c r="AJ88" s="40" t="n">
        <f aca="false">AB88/AG88</f>
        <v>-0.0120527055854527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13357972</v>
      </c>
      <c r="AX88" s="7"/>
      <c r="AY88" s="40" t="n">
        <f aca="false">(AW88-AW87)/AW87</f>
        <v>0.00263584644582561</v>
      </c>
      <c r="AZ88" s="39" t="n">
        <f aca="false">workers_and_wage_low!B76</f>
        <v>7148.99906478303</v>
      </c>
      <c r="BA88" s="40" t="n">
        <f aca="false">(AZ88-AZ87)/AZ87</f>
        <v>0.00503291382981229</v>
      </c>
      <c r="BB88" s="40"/>
      <c r="BC88" s="40"/>
      <c r="BD88" s="40"/>
      <c r="BE88" s="40"/>
      <c r="BF88" s="7" t="n">
        <f aca="false">BF87*(1+AY88)*(1+BA88)*(1-BE88)</f>
        <v>118.225870091299</v>
      </c>
      <c r="BG88" s="7"/>
      <c r="BH88" s="7"/>
      <c r="BI88" s="40" t="n">
        <f aca="false">T95/AG95</f>
        <v>0.0175154923079221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153278975.98521</v>
      </c>
      <c r="E89" s="9"/>
      <c r="F89" s="67" t="n">
        <f aca="false">'Low pensions'!I89</f>
        <v>27860268.2830404</v>
      </c>
      <c r="G89" s="82" t="n">
        <f aca="false">'Low pensions'!K89</f>
        <v>3998647.59202834</v>
      </c>
      <c r="H89" s="82" t="n">
        <f aca="false">'Low pensions'!V89</f>
        <v>21999379.2595648</v>
      </c>
      <c r="I89" s="82" t="n">
        <f aca="false">'Low pensions'!M89</f>
        <v>123669.513155516</v>
      </c>
      <c r="J89" s="82" t="n">
        <f aca="false">'Low pensions'!W89</f>
        <v>680393.172976231</v>
      </c>
      <c r="K89" s="9"/>
      <c r="L89" s="82" t="n">
        <f aca="false">'Low pensions'!N89</f>
        <v>4118079.17462302</v>
      </c>
      <c r="M89" s="67"/>
      <c r="N89" s="82" t="n">
        <f aca="false">'Low pensions'!L89</f>
        <v>1260634.09857936</v>
      </c>
      <c r="O89" s="9"/>
      <c r="P89" s="82" t="n">
        <f aca="false">'Low pensions'!X89</f>
        <v>28304369.2768359</v>
      </c>
      <c r="Q89" s="67"/>
      <c r="R89" s="82" t="n">
        <f aca="false">'Low SIPA income'!G84</f>
        <v>29709671.3897265</v>
      </c>
      <c r="S89" s="67"/>
      <c r="T89" s="82" t="n">
        <f aca="false">'Low SIPA income'!J84</f>
        <v>113597503.546345</v>
      </c>
      <c r="U89" s="9"/>
      <c r="V89" s="82" t="n">
        <f aca="false">'Low SIPA income'!F84</f>
        <v>130072.346310845</v>
      </c>
      <c r="W89" s="67"/>
      <c r="X89" s="82" t="n">
        <f aca="false">'Low SIPA income'!M84</f>
        <v>326704.233034821</v>
      </c>
      <c r="Y89" s="9"/>
      <c r="Z89" s="9" t="n">
        <f aca="false">R89+V89-N89-L89-F89</f>
        <v>-3399237.82020544</v>
      </c>
      <c r="AA89" s="9"/>
      <c r="AB89" s="9" t="n">
        <f aca="false">T89-P89-D89</f>
        <v>-67985841.7157008</v>
      </c>
      <c r="AC89" s="50"/>
      <c r="AD89" s="9"/>
      <c r="AE89" s="9"/>
      <c r="AF89" s="9"/>
      <c r="AG89" s="9" t="n">
        <f aca="false">BF89/100*$AG$53</f>
        <v>6505600466.54512</v>
      </c>
      <c r="AH89" s="40" t="n">
        <f aca="false">(AG89-AG88)/AG88</f>
        <v>0.00121230213806872</v>
      </c>
      <c r="AI89" s="40" t="n">
        <f aca="false">(AG89-AG85)/AG85</f>
        <v>0.0187007757799056</v>
      </c>
      <c r="AJ89" s="40" t="n">
        <f aca="false">AB89/AG89</f>
        <v>-0.0104503561301245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13361750</v>
      </c>
      <c r="AX89" s="7"/>
      <c r="AY89" s="40" t="n">
        <f aca="false">(AW89-AW88)/AW88</f>
        <v>0.00028282736331533</v>
      </c>
      <c r="AZ89" s="39" t="n">
        <f aca="false">workers_and_wage_low!B77</f>
        <v>7155.64200027455</v>
      </c>
      <c r="BA89" s="40" t="n">
        <f aca="false">(AZ89-AZ88)/AZ88</f>
        <v>0.000929211968182602</v>
      </c>
      <c r="BB89" s="40"/>
      <c r="BC89" s="40"/>
      <c r="BD89" s="40"/>
      <c r="BE89" s="40"/>
      <c r="BF89" s="7" t="n">
        <f aca="false">BF88*(1+AY89)*(1+BA89)*(1-BE89)</f>
        <v>118.369195566385</v>
      </c>
      <c r="BG89" s="7"/>
      <c r="BH89" s="7"/>
      <c r="BI89" s="40" t="n">
        <f aca="false">T96/AG96</f>
        <v>0.0152161355657654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150663994.151283</v>
      </c>
      <c r="E90" s="6"/>
      <c r="F90" s="8" t="n">
        <f aca="false">'Low pensions'!I90</f>
        <v>27384964.3805958</v>
      </c>
      <c r="G90" s="81" t="n">
        <f aca="false">'Low pensions'!K90</f>
        <v>3953109.54794025</v>
      </c>
      <c r="H90" s="81" t="n">
        <f aca="false">'Low pensions'!V90</f>
        <v>21748842.3768873</v>
      </c>
      <c r="I90" s="81" t="n">
        <f aca="false">'Low pensions'!M90</f>
        <v>122261.120039389</v>
      </c>
      <c r="J90" s="81" t="n">
        <f aca="false">'Low pensions'!W90</f>
        <v>672644.609594454</v>
      </c>
      <c r="K90" s="6"/>
      <c r="L90" s="81" t="n">
        <f aca="false">'Low pensions'!N90</f>
        <v>4883651.31207687</v>
      </c>
      <c r="M90" s="8"/>
      <c r="N90" s="81" t="n">
        <f aca="false">'Low pensions'!L90</f>
        <v>1239000.02672394</v>
      </c>
      <c r="O90" s="6"/>
      <c r="P90" s="81" t="n">
        <f aca="false">'Low pensions'!X90</f>
        <v>32157902.4571954</v>
      </c>
      <c r="Q90" s="8"/>
      <c r="R90" s="81" t="n">
        <f aca="false">'Low SIPA income'!G85</f>
        <v>26113109.5956436</v>
      </c>
      <c r="S90" s="8"/>
      <c r="T90" s="81" t="n">
        <f aca="false">'Low SIPA income'!J85</f>
        <v>99845737.8065444</v>
      </c>
      <c r="U90" s="6"/>
      <c r="V90" s="81" t="n">
        <f aca="false">'Low SIPA income'!F85</f>
        <v>131665.298668878</v>
      </c>
      <c r="W90" s="8"/>
      <c r="X90" s="81" t="n">
        <f aca="false">'Low SIPA income'!M85</f>
        <v>330705.270097293</v>
      </c>
      <c r="Y90" s="6"/>
      <c r="Z90" s="6" t="n">
        <f aca="false">R90+V90-N90-L90-F90</f>
        <v>-7262840.82508411</v>
      </c>
      <c r="AA90" s="6"/>
      <c r="AB90" s="6" t="n">
        <f aca="false">T90-P90-D90</f>
        <v>-82976158.8019341</v>
      </c>
      <c r="AC90" s="50"/>
      <c r="AD90" s="6"/>
      <c r="AE90" s="6"/>
      <c r="AF90" s="6"/>
      <c r="AG90" s="6" t="n">
        <f aca="false">BF90/100*$AG$53</f>
        <v>6552638499.24554</v>
      </c>
      <c r="AH90" s="61" t="n">
        <f aca="false">(AG90-AG89)/AG89</f>
        <v>0.00723039063685481</v>
      </c>
      <c r="AI90" s="61"/>
      <c r="AJ90" s="61" t="n">
        <f aca="false">AB90/AG90</f>
        <v>-0.012663014877364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0.00223269380339848</v>
      </c>
      <c r="AV90" s="5"/>
      <c r="AW90" s="65" t="n">
        <f aca="false">workers_and_wage_low!C78</f>
        <v>13396804</v>
      </c>
      <c r="AX90" s="5"/>
      <c r="AY90" s="61" t="n">
        <f aca="false">(AW90-AW89)/AW89</f>
        <v>0.00262345875353154</v>
      </c>
      <c r="AZ90" s="66" t="n">
        <f aca="false">workers_and_wage_low!B78</f>
        <v>7188.52129806966</v>
      </c>
      <c r="BA90" s="61" t="n">
        <f aca="false">(AZ90-AZ89)/AZ89</f>
        <v>0.0045948774119555</v>
      </c>
      <c r="BB90" s="61"/>
      <c r="BC90" s="61"/>
      <c r="BD90" s="61"/>
      <c r="BE90" s="61"/>
      <c r="BF90" s="5" t="n">
        <f aca="false">BF89*(1+AY90)*(1+BA90)*(1-BE90)</f>
        <v>119.225051089701</v>
      </c>
      <c r="BG90" s="5"/>
      <c r="BH90" s="5"/>
      <c r="BI90" s="61" t="n">
        <f aca="false">T97/AG97</f>
        <v>0.0175235388042679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153718131.755761</v>
      </c>
      <c r="E91" s="9"/>
      <c r="F91" s="67" t="n">
        <f aca="false">'Low pensions'!I91</f>
        <v>27940090.0427237</v>
      </c>
      <c r="G91" s="82" t="n">
        <f aca="false">'Low pensions'!K91</f>
        <v>4137802.36255442</v>
      </c>
      <c r="H91" s="82" t="n">
        <f aca="false">'Low pensions'!V91</f>
        <v>22764967.7497043</v>
      </c>
      <c r="I91" s="82" t="n">
        <f aca="false">'Low pensions'!M91</f>
        <v>127973.268944982</v>
      </c>
      <c r="J91" s="82" t="n">
        <f aca="false">'Low pensions'!W91</f>
        <v>704071.16751663</v>
      </c>
      <c r="K91" s="9"/>
      <c r="L91" s="82" t="n">
        <f aca="false">'Low pensions'!N91</f>
        <v>4142837.90000654</v>
      </c>
      <c r="M91" s="67"/>
      <c r="N91" s="82" t="n">
        <f aca="false">'Low pensions'!L91</f>
        <v>1264239.11036712</v>
      </c>
      <c r="O91" s="9"/>
      <c r="P91" s="82" t="n">
        <f aca="false">'Low pensions'!X91</f>
        <v>28452676.1317549</v>
      </c>
      <c r="Q91" s="67"/>
      <c r="R91" s="82" t="n">
        <f aca="false">'Low SIPA income'!G86</f>
        <v>30064131.9829905</v>
      </c>
      <c r="S91" s="67"/>
      <c r="T91" s="82" t="n">
        <f aca="false">'Low SIPA income'!J86</f>
        <v>114952814.346392</v>
      </c>
      <c r="U91" s="9"/>
      <c r="V91" s="82" t="n">
        <f aca="false">'Low SIPA income'!F86</f>
        <v>132254.226258908</v>
      </c>
      <c r="W91" s="67"/>
      <c r="X91" s="82" t="n">
        <f aca="false">'Low SIPA income'!M86</f>
        <v>332184.486410913</v>
      </c>
      <c r="Y91" s="9"/>
      <c r="Z91" s="9" t="n">
        <f aca="false">R91+V91-N91-L91-F91</f>
        <v>-3150780.84384791</v>
      </c>
      <c r="AA91" s="9"/>
      <c r="AB91" s="9" t="n">
        <f aca="false">T91-P91-D91</f>
        <v>-67217993.5411234</v>
      </c>
      <c r="AC91" s="50"/>
      <c r="AD91" s="9"/>
      <c r="AE91" s="9"/>
      <c r="AF91" s="9"/>
      <c r="AG91" s="9" t="n">
        <f aca="false">BF91/100*$AG$53</f>
        <v>6562607486.84298</v>
      </c>
      <c r="AH91" s="40" t="n">
        <f aca="false">(AG91-AG90)/AG90</f>
        <v>0.0015213699944823</v>
      </c>
      <c r="AI91" s="40"/>
      <c r="AJ91" s="40" t="n">
        <f aca="false">AB91/AG91</f>
        <v>-0.0102425741103495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13437078</v>
      </c>
      <c r="AX91" s="7"/>
      <c r="AY91" s="40" t="n">
        <f aca="false">(AW91-AW90)/AW90</f>
        <v>0.00300623939859089</v>
      </c>
      <c r="AZ91" s="39" t="n">
        <f aca="false">workers_and_wage_low!B79</f>
        <v>7177.8792752018</v>
      </c>
      <c r="BA91" s="40" t="n">
        <f aca="false">(AZ91-AZ90)/AZ90</f>
        <v>-0.00148041891045334</v>
      </c>
      <c r="BB91" s="40"/>
      <c r="BC91" s="40"/>
      <c r="BD91" s="40"/>
      <c r="BE91" s="40"/>
      <c r="BF91" s="7" t="n">
        <f aca="false">BF90*(1+AY91)*(1+BA91)*(1-BE91)</f>
        <v>119.406436505019</v>
      </c>
      <c r="BG91" s="7"/>
      <c r="BH91" s="7"/>
      <c r="BI91" s="40" t="n">
        <f aca="false">T98/AG98</f>
        <v>0.0153111520211853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150792190.398112</v>
      </c>
      <c r="E92" s="9"/>
      <c r="F92" s="67" t="n">
        <f aca="false">'Low pensions'!I92</f>
        <v>27408265.5659447</v>
      </c>
      <c r="G92" s="82" t="n">
        <f aca="false">'Low pensions'!K92</f>
        <v>4141049.63727935</v>
      </c>
      <c r="H92" s="82" t="n">
        <f aca="false">'Low pensions'!V92</f>
        <v>22782833.2971399</v>
      </c>
      <c r="I92" s="82" t="n">
        <f aca="false">'Low pensions'!M92</f>
        <v>128073.700122042</v>
      </c>
      <c r="J92" s="82" t="n">
        <f aca="false">'Low pensions'!W92</f>
        <v>704623.710220824</v>
      </c>
      <c r="K92" s="9"/>
      <c r="L92" s="82" t="n">
        <f aca="false">'Low pensions'!N92</f>
        <v>4083198.20943163</v>
      </c>
      <c r="M92" s="67"/>
      <c r="N92" s="82" t="n">
        <f aca="false">'Low pensions'!L92</f>
        <v>1240319.94789426</v>
      </c>
      <c r="O92" s="9"/>
      <c r="P92" s="82" t="n">
        <f aca="false">'Low pensions'!X92</f>
        <v>28011609.3192147</v>
      </c>
      <c r="Q92" s="67"/>
      <c r="R92" s="82" t="n">
        <f aca="false">'Low SIPA income'!G87</f>
        <v>26172885.1000766</v>
      </c>
      <c r="S92" s="67"/>
      <c r="T92" s="82" t="n">
        <f aca="false">'Low SIPA income'!J87</f>
        <v>100074294.628589</v>
      </c>
      <c r="U92" s="9"/>
      <c r="V92" s="82" t="n">
        <f aca="false">'Low SIPA income'!F87</f>
        <v>128727.471534666</v>
      </c>
      <c r="W92" s="67"/>
      <c r="X92" s="82" t="n">
        <f aca="false">'Low SIPA income'!M87</f>
        <v>323326.295335217</v>
      </c>
      <c r="Y92" s="9"/>
      <c r="Z92" s="9" t="n">
        <f aca="false">R92+V92-N92-L92-F92</f>
        <v>-6430171.15165932</v>
      </c>
      <c r="AA92" s="9"/>
      <c r="AB92" s="9" t="n">
        <f aca="false">T92-P92-D92</f>
        <v>-78729505.0887378</v>
      </c>
      <c r="AC92" s="50"/>
      <c r="AD92" s="9"/>
      <c r="AE92" s="9"/>
      <c r="AF92" s="9"/>
      <c r="AG92" s="9" t="n">
        <f aca="false">BF92/100*$AG$53</f>
        <v>6556236270.99464</v>
      </c>
      <c r="AH92" s="40" t="n">
        <f aca="false">(AG92-AG91)/AG91</f>
        <v>-0.000970836037523633</v>
      </c>
      <c r="AI92" s="40"/>
      <c r="AJ92" s="40" t="n">
        <f aca="false">AB92/AG92</f>
        <v>-0.0120083386007676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13362954</v>
      </c>
      <c r="AX92" s="7"/>
      <c r="AY92" s="40" t="n">
        <f aca="false">(AW92-AW91)/AW91</f>
        <v>-0.00551637789108614</v>
      </c>
      <c r="AZ92" s="39" t="n">
        <f aca="false">workers_and_wage_low!B80</f>
        <v>7210.68760903444</v>
      </c>
      <c r="BA92" s="40" t="n">
        <f aca="false">(AZ92-AZ91)/AZ91</f>
        <v>0.00457075587019031</v>
      </c>
      <c r="BB92" s="40"/>
      <c r="BC92" s="40"/>
      <c r="BD92" s="40"/>
      <c r="BE92" s="40"/>
      <c r="BF92" s="7" t="n">
        <f aca="false">BF91*(1+AY92)*(1+BA92)*(1-BE92)</f>
        <v>119.290512433348</v>
      </c>
      <c r="BG92" s="7"/>
      <c r="BH92" s="7"/>
      <c r="BI92" s="40" t="n">
        <f aca="false">T99/AG99</f>
        <v>0.017537536238102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154314882.648487</v>
      </c>
      <c r="E93" s="9"/>
      <c r="F93" s="67" t="n">
        <f aca="false">'Low pensions'!I93</f>
        <v>28048556.5813512</v>
      </c>
      <c r="G93" s="82" t="n">
        <f aca="false">'Low pensions'!K93</f>
        <v>4301579.66959383</v>
      </c>
      <c r="H93" s="82" t="n">
        <f aca="false">'Low pensions'!V93</f>
        <v>23666022.1709173</v>
      </c>
      <c r="I93" s="82" t="n">
        <f aca="false">'Low pensions'!M93</f>
        <v>133038.546482284</v>
      </c>
      <c r="J93" s="82" t="n">
        <f aca="false">'Low pensions'!W93</f>
        <v>731938.830028374</v>
      </c>
      <c r="K93" s="9"/>
      <c r="L93" s="82" t="n">
        <f aca="false">'Low pensions'!N93</f>
        <v>4120618.57772164</v>
      </c>
      <c r="M93" s="67"/>
      <c r="N93" s="82" t="n">
        <f aca="false">'Low pensions'!L93</f>
        <v>1270032.35208344</v>
      </c>
      <c r="O93" s="9"/>
      <c r="P93" s="82" t="n">
        <f aca="false">'Low pensions'!X93</f>
        <v>28369252.6694329</v>
      </c>
      <c r="Q93" s="67"/>
      <c r="R93" s="82" t="n">
        <f aca="false">'Low SIPA income'!G88</f>
        <v>30162826.6030078</v>
      </c>
      <c r="S93" s="67"/>
      <c r="T93" s="82" t="n">
        <f aca="false">'Low SIPA income'!J88</f>
        <v>115330181.780059</v>
      </c>
      <c r="U93" s="9"/>
      <c r="V93" s="82" t="n">
        <f aca="false">'Low SIPA income'!F88</f>
        <v>129367.707293178</v>
      </c>
      <c r="W93" s="67"/>
      <c r="X93" s="82" t="n">
        <f aca="false">'Low SIPA income'!M88</f>
        <v>324934.382975509</v>
      </c>
      <c r="Y93" s="9"/>
      <c r="Z93" s="9" t="n">
        <f aca="false">R93+V93-N93-L93-F93</f>
        <v>-3147013.20085533</v>
      </c>
      <c r="AA93" s="9"/>
      <c r="AB93" s="9" t="n">
        <f aca="false">T93-P93-D93</f>
        <v>-67353953.5378608</v>
      </c>
      <c r="AC93" s="50"/>
      <c r="AD93" s="9"/>
      <c r="AE93" s="9"/>
      <c r="AF93" s="9"/>
      <c r="AG93" s="9" t="n">
        <f aca="false">BF93/100*$AG$53</f>
        <v>6563774963.33426</v>
      </c>
      <c r="AH93" s="40" t="n">
        <f aca="false">(AG93-AG92)/AG92</f>
        <v>0.00114985061978043</v>
      </c>
      <c r="AI93" s="40" t="n">
        <f aca="false">(AG93-AG89)/AG89</f>
        <v>0.00894221787647569</v>
      </c>
      <c r="AJ93" s="40" t="n">
        <f aca="false">AB93/AG93</f>
        <v>-0.010261465987805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13364720</v>
      </c>
      <c r="AX93" s="7"/>
      <c r="AY93" s="40" t="n">
        <f aca="false">(AW93-AW92)/AW92</f>
        <v>0.000132156407931959</v>
      </c>
      <c r="AZ93" s="39" t="n">
        <f aca="false">workers_and_wage_low!B81</f>
        <v>7218.02491440568</v>
      </c>
      <c r="BA93" s="40" t="n">
        <f aca="false">(AZ93-AZ92)/AZ92</f>
        <v>0.00101755973480909</v>
      </c>
      <c r="BB93" s="40"/>
      <c r="BC93" s="40"/>
      <c r="BD93" s="40"/>
      <c r="BE93" s="40"/>
      <c r="BF93" s="7" t="n">
        <f aca="false">BF92*(1+AY93)*(1+BA93)*(1-BE93)</f>
        <v>119.427678703003</v>
      </c>
      <c r="BG93" s="7"/>
      <c r="BH93" s="7"/>
      <c r="BI93" s="40" t="n">
        <f aca="false">T100/AG100</f>
        <v>0.0152213229193901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151600579.138565</v>
      </c>
      <c r="E94" s="6"/>
      <c r="F94" s="8" t="n">
        <f aca="false">'Low pensions'!I94</f>
        <v>27555199.7886016</v>
      </c>
      <c r="G94" s="81" t="n">
        <f aca="false">'Low pensions'!K94</f>
        <v>4342040.30748719</v>
      </c>
      <c r="H94" s="81" t="n">
        <f aca="false">'Low pensions'!V94</f>
        <v>23888624.6627885</v>
      </c>
      <c r="I94" s="81" t="n">
        <f aca="false">'Low pensions'!M94</f>
        <v>134289.90641713</v>
      </c>
      <c r="J94" s="81" t="n">
        <f aca="false">'Low pensions'!W94</f>
        <v>738823.443179025</v>
      </c>
      <c r="K94" s="6"/>
      <c r="L94" s="81" t="n">
        <f aca="false">'Low pensions'!N94</f>
        <v>4852162.41883965</v>
      </c>
      <c r="M94" s="8"/>
      <c r="N94" s="81" t="n">
        <f aca="false">'Low pensions'!L94</f>
        <v>1248550.11102018</v>
      </c>
      <c r="O94" s="6"/>
      <c r="P94" s="81" t="n">
        <f aca="false">'Low pensions'!X94</f>
        <v>32047048.1865631</v>
      </c>
      <c r="Q94" s="8"/>
      <c r="R94" s="81" t="n">
        <f aca="false">'Low SIPA income'!G89</f>
        <v>26495536.4467493</v>
      </c>
      <c r="S94" s="8"/>
      <c r="T94" s="81" t="n">
        <f aca="false">'Low SIPA income'!J89</f>
        <v>101307980.017332</v>
      </c>
      <c r="U94" s="6"/>
      <c r="V94" s="81" t="n">
        <f aca="false">'Low SIPA income'!F89</f>
        <v>130601.336805388</v>
      </c>
      <c r="W94" s="8"/>
      <c r="X94" s="81" t="n">
        <f aca="false">'Low SIPA income'!M89</f>
        <v>328032.904644923</v>
      </c>
      <c r="Y94" s="6"/>
      <c r="Z94" s="6" t="n">
        <f aca="false">R94+V94-N94-L94-F94</f>
        <v>-7029774.53490674</v>
      </c>
      <c r="AA94" s="6"/>
      <c r="AB94" s="6" t="n">
        <f aca="false">T94-P94-D94</f>
        <v>-82339647.3077961</v>
      </c>
      <c r="AC94" s="50"/>
      <c r="AD94" s="6"/>
      <c r="AE94" s="6"/>
      <c r="AF94" s="6"/>
      <c r="AG94" s="6" t="n">
        <f aca="false">BF94/100*$AG$53</f>
        <v>6625278601.85113</v>
      </c>
      <c r="AH94" s="61" t="n">
        <f aca="false">(AG94-AG93)/AG93</f>
        <v>0.009370162575718</v>
      </c>
      <c r="AI94" s="61"/>
      <c r="AJ94" s="61" t="n">
        <f aca="false">AB94/AG94</f>
        <v>-0.0124281033683308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0.00408983174609426</v>
      </c>
      <c r="AV94" s="5"/>
      <c r="AW94" s="65" t="n">
        <f aca="false">workers_and_wage_low!C82</f>
        <v>13413051</v>
      </c>
      <c r="AX94" s="5"/>
      <c r="AY94" s="61" t="n">
        <f aca="false">(AW94-AW93)/AW93</f>
        <v>0.00361631220107866</v>
      </c>
      <c r="AZ94" s="66" t="n">
        <f aca="false">workers_and_wage_low!B82</f>
        <v>7259.40670030634</v>
      </c>
      <c r="BA94" s="61" t="n">
        <f aca="false">(AZ94-AZ93)/AZ93</f>
        <v>0.00573311763139878</v>
      </c>
      <c r="BB94" s="61"/>
      <c r="BC94" s="61"/>
      <c r="BD94" s="61"/>
      <c r="BE94" s="61"/>
      <c r="BF94" s="5" t="n">
        <f aca="false">BF93*(1+AY94)*(1+BA94)*(1-BE94)</f>
        <v>120.546735468491</v>
      </c>
      <c r="BG94" s="5"/>
      <c r="BH94" s="5"/>
      <c r="BI94" s="61" t="n">
        <f aca="false">T101/AG101</f>
        <v>0.0175222635225317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154986216.57688</v>
      </c>
      <c r="E95" s="9"/>
      <c r="F95" s="67" t="n">
        <f aca="false">'Low pensions'!I95</f>
        <v>28170579.4695674</v>
      </c>
      <c r="G95" s="82" t="n">
        <f aca="false">'Low pensions'!K95</f>
        <v>4473106.66564805</v>
      </c>
      <c r="H95" s="82" t="n">
        <f aca="false">'Low pensions'!V95</f>
        <v>24609713.094562</v>
      </c>
      <c r="I95" s="82" t="n">
        <f aca="false">'Low pensions'!M95</f>
        <v>138343.505123136</v>
      </c>
      <c r="J95" s="82" t="n">
        <f aca="false">'Low pensions'!W95</f>
        <v>761125.147254496</v>
      </c>
      <c r="K95" s="9"/>
      <c r="L95" s="82" t="n">
        <f aca="false">'Low pensions'!N95</f>
        <v>4131587.62401775</v>
      </c>
      <c r="M95" s="67"/>
      <c r="N95" s="82" t="n">
        <f aca="false">'Low pensions'!L95</f>
        <v>1276145.47237472</v>
      </c>
      <c r="O95" s="9"/>
      <c r="P95" s="82" t="n">
        <f aca="false">'Low pensions'!X95</f>
        <v>28459803.6869885</v>
      </c>
      <c r="Q95" s="67"/>
      <c r="R95" s="82" t="n">
        <f aca="false">'Low SIPA income'!G90</f>
        <v>30443149.2825931</v>
      </c>
      <c r="S95" s="67"/>
      <c r="T95" s="82" t="n">
        <f aca="false">'Low SIPA income'!J90</f>
        <v>116402019.841497</v>
      </c>
      <c r="U95" s="9"/>
      <c r="V95" s="82" t="n">
        <f aca="false">'Low SIPA income'!F90</f>
        <v>133819.660889878</v>
      </c>
      <c r="W95" s="67"/>
      <c r="X95" s="82" t="n">
        <f aca="false">'Low SIPA income'!M90</f>
        <v>336116.406876582</v>
      </c>
      <c r="Y95" s="9"/>
      <c r="Z95" s="9" t="n">
        <f aca="false">R95+V95-N95-L95-F95</f>
        <v>-3001343.62247684</v>
      </c>
      <c r="AA95" s="9"/>
      <c r="AB95" s="9" t="n">
        <f aca="false">T95-P95-D95</f>
        <v>-67044000.4223716</v>
      </c>
      <c r="AC95" s="50"/>
      <c r="AD95" s="9"/>
      <c r="AE95" s="9"/>
      <c r="AF95" s="9"/>
      <c r="AG95" s="9" t="n">
        <f aca="false">BF95/100*$AG$53</f>
        <v>6645660755.35591</v>
      </c>
      <c r="AH95" s="40" t="n">
        <f aca="false">(AG95-AG94)/AG94</f>
        <v>0.00307642209930372</v>
      </c>
      <c r="AI95" s="40"/>
      <c r="AJ95" s="40" t="n">
        <f aca="false">AB95/AG95</f>
        <v>-0.0100883874290964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13447422</v>
      </c>
      <c r="AX95" s="7"/>
      <c r="AY95" s="40" t="n">
        <f aca="false">(AW95-AW94)/AW94</f>
        <v>0.00256250423561351</v>
      </c>
      <c r="AZ95" s="39" t="n">
        <f aca="false">workers_and_wage_low!B83</f>
        <v>7263.1279034905</v>
      </c>
      <c r="BA95" s="40" t="n">
        <f aca="false">(AZ95-AZ94)/AZ94</f>
        <v>0.000512604312967198</v>
      </c>
      <c r="BB95" s="40"/>
      <c r="BC95" s="40"/>
      <c r="BD95" s="40"/>
      <c r="BE95" s="40"/>
      <c r="BF95" s="7" t="n">
        <f aca="false">BF94*(1+AY95)*(1+BA95)*(1-BE95)</f>
        <v>120.917588109485</v>
      </c>
      <c r="BG95" s="7"/>
      <c r="BH95" s="7"/>
      <c r="BI95" s="40" t="n">
        <f aca="false">T102/AG102</f>
        <v>0.0152645323423167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152272279.765956</v>
      </c>
      <c r="E96" s="9"/>
      <c r="F96" s="67" t="n">
        <f aca="false">'Low pensions'!I96</f>
        <v>27677289.3287013</v>
      </c>
      <c r="G96" s="82" t="n">
        <f aca="false">'Low pensions'!K96</f>
        <v>4479326.94673183</v>
      </c>
      <c r="H96" s="82" t="n">
        <f aca="false">'Low pensions'!V96</f>
        <v>24643935.2458053</v>
      </c>
      <c r="I96" s="82" t="n">
        <f aca="false">'Low pensions'!M96</f>
        <v>138535.88495047</v>
      </c>
      <c r="J96" s="82" t="n">
        <f aca="false">'Low pensions'!W96</f>
        <v>762183.564303265</v>
      </c>
      <c r="K96" s="9"/>
      <c r="L96" s="82" t="n">
        <f aca="false">'Low pensions'!N96</f>
        <v>4018119.01318437</v>
      </c>
      <c r="M96" s="67"/>
      <c r="N96" s="82" t="n">
        <f aca="false">'Low pensions'!L96</f>
        <v>1254644.66894732</v>
      </c>
      <c r="O96" s="9"/>
      <c r="P96" s="82" t="n">
        <f aca="false">'Low pensions'!X96</f>
        <v>27752723.4492721</v>
      </c>
      <c r="Q96" s="67"/>
      <c r="R96" s="82" t="n">
        <f aca="false">'Low SIPA income'!G91</f>
        <v>26403553.3317656</v>
      </c>
      <c r="S96" s="67"/>
      <c r="T96" s="82" t="n">
        <f aca="false">'Low SIPA income'!J91</f>
        <v>100956274.604859</v>
      </c>
      <c r="U96" s="9"/>
      <c r="V96" s="82" t="n">
        <f aca="false">'Low SIPA income'!F91</f>
        <v>138597.683047965</v>
      </c>
      <c r="W96" s="67"/>
      <c r="X96" s="82" t="n">
        <f aca="false">'Low SIPA income'!M91</f>
        <v>348117.420995684</v>
      </c>
      <c r="Y96" s="9"/>
      <c r="Z96" s="9" t="n">
        <f aca="false">R96+V96-N96-L96-F96</f>
        <v>-6407901.99601933</v>
      </c>
      <c r="AA96" s="9"/>
      <c r="AB96" s="9" t="n">
        <f aca="false">T96-P96-D96</f>
        <v>-79068728.6103685</v>
      </c>
      <c r="AC96" s="50"/>
      <c r="AD96" s="9"/>
      <c r="AE96" s="9"/>
      <c r="AF96" s="9"/>
      <c r="AG96" s="9" t="n">
        <f aca="false">BF96/100*$AG$53</f>
        <v>6634816978.89179</v>
      </c>
      <c r="AH96" s="40" t="n">
        <f aca="false">(AG96-AG95)/AG95</f>
        <v>-0.00163170779600633</v>
      </c>
      <c r="AI96" s="40"/>
      <c r="AJ96" s="40" t="n">
        <f aca="false">AB96/AG96</f>
        <v>-0.0119172433635954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13457825</v>
      </c>
      <c r="AX96" s="7"/>
      <c r="AY96" s="40" t="n">
        <f aca="false">(AW96-AW95)/AW95</f>
        <v>0.000773605528256643</v>
      </c>
      <c r="AZ96" s="39" t="n">
        <f aca="false">workers_and_wage_low!B84</f>
        <v>7245.67130968588</v>
      </c>
      <c r="BA96" s="40" t="n">
        <f aca="false">(AZ96-AZ95)/AZ95</f>
        <v>-0.0024034539989623</v>
      </c>
      <c r="BB96" s="40"/>
      <c r="BC96" s="40"/>
      <c r="BD96" s="40"/>
      <c r="BE96" s="40"/>
      <c r="BF96" s="7" t="n">
        <f aca="false">BF95*(1+AY96)*(1+BA96)*(1-BE96)</f>
        <v>120.720285938293</v>
      </c>
      <c r="BG96" s="7"/>
      <c r="BH96" s="7"/>
      <c r="BI96" s="40" t="n">
        <f aca="false">T103/AG103</f>
        <v>0.0175725351462486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154745158.529986</v>
      </c>
      <c r="E97" s="9"/>
      <c r="F97" s="67" t="n">
        <f aca="false">'Low pensions'!I97</f>
        <v>28126764.3160861</v>
      </c>
      <c r="G97" s="82" t="n">
        <f aca="false">'Low pensions'!K97</f>
        <v>4646852.29138359</v>
      </c>
      <c r="H97" s="82" t="n">
        <f aca="false">'Low pensions'!V97</f>
        <v>25565610.2641117</v>
      </c>
      <c r="I97" s="82" t="n">
        <f aca="false">'Low pensions'!M97</f>
        <v>143717.081176812</v>
      </c>
      <c r="J97" s="82" t="n">
        <f aca="false">'Low pensions'!W97</f>
        <v>790688.977240567</v>
      </c>
      <c r="K97" s="9"/>
      <c r="L97" s="82" t="n">
        <f aca="false">'Low pensions'!N97</f>
        <v>4101421.32348458</v>
      </c>
      <c r="M97" s="67"/>
      <c r="N97" s="82" t="n">
        <f aca="false">'Low pensions'!L97</f>
        <v>1274742.1308491</v>
      </c>
      <c r="O97" s="9"/>
      <c r="P97" s="82" t="n">
        <f aca="false">'Low pensions'!X97</f>
        <v>28295549.8390961</v>
      </c>
      <c r="Q97" s="67"/>
      <c r="R97" s="82" t="n">
        <f aca="false">'Low SIPA income'!G92</f>
        <v>30576030.0314313</v>
      </c>
      <c r="S97" s="67"/>
      <c r="T97" s="82" t="n">
        <f aca="false">'Low SIPA income'!J92</f>
        <v>116910100.90168</v>
      </c>
      <c r="U97" s="9"/>
      <c r="V97" s="82" t="n">
        <f aca="false">'Low SIPA income'!F92</f>
        <v>132789.440214191</v>
      </c>
      <c r="W97" s="67"/>
      <c r="X97" s="82" t="n">
        <f aca="false">'Low SIPA income'!M92</f>
        <v>333528.789560119</v>
      </c>
      <c r="Y97" s="9"/>
      <c r="Z97" s="9" t="n">
        <f aca="false">R97+V97-N97-L97-F97</f>
        <v>-2794108.29877428</v>
      </c>
      <c r="AA97" s="9"/>
      <c r="AB97" s="9" t="n">
        <f aca="false">T97-P97-D97</f>
        <v>-66130607.4674022</v>
      </c>
      <c r="AC97" s="50"/>
      <c r="AD97" s="9"/>
      <c r="AE97" s="9"/>
      <c r="AF97" s="9"/>
      <c r="AG97" s="9" t="n">
        <f aca="false">BF97/100*$AG$53</f>
        <v>6671603390.58946</v>
      </c>
      <c r="AH97" s="40" t="n">
        <f aca="false">(AG97-AG96)/AG96</f>
        <v>0.00554445010536166</v>
      </c>
      <c r="AI97" s="40" t="n">
        <f aca="false">(AG97-AG93)/AG93</f>
        <v>0.0164278068424848</v>
      </c>
      <c r="AJ97" s="40" t="n">
        <f aca="false">AB97/AG97</f>
        <v>-0.00991225101310457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13473699</v>
      </c>
      <c r="AX97" s="7"/>
      <c r="AY97" s="40" t="n">
        <f aca="false">(AW97-AW96)/AW96</f>
        <v>0.00117953681222634</v>
      </c>
      <c r="AZ97" s="39" t="n">
        <f aca="false">workers_and_wage_low!B85</f>
        <v>7277.2607757651</v>
      </c>
      <c r="BA97" s="40" t="n">
        <f aca="false">(AZ97-AZ96)/AZ96</f>
        <v>0.00435977078300392</v>
      </c>
      <c r="BB97" s="40"/>
      <c r="BC97" s="40"/>
      <c r="BD97" s="40"/>
      <c r="BE97" s="40"/>
      <c r="BF97" s="7" t="n">
        <f aca="false">BF96*(1+AY97)*(1+BA97)*(1-BE97)</f>
        <v>121.389613540382</v>
      </c>
      <c r="BG97" s="7"/>
      <c r="BH97" s="7"/>
      <c r="BI97" s="40" t="n">
        <f aca="false">T104/AG104</f>
        <v>0.0153058570479402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152255948.857963</v>
      </c>
      <c r="E98" s="6"/>
      <c r="F98" s="8" t="n">
        <f aca="false">'Low pensions'!I98</f>
        <v>27674320.992861</v>
      </c>
      <c r="G98" s="81" t="n">
        <f aca="false">'Low pensions'!K98</f>
        <v>4645530.68265117</v>
      </c>
      <c r="H98" s="81" t="n">
        <f aca="false">'Low pensions'!V98</f>
        <v>25558339.1628035</v>
      </c>
      <c r="I98" s="81" t="n">
        <f aca="false">'Low pensions'!M98</f>
        <v>143676.206679934</v>
      </c>
      <c r="J98" s="81" t="n">
        <f aca="false">'Low pensions'!W98</f>
        <v>790464.09781867</v>
      </c>
      <c r="K98" s="6"/>
      <c r="L98" s="81" t="n">
        <f aca="false">'Low pensions'!N98</f>
        <v>4728806.41658377</v>
      </c>
      <c r="M98" s="8"/>
      <c r="N98" s="81" t="n">
        <f aca="false">'Low pensions'!L98</f>
        <v>1255339.25398062</v>
      </c>
      <c r="O98" s="6"/>
      <c r="P98" s="81" t="n">
        <f aca="false">'Low pensions'!X98</f>
        <v>31444305.1658949</v>
      </c>
      <c r="Q98" s="8"/>
      <c r="R98" s="81" t="n">
        <f aca="false">'Low SIPA income'!G93</f>
        <v>26803114.209584</v>
      </c>
      <c r="S98" s="8"/>
      <c r="T98" s="81" t="n">
        <f aca="false">'Low SIPA income'!J93</f>
        <v>102484030.251818</v>
      </c>
      <c r="U98" s="6"/>
      <c r="V98" s="81" t="n">
        <f aca="false">'Low SIPA income'!F93</f>
        <v>135967.882161275</v>
      </c>
      <c r="W98" s="8"/>
      <c r="X98" s="81" t="n">
        <f aca="false">'Low SIPA income'!M93</f>
        <v>341512.119360953</v>
      </c>
      <c r="Y98" s="6"/>
      <c r="Z98" s="6" t="n">
        <f aca="false">R98+V98-N98-L98-F98</f>
        <v>-6719384.57168012</v>
      </c>
      <c r="AA98" s="6"/>
      <c r="AB98" s="6" t="n">
        <f aca="false">T98-P98-D98</f>
        <v>-81216223.7720399</v>
      </c>
      <c r="AC98" s="50"/>
      <c r="AD98" s="6"/>
      <c r="AE98" s="6"/>
      <c r="AF98" s="6"/>
      <c r="AG98" s="6" t="n">
        <f aca="false">BF98/100*$AG$53</f>
        <v>6693423859.29001</v>
      </c>
      <c r="AH98" s="61" t="n">
        <f aca="false">(AG98-AG97)/AG97</f>
        <v>0.00327064836188084</v>
      </c>
      <c r="AI98" s="61"/>
      <c r="AJ98" s="61" t="n">
        <f aca="false">AB98/AG98</f>
        <v>-0.0121337338676554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0.00111027768763444</v>
      </c>
      <c r="AV98" s="5"/>
      <c r="AW98" s="65" t="n">
        <f aca="false">workers_and_wage_low!C86</f>
        <v>13497147</v>
      </c>
      <c r="AX98" s="5"/>
      <c r="AY98" s="61" t="n">
        <f aca="false">(AW98-AW97)/AW97</f>
        <v>0.00174027933977151</v>
      </c>
      <c r="AZ98" s="66" t="n">
        <f aca="false">workers_and_wage_low!B86</f>
        <v>7288.3783225851</v>
      </c>
      <c r="BA98" s="61" t="n">
        <f aca="false">(AZ98-AZ97)/AZ97</f>
        <v>0.00152771037929899</v>
      </c>
      <c r="BB98" s="61"/>
      <c r="BC98" s="61"/>
      <c r="BD98" s="61"/>
      <c r="BE98" s="61"/>
      <c r="BF98" s="5" t="n">
        <f aca="false">BF97*(1+AY98)*(1+BA98)*(1-BE98)</f>
        <v>121.786636281058</v>
      </c>
      <c r="BG98" s="5"/>
      <c r="BH98" s="5"/>
      <c r="BI98" s="61" t="n">
        <f aca="false">T105/AG105</f>
        <v>0.0176485000613098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154850648.771972</v>
      </c>
      <c r="E99" s="9"/>
      <c r="F99" s="67" t="n">
        <f aca="false">'Low pensions'!I99</f>
        <v>28145938.4162788</v>
      </c>
      <c r="G99" s="82" t="n">
        <f aca="false">'Low pensions'!K99</f>
        <v>4846318.83163608</v>
      </c>
      <c r="H99" s="82" t="n">
        <f aca="false">'Low pensions'!V99</f>
        <v>26663016.316437</v>
      </c>
      <c r="I99" s="82" t="n">
        <f aca="false">'Low pensions'!M99</f>
        <v>149886.149432044</v>
      </c>
      <c r="J99" s="82" t="n">
        <f aca="false">'Low pensions'!W99</f>
        <v>824629.370611457</v>
      </c>
      <c r="K99" s="9"/>
      <c r="L99" s="82" t="n">
        <f aca="false">'Low pensions'!N99</f>
        <v>4052220.71774708</v>
      </c>
      <c r="M99" s="67"/>
      <c r="N99" s="82" t="n">
        <f aca="false">'Low pensions'!L99</f>
        <v>1276432.86090134</v>
      </c>
      <c r="O99" s="9"/>
      <c r="P99" s="82" t="n">
        <f aca="false">'Low pensions'!X99</f>
        <v>28049549.5599358</v>
      </c>
      <c r="Q99" s="67"/>
      <c r="R99" s="82" t="n">
        <f aca="false">'Low SIPA income'!G94</f>
        <v>30681089.5901066</v>
      </c>
      <c r="S99" s="67"/>
      <c r="T99" s="82" t="n">
        <f aca="false">'Low SIPA income'!J94</f>
        <v>117311805.229965</v>
      </c>
      <c r="U99" s="9"/>
      <c r="V99" s="82" t="n">
        <f aca="false">'Low SIPA income'!F94</f>
        <v>138641.753633078</v>
      </c>
      <c r="W99" s="67"/>
      <c r="X99" s="82" t="n">
        <f aca="false">'Low SIPA income'!M94</f>
        <v>348228.113599585</v>
      </c>
      <c r="Y99" s="9"/>
      <c r="Z99" s="9" t="n">
        <f aca="false">R99+V99-N99-L99-F99</f>
        <v>-2654860.65118754</v>
      </c>
      <c r="AA99" s="9"/>
      <c r="AB99" s="9" t="n">
        <f aca="false">T99-P99-D99</f>
        <v>-65588393.1019425</v>
      </c>
      <c r="AC99" s="50"/>
      <c r="AD99" s="9"/>
      <c r="AE99" s="9"/>
      <c r="AF99" s="9"/>
      <c r="AG99" s="9" t="n">
        <f aca="false">BF99/100*$AG$53</f>
        <v>6689183910.28576</v>
      </c>
      <c r="AH99" s="40" t="n">
        <f aca="false">(AG99-AG98)/AG98</f>
        <v>-0.000633449949290588</v>
      </c>
      <c r="AI99" s="40"/>
      <c r="AJ99" s="40" t="n">
        <f aca="false">AB99/AG99</f>
        <v>-0.00980514125214725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13489033</v>
      </c>
      <c r="AX99" s="7"/>
      <c r="AY99" s="40" t="n">
        <f aca="false">(AW99-AW98)/AW98</f>
        <v>-0.000601164083046588</v>
      </c>
      <c r="AZ99" s="39" t="n">
        <f aca="false">workers_and_wage_low!B87</f>
        <v>7288.14286943146</v>
      </c>
      <c r="BA99" s="40" t="n">
        <f aca="false">(AZ99-AZ98)/AZ98</f>
        <v>-3.23052870224556E-005</v>
      </c>
      <c r="BB99" s="40"/>
      <c r="BC99" s="40"/>
      <c r="BD99" s="40"/>
      <c r="BE99" s="40"/>
      <c r="BF99" s="7" t="n">
        <f aca="false">BF98*(1+AY99)*(1+BA99)*(1-BE99)</f>
        <v>121.709490542481</v>
      </c>
      <c r="BG99" s="7"/>
      <c r="BH99" s="7"/>
      <c r="BI99" s="40" t="n">
        <f aca="false">T106/AG106</f>
        <v>0.0152762985193943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152258288.955662</v>
      </c>
      <c r="E100" s="9"/>
      <c r="F100" s="67" t="n">
        <f aca="false">'Low pensions'!I100</f>
        <v>27674746.3333181</v>
      </c>
      <c r="G100" s="82" t="n">
        <f aca="false">'Low pensions'!K100</f>
        <v>4851124.94657931</v>
      </c>
      <c r="H100" s="82" t="n">
        <f aca="false">'Low pensions'!V100</f>
        <v>26689458.1428215</v>
      </c>
      <c r="I100" s="82" t="n">
        <f aca="false">'Low pensions'!M100</f>
        <v>150034.792162247</v>
      </c>
      <c r="J100" s="82" t="n">
        <f aca="false">'Low pensions'!W100</f>
        <v>825447.159056336</v>
      </c>
      <c r="K100" s="9"/>
      <c r="L100" s="82" t="n">
        <f aca="false">'Low pensions'!N100</f>
        <v>3921534.90333978</v>
      </c>
      <c r="M100" s="67"/>
      <c r="N100" s="82" t="n">
        <f aca="false">'Low pensions'!L100</f>
        <v>1256483.0514934</v>
      </c>
      <c r="O100" s="9"/>
      <c r="P100" s="82" t="n">
        <f aca="false">'Low pensions'!X100</f>
        <v>27261662.282505</v>
      </c>
      <c r="Q100" s="67"/>
      <c r="R100" s="82" t="n">
        <f aca="false">'Low SIPA income'!G95</f>
        <v>26716465.2589602</v>
      </c>
      <c r="S100" s="67"/>
      <c r="T100" s="82" t="n">
        <f aca="false">'Low SIPA income'!J95</f>
        <v>102152720.479096</v>
      </c>
      <c r="U100" s="9"/>
      <c r="V100" s="82" t="n">
        <f aca="false">'Low SIPA income'!F95</f>
        <v>141066.496320854</v>
      </c>
      <c r="W100" s="67"/>
      <c r="X100" s="82" t="n">
        <f aca="false">'Low SIPA income'!M95</f>
        <v>354318.368158563</v>
      </c>
      <c r="Y100" s="9"/>
      <c r="Z100" s="9" t="n">
        <f aca="false">R100+V100-N100-L100-F100</f>
        <v>-5995232.5328702</v>
      </c>
      <c r="AA100" s="9"/>
      <c r="AB100" s="9" t="n">
        <f aca="false">T100-P100-D100</f>
        <v>-77367230.759071</v>
      </c>
      <c r="AC100" s="50"/>
      <c r="AD100" s="9"/>
      <c r="AE100" s="9"/>
      <c r="AF100" s="9"/>
      <c r="AG100" s="9" t="n">
        <f aca="false">BF100/100*$AG$53</f>
        <v>6711159143.00497</v>
      </c>
      <c r="AH100" s="40" t="n">
        <f aca="false">(AG100-AG99)/AG99</f>
        <v>0.00328518889806928</v>
      </c>
      <c r="AI100" s="40"/>
      <c r="AJ100" s="40" t="n">
        <f aca="false">AB100/AG100</f>
        <v>-0.0115281472411082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13502785</v>
      </c>
      <c r="AX100" s="7"/>
      <c r="AY100" s="40" t="n">
        <f aca="false">(AW100-AW99)/AW99</f>
        <v>0.00101949487409513</v>
      </c>
      <c r="AZ100" s="39" t="n">
        <f aca="false">workers_and_wage_low!B88</f>
        <v>7304.63875370714</v>
      </c>
      <c r="BA100" s="40" t="n">
        <f aca="false">(AZ100-AZ99)/AZ99</f>
        <v>0.00226338651302613</v>
      </c>
      <c r="BB100" s="40"/>
      <c r="BC100" s="40"/>
      <c r="BD100" s="40"/>
      <c r="BE100" s="40"/>
      <c r="BF100" s="7" t="n">
        <f aca="false">BF99*(1+AY100)*(1+BA100)*(1-BE100)</f>
        <v>122.109329209601</v>
      </c>
      <c r="BG100" s="7"/>
      <c r="BH100" s="7"/>
      <c r="BI100" s="40" t="n">
        <f aca="false">T107/AG107</f>
        <v>0.0175486657224686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155756008.583693</v>
      </c>
      <c r="E101" s="9"/>
      <c r="F101" s="67" t="n">
        <f aca="false">'Low pensions'!I101</f>
        <v>28310498.279007</v>
      </c>
      <c r="G101" s="82" t="n">
        <f aca="false">'Low pensions'!K101</f>
        <v>5002649.98058371</v>
      </c>
      <c r="H101" s="82" t="n">
        <f aca="false">'Low pensions'!V101</f>
        <v>27523104.1728009</v>
      </c>
      <c r="I101" s="82" t="n">
        <f aca="false">'Low pensions'!M101</f>
        <v>154721.133420114</v>
      </c>
      <c r="J101" s="82" t="n">
        <f aca="false">'Low pensions'!W101</f>
        <v>851230.025962913</v>
      </c>
      <c r="K101" s="9"/>
      <c r="L101" s="82" t="n">
        <f aca="false">'Low pensions'!N101</f>
        <v>4047941.39702213</v>
      </c>
      <c r="M101" s="67"/>
      <c r="N101" s="82" t="n">
        <f aca="false">'Low pensions'!L101</f>
        <v>1285976.8913742</v>
      </c>
      <c r="O101" s="9"/>
      <c r="P101" s="82" t="n">
        <f aca="false">'Low pensions'!X101</f>
        <v>28079852.5840684</v>
      </c>
      <c r="Q101" s="67"/>
      <c r="R101" s="82" t="n">
        <f aca="false">'Low SIPA income'!G96</f>
        <v>30709519.3220464</v>
      </c>
      <c r="S101" s="67"/>
      <c r="T101" s="82" t="n">
        <f aca="false">'Low SIPA income'!J96</f>
        <v>117420508.77409</v>
      </c>
      <c r="U101" s="9"/>
      <c r="V101" s="82" t="n">
        <f aca="false">'Low SIPA income'!F96</f>
        <v>143393.520383344</v>
      </c>
      <c r="W101" s="67"/>
      <c r="X101" s="82" t="n">
        <f aca="false">'Low SIPA income'!M96</f>
        <v>360163.181703885</v>
      </c>
      <c r="Y101" s="9"/>
      <c r="Z101" s="9" t="n">
        <f aca="false">R101+V101-N101-L101-F101</f>
        <v>-2791503.7249735</v>
      </c>
      <c r="AA101" s="9"/>
      <c r="AB101" s="9" t="n">
        <f aca="false">T101-P101-D101</f>
        <v>-66415352.3936712</v>
      </c>
      <c r="AC101" s="50"/>
      <c r="AD101" s="9"/>
      <c r="AE101" s="9"/>
      <c r="AF101" s="9"/>
      <c r="AG101" s="9" t="n">
        <f aca="false">BF101/100*$AG$53</f>
        <v>6701218060.27519</v>
      </c>
      <c r="AH101" s="40" t="n">
        <f aca="false">(AG101-AG100)/AG100</f>
        <v>-0.00148127656012177</v>
      </c>
      <c r="AI101" s="40" t="n">
        <f aca="false">(AG101-AG97)/AG97</f>
        <v>0.00443891339936502</v>
      </c>
      <c r="AJ101" s="40" t="n">
        <f aca="false">AB101/AG101</f>
        <v>-0.0099109373544164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13468376</v>
      </c>
      <c r="AX101" s="7"/>
      <c r="AY101" s="40" t="n">
        <f aca="false">(AW101-AW100)/AW100</f>
        <v>-0.00254828911220907</v>
      </c>
      <c r="AZ101" s="39" t="n">
        <f aca="false">workers_and_wage_low!B89</f>
        <v>7312.45280741379</v>
      </c>
      <c r="BA101" s="40" t="n">
        <f aca="false">(AZ101-AZ100)/AZ100</f>
        <v>0.00106973855520059</v>
      </c>
      <c r="BB101" s="40"/>
      <c r="BC101" s="40"/>
      <c r="BD101" s="40"/>
      <c r="BE101" s="40"/>
      <c r="BF101" s="7" t="n">
        <f aca="false">BF100*(1+AY101)*(1+BA101)*(1-BE101)</f>
        <v>121.928451522471</v>
      </c>
      <c r="BG101" s="7"/>
      <c r="BH101" s="7"/>
      <c r="BI101" s="40" t="n">
        <f aca="false">T108/AG108</f>
        <v>0.015343442535779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152719071.635678</v>
      </c>
      <c r="E102" s="6"/>
      <c r="F102" s="8" t="n">
        <f aca="false">'Low pensions'!I102</f>
        <v>27758499.0397992</v>
      </c>
      <c r="G102" s="81" t="n">
        <f aca="false">'Low pensions'!K102</f>
        <v>5022403.4321788</v>
      </c>
      <c r="H102" s="81" t="n">
        <f aca="false">'Low pensions'!V102</f>
        <v>27631781.8352666</v>
      </c>
      <c r="I102" s="81" t="n">
        <f aca="false">'Low pensions'!M102</f>
        <v>155332.064912746</v>
      </c>
      <c r="J102" s="81" t="n">
        <f aca="false">'Low pensions'!W102</f>
        <v>854591.190781438</v>
      </c>
      <c r="K102" s="6"/>
      <c r="L102" s="81" t="n">
        <f aca="false">'Low pensions'!N102</f>
        <v>4682733.2556222</v>
      </c>
      <c r="M102" s="8"/>
      <c r="N102" s="81" t="n">
        <f aca="false">'Low pensions'!L102</f>
        <v>1261844.5125568</v>
      </c>
      <c r="O102" s="6"/>
      <c r="P102" s="81" t="n">
        <f aca="false">'Low pensions'!X102</f>
        <v>31241021.3279673</v>
      </c>
      <c r="Q102" s="8"/>
      <c r="R102" s="81" t="n">
        <f aca="false">'Low SIPA income'!G97</f>
        <v>26675256.6153074</v>
      </c>
      <c r="S102" s="8"/>
      <c r="T102" s="81" t="n">
        <f aca="false">'Low SIPA income'!J97</f>
        <v>101995155.658467</v>
      </c>
      <c r="U102" s="6"/>
      <c r="V102" s="81" t="n">
        <f aca="false">'Low SIPA income'!F97</f>
        <v>138934.569652388</v>
      </c>
      <c r="W102" s="8"/>
      <c r="X102" s="81" t="n">
        <f aca="false">'Low SIPA income'!M97</f>
        <v>348963.583018891</v>
      </c>
      <c r="Y102" s="6"/>
      <c r="Z102" s="6" t="n">
        <f aca="false">R102+V102-N102-L102-F102</f>
        <v>-6888885.62301841</v>
      </c>
      <c r="AA102" s="6"/>
      <c r="AB102" s="6" t="n">
        <f aca="false">T102-P102-D102</f>
        <v>-81964937.3051787</v>
      </c>
      <c r="AC102" s="50"/>
      <c r="AD102" s="6"/>
      <c r="AE102" s="6"/>
      <c r="AF102" s="6"/>
      <c r="AG102" s="6" t="n">
        <f aca="false">BF102/100*$AG$53</f>
        <v>6681839533.05356</v>
      </c>
      <c r="AH102" s="61" t="n">
        <f aca="false">(AG102-AG101)/AG101</f>
        <v>-0.00289179176790379</v>
      </c>
      <c r="AI102" s="61"/>
      <c r="AJ102" s="61" t="n">
        <f aca="false">AB102/AG102</f>
        <v>-0.0122668221677154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0.00293881537284826</v>
      </c>
      <c r="AV102" s="5"/>
      <c r="AW102" s="65" t="n">
        <f aca="false">workers_and_wage_low!C90</f>
        <v>13461212</v>
      </c>
      <c r="AX102" s="5"/>
      <c r="AY102" s="61" t="n">
        <f aca="false">(AW102-AW101)/AW101</f>
        <v>-0.000531912681974427</v>
      </c>
      <c r="AZ102" s="66" t="n">
        <f aca="false">workers_and_wage_low!B90</f>
        <v>7295.18711912817</v>
      </c>
      <c r="BA102" s="61" t="n">
        <f aca="false">(AZ102-AZ101)/AZ101</f>
        <v>-0.00236113500358165</v>
      </c>
      <c r="BB102" s="61"/>
      <c r="BC102" s="61"/>
      <c r="BD102" s="61"/>
      <c r="BE102" s="61"/>
      <c r="BF102" s="5" t="n">
        <f aca="false">BF101*(1+AY102)*(1+BA102)*(1-BE102)</f>
        <v>121.575859830085</v>
      </c>
      <c r="BG102" s="5"/>
      <c r="BH102" s="5"/>
      <c r="BI102" s="61" t="n">
        <f aca="false">T109/AG109</f>
        <v>0.0176746833199438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155679468.755208</v>
      </c>
      <c r="E103" s="9"/>
      <c r="F103" s="67" t="n">
        <f aca="false">'Low pensions'!I103</f>
        <v>28296586.2591606</v>
      </c>
      <c r="G103" s="82" t="n">
        <f aca="false">'Low pensions'!K103</f>
        <v>5242138.60586777</v>
      </c>
      <c r="H103" s="82" t="n">
        <f aca="false">'Low pensions'!V103</f>
        <v>28840699.9285457</v>
      </c>
      <c r="I103" s="82" t="n">
        <f aca="false">'Low pensions'!M103</f>
        <v>162127.998119621</v>
      </c>
      <c r="J103" s="82" t="n">
        <f aca="false">'Low pensions'!W103</f>
        <v>891980.410161202</v>
      </c>
      <c r="K103" s="9"/>
      <c r="L103" s="82" t="n">
        <f aca="false">'Low pensions'!N103</f>
        <v>3971542.38708171</v>
      </c>
      <c r="M103" s="67"/>
      <c r="N103" s="82" t="n">
        <f aca="false">'Low pensions'!L103</f>
        <v>1288096.1327811</v>
      </c>
      <c r="O103" s="9"/>
      <c r="P103" s="82" t="n">
        <f aca="false">'Low pensions'!X103</f>
        <v>27695077.1992455</v>
      </c>
      <c r="Q103" s="67"/>
      <c r="R103" s="82" t="n">
        <f aca="false">'Low SIPA income'!G98</f>
        <v>30786943.4416712</v>
      </c>
      <c r="S103" s="67"/>
      <c r="T103" s="82" t="n">
        <f aca="false">'Low SIPA income'!J98</f>
        <v>117716546.605956</v>
      </c>
      <c r="U103" s="9"/>
      <c r="V103" s="82" t="n">
        <f aca="false">'Low SIPA income'!F98</f>
        <v>141882.47757551</v>
      </c>
      <c r="W103" s="67"/>
      <c r="X103" s="82" t="n">
        <f aca="false">'Low SIPA income'!M98</f>
        <v>356367.877816336</v>
      </c>
      <c r="Y103" s="9"/>
      <c r="Z103" s="9" t="n">
        <f aca="false">R103+V103-N103-L103-F103</f>
        <v>-2627398.85977666</v>
      </c>
      <c r="AA103" s="9"/>
      <c r="AB103" s="9" t="n">
        <f aca="false">T103-P103-D103</f>
        <v>-65657999.3484976</v>
      </c>
      <c r="AC103" s="50"/>
      <c r="AD103" s="9"/>
      <c r="AE103" s="9"/>
      <c r="AF103" s="9"/>
      <c r="AG103" s="9" t="n">
        <f aca="false">BF103/100*$AG$53</f>
        <v>6698893792.28735</v>
      </c>
      <c r="AH103" s="40" t="n">
        <f aca="false">(AG103-AG102)/AG102</f>
        <v>0.00255232996084759</v>
      </c>
      <c r="AI103" s="40"/>
      <c r="AJ103" s="40" t="n">
        <f aca="false">AB103/AG103</f>
        <v>-0.0098013196483413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13462388</v>
      </c>
      <c r="AX103" s="7"/>
      <c r="AY103" s="40" t="n">
        <f aca="false">(AW103-AW102)/AW102</f>
        <v>8.73621186561804E-005</v>
      </c>
      <c r="AZ103" s="39" t="n">
        <f aca="false">workers_and_wage_low!B91</f>
        <v>7313.16794993611</v>
      </c>
      <c r="BA103" s="40" t="n">
        <f aca="false">(AZ103-AZ102)/AZ102</f>
        <v>0.00246475251618953</v>
      </c>
      <c r="BB103" s="40"/>
      <c r="BC103" s="40"/>
      <c r="BD103" s="40"/>
      <c r="BE103" s="40"/>
      <c r="BF103" s="7" t="n">
        <f aca="false">BF102*(1+AY103)*(1+BA103)*(1-BE103)</f>
        <v>121.886161539645</v>
      </c>
      <c r="BG103" s="7"/>
      <c r="BH103" s="7"/>
      <c r="BI103" s="40" t="n">
        <f aca="false">T110/AG110</f>
        <v>0.0154129641730925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152808976.36993</v>
      </c>
      <c r="E104" s="9"/>
      <c r="F104" s="67" t="n">
        <f aca="false">'Low pensions'!I104</f>
        <v>27774840.2894721</v>
      </c>
      <c r="G104" s="82" t="n">
        <f aca="false">'Low pensions'!K104</f>
        <v>5266369.49022698</v>
      </c>
      <c r="H104" s="82" t="n">
        <f aca="false">'Low pensions'!V104</f>
        <v>28974011.1050234</v>
      </c>
      <c r="I104" s="82" t="n">
        <f aca="false">'Low pensions'!M104</f>
        <v>162877.406914238</v>
      </c>
      <c r="J104" s="82" t="n">
        <f aca="false">'Low pensions'!W104</f>
        <v>896103.436237845</v>
      </c>
      <c r="K104" s="9"/>
      <c r="L104" s="82" t="n">
        <f aca="false">'Low pensions'!N104</f>
        <v>3888337.75330525</v>
      </c>
      <c r="M104" s="67"/>
      <c r="N104" s="82" t="n">
        <f aca="false">'Low pensions'!L104</f>
        <v>1265560.30644936</v>
      </c>
      <c r="O104" s="9"/>
      <c r="P104" s="82" t="n">
        <f aca="false">'Low pensions'!X104</f>
        <v>27139342.4917077</v>
      </c>
      <c r="Q104" s="67"/>
      <c r="R104" s="82" t="n">
        <f aca="false">'Low SIPA income'!G99</f>
        <v>26839907.8385695</v>
      </c>
      <c r="S104" s="67"/>
      <c r="T104" s="82" t="n">
        <f aca="false">'Low SIPA income'!J99</f>
        <v>102624713.881211</v>
      </c>
      <c r="U104" s="9"/>
      <c r="V104" s="82" t="n">
        <f aca="false">'Low SIPA income'!F99</f>
        <v>139927.39440581</v>
      </c>
      <c r="W104" s="67"/>
      <c r="X104" s="82" t="n">
        <f aca="false">'Low SIPA income'!M99</f>
        <v>351457.272560169</v>
      </c>
      <c r="Y104" s="9"/>
      <c r="Z104" s="9" t="n">
        <f aca="false">R104+V104-N104-L104-F104</f>
        <v>-5948903.11625134</v>
      </c>
      <c r="AA104" s="9"/>
      <c r="AB104" s="9" t="n">
        <f aca="false">T104-P104-D104</f>
        <v>-77323604.980427</v>
      </c>
      <c r="AC104" s="50"/>
      <c r="AD104" s="9"/>
      <c r="AE104" s="9"/>
      <c r="AF104" s="9"/>
      <c r="AG104" s="9" t="n">
        <f aca="false">BF104/100*$AG$53</f>
        <v>6704930900.62029</v>
      </c>
      <c r="AH104" s="40" t="n">
        <f aca="false">(AG104-AG103)/AG103</f>
        <v>0.000901209740015705</v>
      </c>
      <c r="AI104" s="40"/>
      <c r="AJ104" s="40" t="n">
        <f aca="false">AB104/AG104</f>
        <v>-0.0115323492704859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13529427</v>
      </c>
      <c r="AX104" s="7"/>
      <c r="AY104" s="40" t="n">
        <f aca="false">(AW104-AW103)/AW103</f>
        <v>0.00497972573662266</v>
      </c>
      <c r="AZ104" s="39" t="n">
        <f aca="false">workers_and_wage_low!B92</f>
        <v>7283.48887113895</v>
      </c>
      <c r="BA104" s="40" t="n">
        <f aca="false">(AZ104-AZ103)/AZ103</f>
        <v>-0.00405830674207633</v>
      </c>
      <c r="BB104" s="40"/>
      <c r="BC104" s="40"/>
      <c r="BD104" s="40"/>
      <c r="BE104" s="40"/>
      <c r="BF104" s="7" t="n">
        <f aca="false">BF103*(1+AY104)*(1+BA104)*(1-BE104)</f>
        <v>121.996006535597</v>
      </c>
      <c r="BG104" s="7"/>
      <c r="BH104" s="7"/>
      <c r="BI104" s="40" t="n">
        <f aca="false">T111/AG111</f>
        <v>0.0177205165770623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155890767.925327</v>
      </c>
      <c r="E105" s="9"/>
      <c r="F105" s="67" t="n">
        <f aca="false">'Low pensions'!I105</f>
        <v>28334992.3845256</v>
      </c>
      <c r="G105" s="82" t="n">
        <f aca="false">'Low pensions'!K105</f>
        <v>5512708.36835179</v>
      </c>
      <c r="H105" s="82" t="n">
        <f aca="false">'Low pensions'!V105</f>
        <v>30329294.9307467</v>
      </c>
      <c r="I105" s="82" t="n">
        <f aca="false">'Low pensions'!M105</f>
        <v>170496.135103665</v>
      </c>
      <c r="J105" s="82" t="n">
        <f aca="false">'Low pensions'!W105</f>
        <v>938019.430847845</v>
      </c>
      <c r="K105" s="9"/>
      <c r="L105" s="82" t="n">
        <f aca="false">'Low pensions'!N105</f>
        <v>3954965.10840721</v>
      </c>
      <c r="M105" s="67"/>
      <c r="N105" s="82" t="n">
        <f aca="false">'Low pensions'!L105</f>
        <v>1292272.52570714</v>
      </c>
      <c r="O105" s="9"/>
      <c r="P105" s="82" t="n">
        <f aca="false">'Low pensions'!X105</f>
        <v>27632034.9030423</v>
      </c>
      <c r="Q105" s="67"/>
      <c r="R105" s="82" t="n">
        <f aca="false">'Low SIPA income'!G100</f>
        <v>31294314.5358971</v>
      </c>
      <c r="S105" s="67"/>
      <c r="T105" s="82" t="n">
        <f aca="false">'Low SIPA income'!J100</f>
        <v>119656523.959444</v>
      </c>
      <c r="U105" s="9"/>
      <c r="V105" s="82" t="n">
        <f aca="false">'Low SIPA income'!F100</f>
        <v>136062.86956816</v>
      </c>
      <c r="W105" s="67"/>
      <c r="X105" s="82" t="n">
        <f aca="false">'Low SIPA income'!M100</f>
        <v>341750.700341417</v>
      </c>
      <c r="Y105" s="9"/>
      <c r="Z105" s="9" t="n">
        <f aca="false">R105+V105-N105-L105-F105</f>
        <v>-2151852.61317471</v>
      </c>
      <c r="AA105" s="9"/>
      <c r="AB105" s="9" t="n">
        <f aca="false">T105-P105-D105</f>
        <v>-63866278.8689259</v>
      </c>
      <c r="AC105" s="50"/>
      <c r="AD105" s="9"/>
      <c r="AE105" s="9"/>
      <c r="AF105" s="9"/>
      <c r="AG105" s="9" t="n">
        <f aca="false">BF105/100*$AG$53</f>
        <v>6779982635.56474</v>
      </c>
      <c r="AH105" s="40" t="n">
        <f aca="false">(AG105-AG104)/AG104</f>
        <v>0.0111935135584335</v>
      </c>
      <c r="AI105" s="40" t="n">
        <f aca="false">(AG105-AG101)/AG101</f>
        <v>0.0117537699237794</v>
      </c>
      <c r="AJ105" s="40" t="n">
        <f aca="false">AB105/AG105</f>
        <v>-0.00941982926828044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13535702</v>
      </c>
      <c r="AX105" s="7"/>
      <c r="AY105" s="40" t="n">
        <f aca="false">(AW105-AW104)/AW104</f>
        <v>0.000463803825542649</v>
      </c>
      <c r="AZ105" s="39" t="n">
        <f aca="false">workers_and_wage_low!B93</f>
        <v>7361.60236323255</v>
      </c>
      <c r="BA105" s="40" t="n">
        <f aca="false">(AZ105-AZ104)/AZ104</f>
        <v>0.0107247355595104</v>
      </c>
      <c r="BB105" s="40"/>
      <c r="BC105" s="40"/>
      <c r="BD105" s="40"/>
      <c r="BE105" s="40"/>
      <c r="BF105" s="7" t="n">
        <f aca="false">BF104*(1+AY105)*(1+BA105)*(1-BE105)</f>
        <v>123.361570488828</v>
      </c>
      <c r="BG105" s="7"/>
      <c r="BH105" s="7"/>
      <c r="BI105" s="40" t="n">
        <f aca="false">T112/AG112</f>
        <v>0.015401315084351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153665203.037887</v>
      </c>
      <c r="E106" s="6"/>
      <c r="F106" s="8" t="n">
        <f aca="false">'Low pensions'!I106</f>
        <v>27930469.621721</v>
      </c>
      <c r="G106" s="81" t="n">
        <f aca="false">'Low pensions'!K106</f>
        <v>5488198.25898437</v>
      </c>
      <c r="H106" s="81" t="n">
        <f aca="false">'Low pensions'!V106</f>
        <v>30194447.5406585</v>
      </c>
      <c r="I106" s="81" t="n">
        <f aca="false">'Low pensions'!M106</f>
        <v>169738.090484052</v>
      </c>
      <c r="J106" s="81" t="n">
        <f aca="false">'Low pensions'!W106</f>
        <v>933848.893010054</v>
      </c>
      <c r="K106" s="6"/>
      <c r="L106" s="81" t="n">
        <f aca="false">'Low pensions'!N106</f>
        <v>4687609.35086838</v>
      </c>
      <c r="M106" s="8"/>
      <c r="N106" s="81" t="n">
        <f aca="false">'Low pensions'!L106</f>
        <v>1272991.31214181</v>
      </c>
      <c r="O106" s="6"/>
      <c r="P106" s="81" t="n">
        <f aca="false">'Low pensions'!X106</f>
        <v>31327649.8118588</v>
      </c>
      <c r="Q106" s="8"/>
      <c r="R106" s="81" t="n">
        <f aca="false">'Low SIPA income'!G101</f>
        <v>27184583.3191728</v>
      </c>
      <c r="S106" s="8"/>
      <c r="T106" s="81" t="n">
        <f aca="false">'Low SIPA income'!J101</f>
        <v>103942610.454907</v>
      </c>
      <c r="U106" s="6"/>
      <c r="V106" s="81" t="n">
        <f aca="false">'Low SIPA income'!F101</f>
        <v>143009.983022318</v>
      </c>
      <c r="W106" s="8"/>
      <c r="X106" s="81" t="n">
        <f aca="false">'Low SIPA income'!M101</f>
        <v>359199.846429878</v>
      </c>
      <c r="Y106" s="6"/>
      <c r="Z106" s="6" t="n">
        <f aca="false">R106+V106-N106-L106-F106</f>
        <v>-6563476.98253607</v>
      </c>
      <c r="AA106" s="6"/>
      <c r="AB106" s="6" t="n">
        <f aca="false">T106-P106-D106</f>
        <v>-81050242.3948386</v>
      </c>
      <c r="AC106" s="50"/>
      <c r="AD106" s="6"/>
      <c r="AE106" s="6"/>
      <c r="AF106" s="6"/>
      <c r="AG106" s="6" t="n">
        <f aca="false">BF106/100*$AG$53</f>
        <v>6804175129.39701</v>
      </c>
      <c r="AH106" s="61" t="n">
        <f aca="false">(AG106-AG105)/AG105</f>
        <v>0.00356822356820798</v>
      </c>
      <c r="AI106" s="61"/>
      <c r="AJ106" s="61" t="n">
        <f aca="false">AB106/AG106</f>
        <v>-0.0119118395475546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0.00419553303237467</v>
      </c>
      <c r="AV106" s="5"/>
      <c r="AW106" s="65" t="n">
        <f aca="false">workers_and_wage_low!C94</f>
        <v>13547932</v>
      </c>
      <c r="AX106" s="5"/>
      <c r="AY106" s="61" t="n">
        <f aca="false">(AW106-AW105)/AW105</f>
        <v>0.00090353644014917</v>
      </c>
      <c r="AZ106" s="66" t="n">
        <f aca="false">workers_and_wage_low!B94</f>
        <v>7381.2010221892</v>
      </c>
      <c r="BA106" s="61" t="n">
        <f aca="false">(AZ106-AZ105)/AZ105</f>
        <v>0.00266228165956565</v>
      </c>
      <c r="BB106" s="61"/>
      <c r="BC106" s="61"/>
      <c r="BD106" s="61"/>
      <c r="BE106" s="61"/>
      <c r="BF106" s="5" t="n">
        <f aca="false">BF105*(1+AY106)*(1+BA106)*(1-BE106)</f>
        <v>123.801752152058</v>
      </c>
      <c r="BG106" s="5"/>
      <c r="BH106" s="5"/>
      <c r="BI106" s="61" t="n">
        <f aca="false">T113/AG113</f>
        <v>0.0177302838978772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156393319.198084</v>
      </c>
      <c r="E107" s="9"/>
      <c r="F107" s="67" t="n">
        <f aca="false">'Low pensions'!I107</f>
        <v>28426337.0271616</v>
      </c>
      <c r="G107" s="82" t="n">
        <f aca="false">'Low pensions'!K107</f>
        <v>5588879.85360635</v>
      </c>
      <c r="H107" s="82" t="n">
        <f aca="false">'Low pensions'!V107</f>
        <v>30748367.9683958</v>
      </c>
      <c r="I107" s="82" t="n">
        <f aca="false">'Low pensions'!M107</f>
        <v>172851.954235247</v>
      </c>
      <c r="J107" s="82" t="n">
        <f aca="false">'Low pensions'!W107</f>
        <v>950980.452630793</v>
      </c>
      <c r="K107" s="9"/>
      <c r="L107" s="82" t="n">
        <f aca="false">'Low pensions'!N107</f>
        <v>4009338.92768895</v>
      </c>
      <c r="M107" s="67"/>
      <c r="N107" s="82" t="n">
        <f aca="false">'Low pensions'!L107</f>
        <v>1296060.45550428</v>
      </c>
      <c r="O107" s="9"/>
      <c r="P107" s="82" t="n">
        <f aca="false">'Low pensions'!X107</f>
        <v>27935020.9819014</v>
      </c>
      <c r="Q107" s="67"/>
      <c r="R107" s="82" t="n">
        <f aca="false">'Low SIPA income'!G102</f>
        <v>31318208.6740985</v>
      </c>
      <c r="S107" s="67"/>
      <c r="T107" s="82" t="n">
        <f aca="false">'Low SIPA income'!J102</f>
        <v>119747885.267802</v>
      </c>
      <c r="U107" s="9"/>
      <c r="V107" s="82" t="n">
        <f aca="false">'Low SIPA income'!F102</f>
        <v>139614.81160082</v>
      </c>
      <c r="W107" s="67"/>
      <c r="X107" s="82" t="n">
        <f aca="false">'Low SIPA income'!M102</f>
        <v>350672.154674156</v>
      </c>
      <c r="Y107" s="9"/>
      <c r="Z107" s="9" t="n">
        <f aca="false">R107+V107-N107-L107-F107</f>
        <v>-2273912.92465551</v>
      </c>
      <c r="AA107" s="9"/>
      <c r="AB107" s="9" t="n">
        <f aca="false">T107-P107-D107</f>
        <v>-64580454.9121829</v>
      </c>
      <c r="AC107" s="50"/>
      <c r="AD107" s="9"/>
      <c r="AE107" s="9"/>
      <c r="AF107" s="9"/>
      <c r="AG107" s="9" t="n">
        <f aca="false">BF107/100*$AG$53</f>
        <v>6823760117.24254</v>
      </c>
      <c r="AH107" s="40" t="n">
        <f aca="false">(AG107-AG106)/AG106</f>
        <v>0.00287837797720872</v>
      </c>
      <c r="AI107" s="40"/>
      <c r="AJ107" s="40" t="n">
        <f aca="false">AB107/AG107</f>
        <v>-0.00946405703052172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13537685</v>
      </c>
      <c r="AX107" s="7"/>
      <c r="AY107" s="40" t="n">
        <f aca="false">(AW107-AW106)/AW106</f>
        <v>-0.000756351596686491</v>
      </c>
      <c r="AZ107" s="39" t="n">
        <f aca="false">workers_and_wage_low!B95</f>
        <v>7408.04999910197</v>
      </c>
      <c r="BA107" s="40" t="n">
        <f aca="false">(AZ107-AZ106)/AZ106</f>
        <v>0.00363748078829731</v>
      </c>
      <c r="BB107" s="40"/>
      <c r="BC107" s="40"/>
      <c r="BD107" s="40"/>
      <c r="BE107" s="40"/>
      <c r="BF107" s="7" t="n">
        <f aca="false">BF106*(1+AY107)*(1+BA107)*(1-BE107)</f>
        <v>124.158100388992</v>
      </c>
      <c r="BG107" s="7"/>
      <c r="BH107" s="7"/>
      <c r="BI107" s="40" t="n">
        <f aca="false">T114/AG114</f>
        <v>0.0154081798993434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152995603.604654</v>
      </c>
      <c r="E108" s="9"/>
      <c r="F108" s="67" t="n">
        <f aca="false">'Low pensions'!I108</f>
        <v>27808761.9985317</v>
      </c>
      <c r="G108" s="82" t="n">
        <f aca="false">'Low pensions'!K108</f>
        <v>5622740.92535749</v>
      </c>
      <c r="H108" s="82" t="n">
        <f aca="false">'Low pensions'!V108</f>
        <v>30934661.5945392</v>
      </c>
      <c r="I108" s="82" t="n">
        <f aca="false">'Low pensions'!M108</f>
        <v>173899.203877036</v>
      </c>
      <c r="J108" s="82" t="n">
        <f aca="false">'Low pensions'!W108</f>
        <v>956742.111171314</v>
      </c>
      <c r="K108" s="9"/>
      <c r="L108" s="82" t="n">
        <f aca="false">'Low pensions'!N108</f>
        <v>3862905.04146644</v>
      </c>
      <c r="M108" s="67"/>
      <c r="N108" s="82" t="n">
        <f aca="false">'Low pensions'!L108</f>
        <v>1269543.68980256</v>
      </c>
      <c r="O108" s="9"/>
      <c r="P108" s="82" t="n">
        <f aca="false">'Low pensions'!X108</f>
        <v>27029287.4289953</v>
      </c>
      <c r="Q108" s="67"/>
      <c r="R108" s="82" t="n">
        <f aca="false">'Low SIPA income'!G103</f>
        <v>27632447.9238247</v>
      </c>
      <c r="S108" s="67"/>
      <c r="T108" s="82" t="n">
        <f aca="false">'Low SIPA income'!J103</f>
        <v>105655059.58798</v>
      </c>
      <c r="U108" s="9"/>
      <c r="V108" s="82" t="n">
        <f aca="false">'Low SIPA income'!F103</f>
        <v>139617.169146489</v>
      </c>
      <c r="W108" s="67"/>
      <c r="X108" s="82" t="n">
        <f aca="false">'Low SIPA income'!M103</f>
        <v>350678.076149178</v>
      </c>
      <c r="Y108" s="9"/>
      <c r="Z108" s="9" t="n">
        <f aca="false">R108+V108-N108-L108-F108</f>
        <v>-5169145.63682955</v>
      </c>
      <c r="AA108" s="9"/>
      <c r="AB108" s="9" t="n">
        <f aca="false">T108-P108-D108</f>
        <v>-74369831.4456689</v>
      </c>
      <c r="AC108" s="50"/>
      <c r="AD108" s="9"/>
      <c r="AE108" s="9"/>
      <c r="AF108" s="9"/>
      <c r="AG108" s="9" t="n">
        <f aca="false">BF108/100*$AG$53</f>
        <v>6886007448.56352</v>
      </c>
      <c r="AH108" s="40" t="n">
        <f aca="false">(AG108-AG107)/AG107</f>
        <v>0.00912214530573808</v>
      </c>
      <c r="AI108" s="40"/>
      <c r="AJ108" s="40" t="n">
        <f aca="false">AB108/AG108</f>
        <v>-0.010800138106325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13576199</v>
      </c>
      <c r="AX108" s="7"/>
      <c r="AY108" s="40" t="n">
        <f aca="false">(AW108-AW107)/AW107</f>
        <v>0.00284494727126536</v>
      </c>
      <c r="AZ108" s="39" t="n">
        <f aca="false">workers_and_wage_low!B96</f>
        <v>7454.41987614047</v>
      </c>
      <c r="BA108" s="40" t="n">
        <f aca="false">(AZ108-AZ107)/AZ107</f>
        <v>0.00625939039883801</v>
      </c>
      <c r="BB108" s="40"/>
      <c r="BC108" s="40"/>
      <c r="BD108" s="40"/>
      <c r="BE108" s="40"/>
      <c r="BF108" s="7" t="n">
        <f aca="false">BF107*(1+AY108)*(1+BA108)*(1-BE108)</f>
        <v>125.290688621625</v>
      </c>
      <c r="BG108" s="7"/>
      <c r="BH108" s="7"/>
      <c r="BI108" s="40" t="n">
        <f aca="false">T115/AG115</f>
        <v>0.0176779563317875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156064193.605088</v>
      </c>
      <c r="E109" s="9"/>
      <c r="F109" s="67" t="n">
        <f aca="false">'Low pensions'!I109</f>
        <v>28366514.5547009</v>
      </c>
      <c r="G109" s="82" t="n">
        <f aca="false">'Low pensions'!K109</f>
        <v>5783838.41931976</v>
      </c>
      <c r="H109" s="82" t="n">
        <f aca="false">'Low pensions'!V109</f>
        <v>31820972.4748745</v>
      </c>
      <c r="I109" s="82" t="n">
        <f aca="false">'Low pensions'!M109</f>
        <v>178881.600597519</v>
      </c>
      <c r="J109" s="82" t="n">
        <f aca="false">'Low pensions'!W109</f>
        <v>984153.787882718</v>
      </c>
      <c r="K109" s="9"/>
      <c r="L109" s="82" t="n">
        <f aca="false">'Low pensions'!N109</f>
        <v>3980426.22335628</v>
      </c>
      <c r="M109" s="67"/>
      <c r="N109" s="82" t="n">
        <f aca="false">'Low pensions'!L109</f>
        <v>1295633.11871867</v>
      </c>
      <c r="O109" s="9"/>
      <c r="P109" s="82" t="n">
        <f aca="false">'Low pensions'!X109</f>
        <v>27782641.7407643</v>
      </c>
      <c r="Q109" s="67"/>
      <c r="R109" s="82" t="n">
        <f aca="false">'Low SIPA income'!G104</f>
        <v>31869469.7286977</v>
      </c>
      <c r="S109" s="67"/>
      <c r="T109" s="82" t="n">
        <f aca="false">'Low SIPA income'!J104</f>
        <v>121855679.688795</v>
      </c>
      <c r="U109" s="9"/>
      <c r="V109" s="82" t="n">
        <f aca="false">'Low SIPA income'!F104</f>
        <v>134173.158079967</v>
      </c>
      <c r="W109" s="67"/>
      <c r="X109" s="82" t="n">
        <f aca="false">'Low SIPA income'!M104</f>
        <v>337004.289902016</v>
      </c>
      <c r="Y109" s="9"/>
      <c r="Z109" s="9" t="n">
        <f aca="false">R109+V109-N109-L109-F109</f>
        <v>-1638931.00999817</v>
      </c>
      <c r="AA109" s="9"/>
      <c r="AB109" s="9" t="n">
        <f aca="false">T109-P109-D109</f>
        <v>-61991155.657057</v>
      </c>
      <c r="AC109" s="50"/>
      <c r="AD109" s="9"/>
      <c r="AE109" s="9"/>
      <c r="AF109" s="9"/>
      <c r="AG109" s="9" t="n">
        <f aca="false">BF109/100*$AG$53</f>
        <v>6894362828.62818</v>
      </c>
      <c r="AH109" s="40" t="n">
        <f aca="false">(AG109-AG108)/AG108</f>
        <v>0.0012133852783439</v>
      </c>
      <c r="AI109" s="40" t="n">
        <f aca="false">(AG109-AG105)/AG105</f>
        <v>0.0168702781720183</v>
      </c>
      <c r="AJ109" s="40" t="n">
        <f aca="false">AB109/AG109</f>
        <v>-0.00899157140376262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13607575</v>
      </c>
      <c r="AX109" s="7"/>
      <c r="AY109" s="40" t="n">
        <f aca="false">(AW109-AW108)/AW108</f>
        <v>0.00231110342445629</v>
      </c>
      <c r="AZ109" s="39" t="n">
        <f aca="false">workers_and_wage_low!B97</f>
        <v>7446.25589198542</v>
      </c>
      <c r="BA109" s="40" t="n">
        <f aca="false">(AZ109-AZ108)/AZ108</f>
        <v>-0.00109518705555798</v>
      </c>
      <c r="BB109" s="40"/>
      <c r="BC109" s="40"/>
      <c r="BD109" s="40"/>
      <c r="BE109" s="40"/>
      <c r="BF109" s="7" t="n">
        <f aca="false">BF108*(1+AY109)*(1+BA109)*(1-BE109)</f>
        <v>125.442714498712</v>
      </c>
      <c r="BG109" s="7"/>
      <c r="BH109" s="7"/>
      <c r="BI109" s="40" t="n">
        <f aca="false">T116/AG116</f>
        <v>0.015441291456205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153725097.196988</v>
      </c>
      <c r="E110" s="6"/>
      <c r="F110" s="8" t="n">
        <f aca="false">'Low pensions'!I110</f>
        <v>27941356.0941182</v>
      </c>
      <c r="G110" s="81" t="n">
        <f aca="false">'Low pensions'!K110</f>
        <v>5832882.36092325</v>
      </c>
      <c r="H110" s="81" t="n">
        <f aca="false">'Low pensions'!V110</f>
        <v>32090797.7712748</v>
      </c>
      <c r="I110" s="81" t="n">
        <f aca="false">'Low pensions'!M110</f>
        <v>180398.42353371</v>
      </c>
      <c r="J110" s="81" t="n">
        <f aca="false">'Low pensions'!W110</f>
        <v>992498.900142524</v>
      </c>
      <c r="K110" s="6"/>
      <c r="L110" s="81" t="n">
        <f aca="false">'Low pensions'!N110</f>
        <v>4682785.95949906</v>
      </c>
      <c r="M110" s="8"/>
      <c r="N110" s="81" t="n">
        <f aca="false">'Low pensions'!L110</f>
        <v>1277259.72699234</v>
      </c>
      <c r="O110" s="6"/>
      <c r="P110" s="81" t="n">
        <f aca="false">'Low pensions'!X110</f>
        <v>31326104.7702357</v>
      </c>
      <c r="Q110" s="8"/>
      <c r="R110" s="81" t="n">
        <f aca="false">'Low SIPA income'!G105</f>
        <v>27955216.8787138</v>
      </c>
      <c r="S110" s="8"/>
      <c r="T110" s="81" t="n">
        <f aca="false">'Low SIPA income'!J105</f>
        <v>106889194.661933</v>
      </c>
      <c r="U110" s="6"/>
      <c r="V110" s="81" t="n">
        <f aca="false">'Low SIPA income'!F105</f>
        <v>135013.553943188</v>
      </c>
      <c r="W110" s="8"/>
      <c r="X110" s="81" t="n">
        <f aca="false">'Low SIPA income'!M105</f>
        <v>339115.122017577</v>
      </c>
      <c r="Y110" s="6"/>
      <c r="Z110" s="6" t="n">
        <f aca="false">R110+V110-N110-L110-F110</f>
        <v>-5811171.3479526</v>
      </c>
      <c r="AA110" s="6"/>
      <c r="AB110" s="6" t="n">
        <f aca="false">T110-P110-D110</f>
        <v>-78162007.3052904</v>
      </c>
      <c r="AC110" s="50"/>
      <c r="AD110" s="6"/>
      <c r="AE110" s="6"/>
      <c r="AF110" s="6"/>
      <c r="AG110" s="6" t="n">
        <f aca="false">BF110/100*$AG$53</f>
        <v>6935018693.45399</v>
      </c>
      <c r="AH110" s="61" t="n">
        <f aca="false">(AG110-AG109)/AG109</f>
        <v>0.00589697203880738</v>
      </c>
      <c r="AI110" s="61"/>
      <c r="AJ110" s="61" t="n">
        <f aca="false">AB110/AG110</f>
        <v>-0.0112706267654431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0.00324853005237907</v>
      </c>
      <c r="AV110" s="5"/>
      <c r="AW110" s="65" t="n">
        <f aca="false">workers_and_wage_low!C98</f>
        <v>13610442</v>
      </c>
      <c r="AX110" s="5"/>
      <c r="AY110" s="61" t="n">
        <f aca="false">(AW110-AW109)/AW109</f>
        <v>0.000210691471478202</v>
      </c>
      <c r="AZ110" s="66" t="n">
        <f aca="false">workers_and_wage_low!B98</f>
        <v>7488.58847304958</v>
      </c>
      <c r="BA110" s="61" t="n">
        <f aca="false">(AZ110-AZ109)/AZ109</f>
        <v>0.00568508276887533</v>
      </c>
      <c r="BB110" s="61"/>
      <c r="BC110" s="61"/>
      <c r="BD110" s="61"/>
      <c r="BE110" s="61"/>
      <c r="BF110" s="5" t="n">
        <f aca="false">BF109*(1+AY110)*(1+BA110)*(1-BE110)</f>
        <v>126.182446678583</v>
      </c>
      <c r="BG110" s="5"/>
      <c r="BH110" s="5"/>
      <c r="BI110" s="61" t="n">
        <f aca="false">T117/AG117</f>
        <v>0.0177689942919248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156867434.441277</v>
      </c>
      <c r="E111" s="9"/>
      <c r="F111" s="67" t="n">
        <f aca="false">'Low pensions'!I111</f>
        <v>28512513.0848207</v>
      </c>
      <c r="G111" s="82" t="n">
        <f aca="false">'Low pensions'!K111</f>
        <v>6069569.6037203</v>
      </c>
      <c r="H111" s="82" t="n">
        <f aca="false">'Low pensions'!V111</f>
        <v>33392981.1471175</v>
      </c>
      <c r="I111" s="82" t="n">
        <f aca="false">'Low pensions'!M111</f>
        <v>187718.647537742</v>
      </c>
      <c r="J111" s="82" t="n">
        <f aca="false">'Low pensions'!W111</f>
        <v>1032772.61279745</v>
      </c>
      <c r="K111" s="9"/>
      <c r="L111" s="82" t="n">
        <f aca="false">'Low pensions'!N111</f>
        <v>3976009.85557</v>
      </c>
      <c r="M111" s="67"/>
      <c r="N111" s="82" t="n">
        <f aca="false">'Low pensions'!L111</f>
        <v>1304139.94159112</v>
      </c>
      <c r="O111" s="9"/>
      <c r="P111" s="82" t="n">
        <f aca="false">'Low pensions'!X111</f>
        <v>27806527.2168525</v>
      </c>
      <c r="Q111" s="67"/>
      <c r="R111" s="82" t="n">
        <f aca="false">'Low SIPA income'!G106</f>
        <v>32112955.700577</v>
      </c>
      <c r="S111" s="67"/>
      <c r="T111" s="82" t="n">
        <f aca="false">'Low SIPA income'!J106</f>
        <v>122786669.405619</v>
      </c>
      <c r="U111" s="9"/>
      <c r="V111" s="82" t="n">
        <f aca="false">'Low SIPA income'!F106</f>
        <v>131284.550369545</v>
      </c>
      <c r="W111" s="67"/>
      <c r="X111" s="82" t="n">
        <f aca="false">'Low SIPA income'!M106</f>
        <v>329748.94014215</v>
      </c>
      <c r="Y111" s="9"/>
      <c r="Z111" s="9" t="n">
        <f aca="false">R111+V111-N111-L111-F111</f>
        <v>-1548422.63103532</v>
      </c>
      <c r="AA111" s="9"/>
      <c r="AB111" s="9" t="n">
        <f aca="false">T111-P111-D111</f>
        <v>-61887292.2525105</v>
      </c>
      <c r="AC111" s="50"/>
      <c r="AD111" s="9"/>
      <c r="AE111" s="9"/>
      <c r="AF111" s="9"/>
      <c r="AG111" s="9" t="n">
        <f aca="false">BF111/100*$AG$53</f>
        <v>6929068284.86906</v>
      </c>
      <c r="AH111" s="40" t="n">
        <f aca="false">(AG111-AG110)/AG110</f>
        <v>-0.0008580234384298</v>
      </c>
      <c r="AI111" s="40"/>
      <c r="AJ111" s="40" t="n">
        <f aca="false">AB111/AG111</f>
        <v>-0.00893154601862609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13620718</v>
      </c>
      <c r="AX111" s="7"/>
      <c r="AY111" s="40" t="n">
        <f aca="false">(AW111-AW110)/AW110</f>
        <v>0.000755008544175127</v>
      </c>
      <c r="AZ111" s="39" t="n">
        <f aca="false">workers_and_wage_low!B99</f>
        <v>7476.51825345691</v>
      </c>
      <c r="BA111" s="40" t="n">
        <f aca="false">(AZ111-AZ110)/AZ110</f>
        <v>-0.00161181504847174</v>
      </c>
      <c r="BB111" s="40"/>
      <c r="BC111" s="40"/>
      <c r="BD111" s="40"/>
      <c r="BE111" s="40"/>
      <c r="BF111" s="7" t="n">
        <f aca="false">BF110*(1+AY111)*(1+BA111)*(1-BE111)</f>
        <v>126.074179181814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154183031.523516</v>
      </c>
      <c r="E112" s="9"/>
      <c r="F112" s="67" t="n">
        <f aca="false">'Low pensions'!I112</f>
        <v>28024591.0786363</v>
      </c>
      <c r="G112" s="82" t="n">
        <f aca="false">'Low pensions'!K112</f>
        <v>6051617.68101986</v>
      </c>
      <c r="H112" s="82" t="n">
        <f aca="false">'Low pensions'!V112</f>
        <v>33294214.9650932</v>
      </c>
      <c r="I112" s="82" t="n">
        <f aca="false">'Low pensions'!M112</f>
        <v>187163.433433604</v>
      </c>
      <c r="J112" s="82" t="n">
        <f aca="false">'Low pensions'!W112</f>
        <v>1029717.98861113</v>
      </c>
      <c r="K112" s="9"/>
      <c r="L112" s="82" t="n">
        <f aca="false">'Low pensions'!N112</f>
        <v>3835223.67756827</v>
      </c>
      <c r="M112" s="67"/>
      <c r="N112" s="82" t="n">
        <f aca="false">'Low pensions'!L112</f>
        <v>1282868.77857506</v>
      </c>
      <c r="O112" s="9"/>
      <c r="P112" s="82" t="n">
        <f aca="false">'Low pensions'!X112</f>
        <v>26958959.4070255</v>
      </c>
      <c r="Q112" s="67"/>
      <c r="R112" s="82" t="n">
        <f aca="false">'Low SIPA income'!G107</f>
        <v>28116694.3769972</v>
      </c>
      <c r="S112" s="67"/>
      <c r="T112" s="82" t="n">
        <f aca="false">'Low SIPA income'!J107</f>
        <v>107506617.872149</v>
      </c>
      <c r="U112" s="9"/>
      <c r="V112" s="82" t="n">
        <f aca="false">'Low SIPA income'!F107</f>
        <v>137410.618387936</v>
      </c>
      <c r="W112" s="67"/>
      <c r="X112" s="82" t="n">
        <f aca="false">'Low SIPA income'!M107</f>
        <v>345135.856809928</v>
      </c>
      <c r="Y112" s="9"/>
      <c r="Z112" s="9" t="n">
        <f aca="false">R112+V112-N112-L112-F112</f>
        <v>-4888578.53939449</v>
      </c>
      <c r="AA112" s="9"/>
      <c r="AB112" s="9" t="n">
        <f aca="false">T112-P112-D112</f>
        <v>-73635373.0583924</v>
      </c>
      <c r="AC112" s="50"/>
      <c r="AD112" s="9"/>
      <c r="AE112" s="9"/>
      <c r="AF112" s="9"/>
      <c r="AG112" s="9" t="n">
        <f aca="false">BF112/100*$AG$53</f>
        <v>6980353124.60972</v>
      </c>
      <c r="AH112" s="40" t="n">
        <f aca="false">(AG112-AG111)/AG111</f>
        <v>0.00740140486891413</v>
      </c>
      <c r="AI112" s="40"/>
      <c r="AJ112" s="40" t="n">
        <f aca="false">AB112/AG112</f>
        <v>-0.0105489466999579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13671287</v>
      </c>
      <c r="AX112" s="7"/>
      <c r="AY112" s="40" t="n">
        <f aca="false">(AW112-AW111)/AW111</f>
        <v>0.00371265303341571</v>
      </c>
      <c r="AZ112" s="39" t="n">
        <f aca="false">workers_and_wage_low!B100</f>
        <v>7503.995261291</v>
      </c>
      <c r="BA112" s="40" t="n">
        <f aca="false">(AZ112-AZ111)/AZ111</f>
        <v>0.00367510743672538</v>
      </c>
      <c r="BB112" s="40"/>
      <c r="BC112" s="40"/>
      <c r="BD112" s="40"/>
      <c r="BE112" s="40"/>
      <c r="BF112" s="7" t="n">
        <f aca="false">BF111*(1+AY112)*(1+BA112)*(1-BE112)</f>
        <v>127.007305225455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157007705.398863</v>
      </c>
      <c r="E113" s="9"/>
      <c r="F113" s="67" t="n">
        <f aca="false">'Low pensions'!I113</f>
        <v>28538008.9917809</v>
      </c>
      <c r="G113" s="82" t="n">
        <f aca="false">'Low pensions'!K113</f>
        <v>6262000.33675998</v>
      </c>
      <c r="H113" s="82" t="n">
        <f aca="false">'Low pensions'!V113</f>
        <v>34451678.2640567</v>
      </c>
      <c r="I113" s="82" t="n">
        <f aca="false">'Low pensions'!M113</f>
        <v>193670.113508042</v>
      </c>
      <c r="J113" s="82" t="n">
        <f aca="false">'Low pensions'!W113</f>
        <v>1065515.8225997</v>
      </c>
      <c r="K113" s="9"/>
      <c r="L113" s="82" t="n">
        <f aca="false">'Low pensions'!N113</f>
        <v>4010769.15007044</v>
      </c>
      <c r="M113" s="67"/>
      <c r="N113" s="82" t="n">
        <f aca="false">'Low pensions'!L113</f>
        <v>1307109.52816862</v>
      </c>
      <c r="O113" s="9"/>
      <c r="P113" s="82" t="n">
        <f aca="false">'Low pensions'!X113</f>
        <v>28003231.1504337</v>
      </c>
      <c r="Q113" s="67"/>
      <c r="R113" s="82" t="n">
        <f aca="false">'Low SIPA income'!G108</f>
        <v>32386392.523079</v>
      </c>
      <c r="S113" s="67"/>
      <c r="T113" s="82" t="n">
        <f aca="false">'Low SIPA income'!J108</f>
        <v>123832178.795689</v>
      </c>
      <c r="U113" s="9"/>
      <c r="V113" s="82" t="n">
        <f aca="false">'Low SIPA income'!F108</f>
        <v>131372.826336126</v>
      </c>
      <c r="W113" s="67"/>
      <c r="X113" s="82" t="n">
        <f aca="false">'Low SIPA income'!M108</f>
        <v>329970.663919533</v>
      </c>
      <c r="Y113" s="9"/>
      <c r="Z113" s="9" t="n">
        <f aca="false">R113+V113-N113-L113-F113</f>
        <v>-1338122.32060486</v>
      </c>
      <c r="AA113" s="9"/>
      <c r="AB113" s="9" t="n">
        <f aca="false">T113-P113-D113</f>
        <v>-61178757.7536073</v>
      </c>
      <c r="AC113" s="50"/>
      <c r="AD113" s="9"/>
      <c r="AE113" s="9"/>
      <c r="AF113" s="9"/>
      <c r="AG113" s="9" t="n">
        <f aca="false">BF113/100*$AG$53</f>
        <v>6984218612.00516</v>
      </c>
      <c r="AH113" s="40" t="n">
        <f aca="false">(AG113-AG112)/AG112</f>
        <v>0.00055376674022457</v>
      </c>
      <c r="AI113" s="40" t="n">
        <f aca="false">(AG113-AG109)/AG109</f>
        <v>0.0130332252030403</v>
      </c>
      <c r="AJ113" s="40" t="n">
        <f aca="false">AB113/AG113</f>
        <v>-0.00875957084854808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13690378</v>
      </c>
      <c r="AX113" s="7"/>
      <c r="AY113" s="40" t="n">
        <f aca="false">(AW113-AW112)/AW112</f>
        <v>0.00139643034339049</v>
      </c>
      <c r="AZ113" s="39" t="n">
        <f aca="false">workers_and_wage_low!B101</f>
        <v>7497.68073540154</v>
      </c>
      <c r="BA113" s="40" t="n">
        <f aca="false">(AZ113-AZ112)/AZ112</f>
        <v>-0.000841488523058647</v>
      </c>
      <c r="BB113" s="40"/>
      <c r="BC113" s="40"/>
      <c r="BD113" s="40"/>
      <c r="BE113" s="40"/>
      <c r="BF113" s="7" t="n">
        <f aca="false">BF112*(1+AY113)*(1+BA113)*(1-BE113)</f>
        <v>127.077637646854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154676029.95438</v>
      </c>
      <c r="E114" s="6"/>
      <c r="F114" s="8" t="n">
        <f aca="false">'Low pensions'!I114</f>
        <v>28114199.3791792</v>
      </c>
      <c r="G114" s="81" t="n">
        <f aca="false">'Low pensions'!K114</f>
        <v>6240173.74256482</v>
      </c>
      <c r="H114" s="81" t="n">
        <f aca="false">'Low pensions'!V114</f>
        <v>34331594.7826813</v>
      </c>
      <c r="I114" s="81" t="n">
        <f aca="false">'Low pensions'!M114</f>
        <v>192995.064203037</v>
      </c>
      <c r="J114" s="81" t="n">
        <f aca="false">'Low pensions'!W114</f>
        <v>1061801.9004953</v>
      </c>
      <c r="K114" s="6"/>
      <c r="L114" s="81" t="n">
        <f aca="false">'Low pensions'!N114</f>
        <v>4818495.34970061</v>
      </c>
      <c r="M114" s="8"/>
      <c r="N114" s="81" t="n">
        <f aca="false">'Low pensions'!L114</f>
        <v>1287508.17553025</v>
      </c>
      <c r="O114" s="6"/>
      <c r="P114" s="81" t="n">
        <f aca="false">'Low pensions'!X114</f>
        <v>32086685.3812012</v>
      </c>
      <c r="Q114" s="8"/>
      <c r="R114" s="81" t="n">
        <f aca="false">'Low SIPA income'!G109</f>
        <v>28235375.1295204</v>
      </c>
      <c r="S114" s="8"/>
      <c r="T114" s="81" t="n">
        <f aca="false">'Low SIPA income'!J109</f>
        <v>107960404.015684</v>
      </c>
      <c r="U114" s="6"/>
      <c r="V114" s="81" t="n">
        <f aca="false">'Low SIPA income'!F109</f>
        <v>134008.241372196</v>
      </c>
      <c r="W114" s="8"/>
      <c r="X114" s="81" t="n">
        <f aca="false">'Low SIPA income'!M109</f>
        <v>336590.066678904</v>
      </c>
      <c r="Y114" s="6"/>
      <c r="Z114" s="6" t="n">
        <f aca="false">R114+V114-N114-L114-F114</f>
        <v>-5850819.5335175</v>
      </c>
      <c r="AA114" s="6"/>
      <c r="AB114" s="6" t="n">
        <f aca="false">T114-P114-D114</f>
        <v>-78802311.3198972</v>
      </c>
      <c r="AC114" s="50"/>
      <c r="AD114" s="6"/>
      <c r="AE114" s="6"/>
      <c r="AF114" s="6"/>
      <c r="AG114" s="6" t="n">
        <f aca="false">BF114/100*$AG$53</f>
        <v>7006694153.4272</v>
      </c>
      <c r="AH114" s="61" t="n">
        <f aca="false">(AG114-AG113)/AG113</f>
        <v>0.00321804666643878</v>
      </c>
      <c r="AI114" s="61"/>
      <c r="AJ114" s="61" t="n">
        <f aca="false">AB114/AG114</f>
        <v>-0.0112467177237003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0.00316647046266055</v>
      </c>
      <c r="AV114" s="5"/>
      <c r="AW114" s="65" t="n">
        <f aca="false">workers_and_wage_low!C102</f>
        <v>13686395</v>
      </c>
      <c r="AX114" s="5"/>
      <c r="AY114" s="61" t="n">
        <f aca="false">(AW114-AW113)/AW113</f>
        <v>-0.000290934260544157</v>
      </c>
      <c r="AZ114" s="66" t="n">
        <f aca="false">workers_and_wage_low!B102</f>
        <v>7523.99761057929</v>
      </c>
      <c r="BA114" s="61" t="n">
        <f aca="false">(AZ114-AZ113)/AZ113</f>
        <v>0.00351000210685041</v>
      </c>
      <c r="BB114" s="61"/>
      <c r="BC114" s="61"/>
      <c r="BD114" s="61"/>
      <c r="BE114" s="61"/>
      <c r="BF114" s="5" t="n">
        <f aca="false">BF113*(1+AY114)*(1+BA114)*(1-BE114)</f>
        <v>127.486579415063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157628282.230191</v>
      </c>
      <c r="E115" s="9"/>
      <c r="F115" s="67" t="n">
        <f aca="false">'Low pensions'!I115</f>
        <v>28650806.1767823</v>
      </c>
      <c r="G115" s="82" t="n">
        <f aca="false">'Low pensions'!K115</f>
        <v>6410674.85858286</v>
      </c>
      <c r="H115" s="82" t="n">
        <f aca="false">'Low pensions'!V115</f>
        <v>35269641.6170504</v>
      </c>
      <c r="I115" s="82" t="n">
        <f aca="false">'Low pensions'!M115</f>
        <v>198268.294595347</v>
      </c>
      <c r="J115" s="82" t="n">
        <f aca="false">'Low pensions'!W115</f>
        <v>1090813.65825929</v>
      </c>
      <c r="K115" s="9"/>
      <c r="L115" s="82" t="n">
        <f aca="false">'Low pensions'!N115</f>
        <v>4024608.0698953</v>
      </c>
      <c r="M115" s="67"/>
      <c r="N115" s="82" t="n">
        <f aca="false">'Low pensions'!L115</f>
        <v>1311802.46393493</v>
      </c>
      <c r="O115" s="9"/>
      <c r="P115" s="82" t="n">
        <f aca="false">'Low pensions'!X115</f>
        <v>28100860.5191387</v>
      </c>
      <c r="Q115" s="67"/>
      <c r="R115" s="82" t="n">
        <f aca="false">'Low SIPA income'!G110</f>
        <v>32540833.5469655</v>
      </c>
      <c r="S115" s="67"/>
      <c r="T115" s="82" t="n">
        <f aca="false">'Low SIPA income'!J110</f>
        <v>124422697.436185</v>
      </c>
      <c r="U115" s="9"/>
      <c r="V115" s="82" t="n">
        <f aca="false">'Low SIPA income'!F110</f>
        <v>137786.196090879</v>
      </c>
      <c r="W115" s="67"/>
      <c r="X115" s="82" t="n">
        <f aca="false">'Low SIPA income'!M110</f>
        <v>346079.199717665</v>
      </c>
      <c r="Y115" s="9"/>
      <c r="Z115" s="9" t="n">
        <f aca="false">R115+V115-N115-L115-F115</f>
        <v>-1308596.9675562</v>
      </c>
      <c r="AA115" s="9"/>
      <c r="AB115" s="9" t="n">
        <f aca="false">T115-P115-D115</f>
        <v>-61306445.313144</v>
      </c>
      <c r="AC115" s="50"/>
      <c r="AD115" s="9"/>
      <c r="AE115" s="9"/>
      <c r="AF115" s="9"/>
      <c r="AG115" s="9" t="n">
        <f aca="false">BF115/100*$AG$53</f>
        <v>7038296458.08412</v>
      </c>
      <c r="AH115" s="40" t="n">
        <f aca="false">(AG115-AG114)/AG114</f>
        <v>0.00451030171503427</v>
      </c>
      <c r="AI115" s="40"/>
      <c r="AJ115" s="40" t="n">
        <f aca="false">AB115/AG115</f>
        <v>-0.0087104096393564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13712105</v>
      </c>
      <c r="AX115" s="7"/>
      <c r="AY115" s="40" t="n">
        <f aca="false">(AW115-AW114)/AW114</f>
        <v>0.00187850781743476</v>
      </c>
      <c r="AZ115" s="39" t="n">
        <f aca="false">workers_and_wage_low!B103</f>
        <v>7543.76209384006</v>
      </c>
      <c r="BA115" s="40" t="n">
        <f aca="false">(AZ115-AZ114)/AZ114</f>
        <v>0.00262685932182815</v>
      </c>
      <c r="BB115" s="40"/>
      <c r="BC115" s="40"/>
      <c r="BD115" s="40"/>
      <c r="BE115" s="40"/>
      <c r="BF115" s="7" t="n">
        <f aca="false">BF114*(1+AY115)*(1+BA115)*(1-BE115)</f>
        <v>128.061582352842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154886753.683858</v>
      </c>
      <c r="E116" s="9"/>
      <c r="F116" s="67" t="n">
        <f aca="false">'Low pensions'!I116</f>
        <v>28152500.9113961</v>
      </c>
      <c r="G116" s="82" t="n">
        <f aca="false">'Low pensions'!K116</f>
        <v>6423864.01932894</v>
      </c>
      <c r="H116" s="82" t="n">
        <f aca="false">'Low pensions'!V116</f>
        <v>35342204.4880438</v>
      </c>
      <c r="I116" s="82" t="n">
        <f aca="false">'Low pensions'!M116</f>
        <v>198676.206783369</v>
      </c>
      <c r="J116" s="82" t="n">
        <f aca="false">'Low pensions'!W116</f>
        <v>1093057.87076424</v>
      </c>
      <c r="K116" s="9"/>
      <c r="L116" s="82" t="n">
        <f aca="false">'Low pensions'!N116</f>
        <v>3828886.84535486</v>
      </c>
      <c r="M116" s="67"/>
      <c r="N116" s="82" t="n">
        <f aca="false">'Low pensions'!L116</f>
        <v>1288878.72256554</v>
      </c>
      <c r="O116" s="9"/>
      <c r="P116" s="82" t="n">
        <f aca="false">'Low pensions'!X116</f>
        <v>26959142.4931616</v>
      </c>
      <c r="Q116" s="67"/>
      <c r="R116" s="82" t="n">
        <f aca="false">'Low SIPA income'!G111</f>
        <v>28582325.4303892</v>
      </c>
      <c r="S116" s="67"/>
      <c r="T116" s="82" t="n">
        <f aca="false">'Low SIPA income'!J111</f>
        <v>109286998.561828</v>
      </c>
      <c r="U116" s="9"/>
      <c r="V116" s="82" t="n">
        <f aca="false">'Low SIPA income'!F111</f>
        <v>142747.772618404</v>
      </c>
      <c r="W116" s="67"/>
      <c r="X116" s="82" t="n">
        <f aca="false">'Low SIPA income'!M111</f>
        <v>358541.249492602</v>
      </c>
      <c r="Y116" s="9"/>
      <c r="Z116" s="9" t="n">
        <f aca="false">R116+V116-N116-L116-F116</f>
        <v>-4545193.2763089</v>
      </c>
      <c r="AA116" s="9"/>
      <c r="AB116" s="9" t="n">
        <f aca="false">T116-P116-D116</f>
        <v>-72558897.6151917</v>
      </c>
      <c r="AC116" s="50"/>
      <c r="AD116" s="9"/>
      <c r="AE116" s="9"/>
      <c r="AF116" s="9"/>
      <c r="AG116" s="9" t="n">
        <f aca="false">BF116/100*$AG$53</f>
        <v>7077581488.03752</v>
      </c>
      <c r="AH116" s="40" t="n">
        <f aca="false">(AG116-AG115)/AG115</f>
        <v>0.00558161057684283</v>
      </c>
      <c r="AI116" s="40"/>
      <c r="AJ116" s="40" t="n">
        <f aca="false">AB116/AG116</f>
        <v>-0.0102519339039515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13775455</v>
      </c>
      <c r="AX116" s="7"/>
      <c r="AY116" s="40" t="n">
        <f aca="false">(AW116-AW115)/AW115</f>
        <v>0.0046200054623269</v>
      </c>
      <c r="AZ116" s="39" t="n">
        <f aca="false">workers_and_wage_low!B104</f>
        <v>7550.98285410034</v>
      </c>
      <c r="BA116" s="40" t="n">
        <f aca="false">(AZ116-AZ115)/AZ115</f>
        <v>0.000957182924177616</v>
      </c>
      <c r="BB116" s="40"/>
      <c r="BC116" s="40"/>
      <c r="BD116" s="40"/>
      <c r="BE116" s="40"/>
      <c r="BF116" s="7" t="n">
        <f aca="false">BF115*(1+AY116)*(1+BA116)*(1-BE116)</f>
        <v>128.77637223539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158391666.927281</v>
      </c>
      <c r="E117" s="9"/>
      <c r="F117" s="67" t="n">
        <f aca="false">'Low pensions'!I117</f>
        <v>28789560.3818349</v>
      </c>
      <c r="G117" s="82" t="n">
        <f aca="false">'Low pensions'!K117</f>
        <v>6694338.01336897</v>
      </c>
      <c r="H117" s="82" t="n">
        <f aca="false">'Low pensions'!V117</f>
        <v>36830272.6005222</v>
      </c>
      <c r="I117" s="82" t="n">
        <f aca="false">'Low pensions'!M117</f>
        <v>207041.381856771</v>
      </c>
      <c r="J117" s="82" t="n">
        <f aca="false">'Low pensions'!W117</f>
        <v>1139080.59589243</v>
      </c>
      <c r="K117" s="9"/>
      <c r="L117" s="82" t="n">
        <f aca="false">'Low pensions'!N117</f>
        <v>3963566.64584559</v>
      </c>
      <c r="M117" s="67"/>
      <c r="N117" s="82" t="n">
        <f aca="false">'Low pensions'!L117</f>
        <v>1319067.76789432</v>
      </c>
      <c r="O117" s="9"/>
      <c r="P117" s="82" t="n">
        <f aca="false">'Low pensions'!X117</f>
        <v>27824087.8383394</v>
      </c>
      <c r="Q117" s="67"/>
      <c r="R117" s="82" t="n">
        <f aca="false">'Low SIPA income'!G112</f>
        <v>32869793.663983</v>
      </c>
      <c r="S117" s="67"/>
      <c r="T117" s="82" t="n">
        <f aca="false">'Low SIPA income'!J112</f>
        <v>125680504.955134</v>
      </c>
      <c r="U117" s="9"/>
      <c r="V117" s="82" t="n">
        <f aca="false">'Low SIPA income'!F112</f>
        <v>141202.974066116</v>
      </c>
      <c r="W117" s="67"/>
      <c r="X117" s="82" t="n">
        <f aca="false">'Low SIPA income'!M112</f>
        <v>354661.160907037</v>
      </c>
      <c r="Y117" s="9"/>
      <c r="Z117" s="9" t="n">
        <f aca="false">R117+V117-N117-L117-F117</f>
        <v>-1061198.15752574</v>
      </c>
      <c r="AA117" s="9"/>
      <c r="AB117" s="9" t="n">
        <f aca="false">T117-P117-D117</f>
        <v>-60535249.810486</v>
      </c>
      <c r="AC117" s="50"/>
      <c r="AD117" s="9"/>
      <c r="AE117" s="9"/>
      <c r="AF117" s="9"/>
      <c r="AG117" s="9" t="n">
        <f aca="false">BF117/100*$AG$53</f>
        <v>7073022979.82338</v>
      </c>
      <c r="AH117" s="40" t="n">
        <f aca="false">(AG117-AG116)/AG116</f>
        <v>-0.000644077107673673</v>
      </c>
      <c r="AI117" s="40" t="n">
        <f aca="false">(AG117-AG113)/AG113</f>
        <v>0.012715004032889</v>
      </c>
      <c r="AJ117" s="40" t="n">
        <f aca="false">AB117/AG117</f>
        <v>-0.0085586106510851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13718799</v>
      </c>
      <c r="AX117" s="7"/>
      <c r="AY117" s="40" t="n">
        <f aca="false">(AW117-AW116)/AW116</f>
        <v>-0.00411282240768091</v>
      </c>
      <c r="AZ117" s="39" t="n">
        <f aca="false">workers_and_wage_low!B105</f>
        <v>7577.28346010766</v>
      </c>
      <c r="BA117" s="40" t="n">
        <f aca="false">(AZ117-AZ116)/AZ116</f>
        <v>0.00348307055061549</v>
      </c>
      <c r="BB117" s="40"/>
      <c r="BC117" s="40"/>
      <c r="BD117" s="40"/>
      <c r="BE117" s="40"/>
      <c r="BF117" s="7" t="n">
        <f aca="false">BF116*(1+AY117)*(1+BA117)*(1-BE117)</f>
        <v>128.693430322024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0.0154374812683066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4" activeCellId="0" sqref="F4"/>
    </sheetView>
  </sheetViews>
  <sheetFormatPr defaultColWidth="11.8945312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110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79"/>
      <c r="B3" s="20" t="s">
        <v>11</v>
      </c>
      <c r="C3" s="19" t="s">
        <v>12</v>
      </c>
      <c r="D3" s="20" t="s">
        <v>13</v>
      </c>
      <c r="E3" s="19" t="s">
        <v>14</v>
      </c>
      <c r="F3" s="20" t="s">
        <v>15</v>
      </c>
      <c r="G3" s="19" t="s">
        <v>16</v>
      </c>
    </row>
    <row r="4" customFormat="false" ht="15.75" hidden="false" customHeight="true" outlineLevel="0" collapsed="false">
      <c r="A4" s="21" t="s">
        <v>17</v>
      </c>
      <c r="B4" s="22" t="n">
        <v>147.022810426494</v>
      </c>
      <c r="C4" s="22"/>
      <c r="D4" s="84" t="n">
        <v>34.0585055251909</v>
      </c>
      <c r="E4" s="23"/>
      <c r="F4" s="85" t="n">
        <v>22285.48</v>
      </c>
      <c r="G4" s="22"/>
      <c r="I4" s="21" t="s">
        <v>17</v>
      </c>
    </row>
    <row r="5" customFormat="false" ht="15.75" hidden="false" customHeight="true" outlineLevel="0" collapsed="false">
      <c r="A5" s="24" t="s">
        <v>18</v>
      </c>
      <c r="B5" s="25" t="n">
        <v>148.334254467829</v>
      </c>
      <c r="C5" s="26" t="n">
        <f aca="false">(B5/B4)^(1/3)-1</f>
        <v>0.00296453746396375</v>
      </c>
      <c r="D5" s="86" t="n">
        <v>35.8874388910338</v>
      </c>
      <c r="E5" s="26" t="n">
        <f aca="false">(D7/D6)^(1/3)-1</f>
        <v>0.0200745496556638</v>
      </c>
      <c r="F5" s="87" t="n">
        <v>23469.98</v>
      </c>
      <c r="G5" s="26" t="n">
        <f aca="false">(F7/F6)^(1/3)-1</f>
        <v>0.0152172626749443</v>
      </c>
      <c r="I5" s="24" t="s">
        <v>19</v>
      </c>
    </row>
    <row r="6" customFormat="false" ht="15.75" hidden="false" customHeight="true" outlineLevel="0" collapsed="false">
      <c r="A6" s="21" t="s">
        <v>20</v>
      </c>
      <c r="B6" s="22" t="n">
        <v>150.605730777182</v>
      </c>
      <c r="C6" s="23" t="n">
        <f aca="false">(B6/B5)^(1/3)-1</f>
        <v>0.00507857387214505</v>
      </c>
      <c r="D6" s="84" t="n">
        <v>37.7241049798319</v>
      </c>
      <c r="E6" s="23" t="n">
        <f aca="false">(D8/D7)^(1/3)-1</f>
        <v>0.0217205625419925</v>
      </c>
      <c r="F6" s="85" t="n">
        <v>25136.35</v>
      </c>
      <c r="G6" s="23" t="n">
        <f aca="false">(F6/F7)^(1/3)-1</f>
        <v>-0.0149891685596923</v>
      </c>
      <c r="I6" s="21" t="s">
        <v>21</v>
      </c>
      <c r="J6" s="20" t="s">
        <v>11</v>
      </c>
      <c r="K6" s="20" t="s">
        <v>22</v>
      </c>
      <c r="L6" s="20" t="s">
        <v>23</v>
      </c>
    </row>
    <row r="7" customFormat="false" ht="15.75" hidden="false" customHeight="true" outlineLevel="0" collapsed="false">
      <c r="A7" s="27" t="s">
        <v>24</v>
      </c>
      <c r="B7" s="25" t="n">
        <v>152.106162628585</v>
      </c>
      <c r="C7" s="26" t="n">
        <f aca="false">(B7/B6)^(1/3)-1</f>
        <v>0.00330991497337529</v>
      </c>
      <c r="D7" s="86" t="n">
        <v>40.0419004491814</v>
      </c>
      <c r="E7" s="26" t="n">
        <f aca="false">(D9/D8)^(1/3)-1</f>
        <v>0.0284809714113079</v>
      </c>
      <c r="F7" s="87" t="n">
        <v>26301.42</v>
      </c>
      <c r="G7" s="26" t="n">
        <f aca="false">(F7/F6)^(1/3)-1</f>
        <v>0.0152172626749443</v>
      </c>
      <c r="I7" s="27" t="s">
        <v>25</v>
      </c>
      <c r="J7" s="13" t="n">
        <f aca="false">B7*100/$B$16</f>
        <v>109.428893977399</v>
      </c>
      <c r="K7" s="13" t="n">
        <f aca="false">D7*100/$D$16</f>
        <v>40.842738458165</v>
      </c>
      <c r="L7" s="13" t="n">
        <f aca="false">100*F7*100/D7/($F$16*100/$D$16)</f>
        <v>113.229417908673</v>
      </c>
    </row>
    <row r="8" customFormat="false" ht="12.8" hidden="false" customHeight="false" outlineLevel="0" collapsed="false">
      <c r="A8" s="21" t="s">
        <v>26</v>
      </c>
      <c r="B8" s="22" t="n">
        <v>152.07569718742</v>
      </c>
      <c r="C8" s="23" t="n">
        <f aca="false">(B8/B7)^(1/3)-1</f>
        <v>-6.67680056389841E-005</v>
      </c>
      <c r="D8" s="84" t="n">
        <v>42.7081818273117</v>
      </c>
      <c r="E8" s="23" t="n">
        <f aca="false">(D10/D9)^(1/3)-1</f>
        <v>0.0449818647633002</v>
      </c>
      <c r="F8" s="85" t="n">
        <v>28072.31</v>
      </c>
      <c r="G8" s="23" t="n">
        <f aca="false">(F8/F9)^(1/3)-1</f>
        <v>-0.017487672439857</v>
      </c>
      <c r="I8" s="21" t="s">
        <v>26</v>
      </c>
      <c r="J8" s="13" t="n">
        <f aca="false">B8*100/$B$16</f>
        <v>109.406976393827</v>
      </c>
      <c r="K8" s="13" t="n">
        <f aca="false">D8*100/$D$16</f>
        <v>43.5623454638579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4" t="s">
        <v>18</v>
      </c>
      <c r="B9" s="25" t="n">
        <v>144.359085652409</v>
      </c>
      <c r="C9" s="26" t="n">
        <f aca="false">(B9/B8)^(1/3)-1</f>
        <v>-0.0172084008517438</v>
      </c>
      <c r="D9" s="86" t="n">
        <v>46.4622102631329</v>
      </c>
      <c r="E9" s="26" t="n">
        <f aca="false">(D9/D8)^(1/3)-1</f>
        <v>0.0284809714113079</v>
      </c>
      <c r="F9" s="87" t="n">
        <v>29598.12</v>
      </c>
      <c r="G9" s="26" t="n">
        <f aca="false">(F9/F8)^(1/3)-1</f>
        <v>0.0177989343739675</v>
      </c>
      <c r="I9" s="24" t="s">
        <v>27</v>
      </c>
      <c r="J9" s="13" t="n">
        <f aca="false">B9*100/$B$16</f>
        <v>103.855457303891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1" t="s">
        <v>20</v>
      </c>
      <c r="B10" s="22" t="n">
        <v>144.023249800827</v>
      </c>
      <c r="C10" s="23" t="n">
        <f aca="false">(B10/B9)^(1/3)-1</f>
        <v>-0.000776066191262248</v>
      </c>
      <c r="D10" s="84" t="n">
        <v>53.0183400616044</v>
      </c>
      <c r="E10" s="23" t="n">
        <f aca="false">(D10/D9)^(1/3)-1</f>
        <v>0.0449818647633002</v>
      </c>
      <c r="F10" s="85" t="n">
        <v>31523.56</v>
      </c>
      <c r="G10" s="23" t="n">
        <f aca="false">(F10/F9)^(1/3)-1</f>
        <v>0.0212303429645042</v>
      </c>
      <c r="I10" s="21" t="s">
        <v>28</v>
      </c>
      <c r="J10" s="13" t="n">
        <f aca="false">B10*100/$B$16</f>
        <v>103.613848777573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7" t="s">
        <v>24</v>
      </c>
      <c r="B11" s="25" t="n">
        <v>142.768095439087</v>
      </c>
      <c r="C11" s="26" t="n">
        <f aca="false">(B11/B10)^(1/3)-1</f>
        <v>-0.00291346089305788</v>
      </c>
      <c r="D11" s="86" t="n">
        <v>59.1201001929876</v>
      </c>
      <c r="E11" s="26" t="n">
        <f aca="false">(D11/D10)^(1/3)-1</f>
        <v>0.0369783238304044</v>
      </c>
      <c r="F11" s="87" t="n">
        <v>34339.61</v>
      </c>
      <c r="G11" s="26" t="n">
        <f aca="false">(F11/F10)^(1/3)-1</f>
        <v>0.0289320625372378</v>
      </c>
      <c r="I11" s="27" t="s">
        <v>29</v>
      </c>
      <c r="J11" s="13" t="n">
        <f aca="false">B11*100/$B$16</f>
        <v>102.71086002812</v>
      </c>
      <c r="K11" s="13" t="n">
        <f aca="false">D11*100/$D$16</f>
        <v>60.3025021968474</v>
      </c>
      <c r="L11" s="13" t="n">
        <f aca="false">100*F11*100/D11/($F$16*100/$D$16)</f>
        <v>100.127865229095</v>
      </c>
    </row>
    <row r="12" customFormat="false" ht="12.8" hidden="false" customHeight="false" outlineLevel="0" collapsed="false">
      <c r="A12" s="21" t="s">
        <v>30</v>
      </c>
      <c r="B12" s="22" t="n">
        <v>142.951967548945</v>
      </c>
      <c r="C12" s="23" t="n">
        <f aca="false">(B12/B11)^(1/3)-1</f>
        <v>0.000429118352069713</v>
      </c>
      <c r="D12" s="84" t="n">
        <v>66.0833690851448</v>
      </c>
      <c r="E12" s="23" t="n">
        <f aca="false">(D12/D11)^(1/3)-1</f>
        <v>0.0378127572782894</v>
      </c>
      <c r="F12" s="85" t="n">
        <v>38884.43</v>
      </c>
      <c r="G12" s="23" t="n">
        <f aca="false">(F12/F11)^(1/3)-1</f>
        <v>0.0423017322187613</v>
      </c>
      <c r="I12" s="21" t="s">
        <v>30</v>
      </c>
      <c r="J12" s="13" t="n">
        <f aca="false">B12*100/$B$16</f>
        <v>102.843142121543</v>
      </c>
      <c r="K12" s="13" t="n">
        <f aca="false">D12*100/$D$16</f>
        <v>67.4050364668477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7" t="s">
        <v>18</v>
      </c>
      <c r="B13" s="25" t="n">
        <v>142.105307081573</v>
      </c>
      <c r="C13" s="26" t="n">
        <f aca="false">(B13/B12)^(1/3)-1</f>
        <v>-0.00197814111191963</v>
      </c>
      <c r="D13" s="86" t="n">
        <v>72.365773325398</v>
      </c>
      <c r="E13" s="26" t="n">
        <f aca="false">(D13/D12)^(1/3)-1</f>
        <v>0.0307349693063799</v>
      </c>
      <c r="F13" s="87" t="n">
        <v>41584.2</v>
      </c>
      <c r="G13" s="26" t="n">
        <f aca="false">(F13/F12)^(1/3)-1</f>
        <v>0.0226276661381219</v>
      </c>
      <c r="I13" s="27" t="s">
        <v>31</v>
      </c>
      <c r="J13" s="13" t="n">
        <f aca="false">B13*100/$B$16</f>
        <v>102.234033871635</v>
      </c>
      <c r="K13" s="13" t="n">
        <f aca="false">D13*100/$D$16</f>
        <v>73.813088791906</v>
      </c>
      <c r="L13" s="13" t="n">
        <f aca="false">100*F13*100/D13/($F$16*100/$D$16)</f>
        <v>99.0580793711655</v>
      </c>
    </row>
    <row r="14" customFormat="false" ht="12.8" hidden="false" customHeight="false" outlineLevel="0" collapsed="false">
      <c r="A14" s="21" t="s">
        <v>20</v>
      </c>
      <c r="B14" s="22" t="n">
        <v>143.433470022332</v>
      </c>
      <c r="C14" s="23" t="n">
        <f aca="false">(B14/B13)^(1/3)-1</f>
        <v>0.0031057870727611</v>
      </c>
      <c r="D14" s="84" t="n">
        <v>81.4054227179637</v>
      </c>
      <c r="E14" s="23" t="n">
        <f aca="false">(D14/D13)^(1/3)-1</f>
        <v>0.0400160528698506</v>
      </c>
      <c r="F14" s="85" t="n">
        <v>45485.23</v>
      </c>
      <c r="G14" s="23" t="n">
        <f aca="false">(F14/F13)^(1/3)-1</f>
        <v>0.0303402870757792</v>
      </c>
      <c r="I14" s="21" t="s">
        <v>32</v>
      </c>
      <c r="J14" s="13" t="n">
        <f aca="false">B14*100/$B$16</f>
        <v>103.189546778656</v>
      </c>
      <c r="K14" s="13" t="n">
        <f aca="false">D14*100/$D$16</f>
        <v>83.033531172323</v>
      </c>
      <c r="L14" s="13" t="n">
        <f aca="false">100*F14*100/D14/($F$16*100/$D$16)</f>
        <v>96.3189676339793</v>
      </c>
    </row>
    <row r="15" customFormat="false" ht="12.8" hidden="false" customHeight="false" outlineLevel="0" collapsed="false">
      <c r="A15" s="27" t="s">
        <v>24</v>
      </c>
      <c r="B15" s="25" t="n">
        <v>142.120482241433</v>
      </c>
      <c r="C15" s="26" t="n">
        <f aca="false">(B15/B14)^(1/3)-1</f>
        <v>-0.00306068645634427</v>
      </c>
      <c r="D15" s="86" t="n">
        <v>90.945870201336</v>
      </c>
      <c r="E15" s="26" t="n">
        <f aca="false">(D15/D14)^(1/3)-1</f>
        <v>0.0376316630457976</v>
      </c>
      <c r="F15" s="87" t="n">
        <v>49574.33</v>
      </c>
      <c r="G15" s="26" t="n">
        <f aca="false">(F15/F14)^(1/3)-1</f>
        <v>0.0291108399052935</v>
      </c>
      <c r="I15" s="27" t="s">
        <v>33</v>
      </c>
      <c r="J15" s="13" t="n">
        <f aca="false">B15*100/$B$16</f>
        <v>102.244951252829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1" t="s">
        <v>34</v>
      </c>
      <c r="B16" s="22" t="n">
        <v>139</v>
      </c>
      <c r="C16" s="23" t="n">
        <f aca="false">(B16/B15)^(1/3)-1</f>
        <v>-0.00737309479180681</v>
      </c>
      <c r="D16" s="84" t="n">
        <v>98.0392156862745</v>
      </c>
      <c r="E16" s="23" t="n">
        <f aca="false">(D16/D15)^(1/3)-1</f>
        <v>0.0253503448429659</v>
      </c>
      <c r="F16" s="85" t="n">
        <v>56872.86</v>
      </c>
      <c r="G16" s="23" t="n">
        <f aca="false">(F16/F15)^(1/3)-1</f>
        <v>0.0468458563330718</v>
      </c>
      <c r="I16" s="21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8" t="s">
        <v>18</v>
      </c>
      <c r="B17" s="28" t="n">
        <v>144</v>
      </c>
      <c r="C17" s="29" t="n">
        <f aca="false">(B17/B16)^(1/3)-1</f>
        <v>0.0118494437655374</v>
      </c>
      <c r="D17" s="88" t="n">
        <v>104.04</v>
      </c>
      <c r="E17" s="29" t="n">
        <f aca="false">(D17/D16)^(1/3)-1</f>
        <v>0.02</v>
      </c>
      <c r="F17" s="89" t="n">
        <v>60607.7737712121</v>
      </c>
      <c r="G17" s="29" t="n">
        <f aca="false">(F17/F16)^(1/3)-1</f>
        <v>0.0214279898135818</v>
      </c>
      <c r="I17" s="28" t="s">
        <v>35</v>
      </c>
      <c r="J17" s="13" t="n">
        <f aca="false">B17*100/$B$16</f>
        <v>103.597122302158</v>
      </c>
      <c r="K17" s="13" t="n">
        <f aca="false">D17*100/$D$16</f>
        <v>106.1208</v>
      </c>
      <c r="L17" s="13" t="n">
        <f aca="false">100*F17*100/D17/($F$16*100/$D$16)</f>
        <v>100.42058527</v>
      </c>
    </row>
    <row r="18" customFormat="false" ht="12.8" hidden="false" customHeight="false" outlineLevel="0" collapsed="false">
      <c r="A18" s="30" t="s">
        <v>20</v>
      </c>
      <c r="B18" s="30" t="n">
        <v>147</v>
      </c>
      <c r="C18" s="31" t="n">
        <f aca="false">(B18/B17)^(1/3)-1</f>
        <v>0.00689676966337904</v>
      </c>
      <c r="D18" s="90" t="n">
        <v>109.32830118</v>
      </c>
      <c r="E18" s="31" t="n">
        <f aca="false">(D18/D17)^(1/3)-1</f>
        <v>0.0166639374049578</v>
      </c>
      <c r="F18" s="91" t="n">
        <v>64071.3319985114</v>
      </c>
      <c r="G18" s="31" t="n">
        <f aca="false">(F18/F17)^(1/3)-1</f>
        <v>0.0186972652797677</v>
      </c>
      <c r="I18" s="30" t="s">
        <v>36</v>
      </c>
      <c r="J18" s="13" t="n">
        <f aca="false">B18*100/$B$16</f>
        <v>105.755395683453</v>
      </c>
      <c r="K18" s="13" t="n">
        <f aca="false">D18*100/$D$16</f>
        <v>111.5148672036</v>
      </c>
      <c r="L18" s="13" t="n">
        <f aca="false">100*F18*100/D18/($F$16*100/$D$16)</f>
        <v>101.024314632008</v>
      </c>
    </row>
    <row r="19" customFormat="false" ht="12.8" hidden="false" customHeight="false" outlineLevel="0" collapsed="false">
      <c r="A19" s="28" t="s">
        <v>24</v>
      </c>
      <c r="B19" s="28" t="n">
        <v>149.170395297697</v>
      </c>
      <c r="C19" s="29" t="n">
        <f aca="false">(B19/B18)^(1/3)-1</f>
        <v>0.00489750656029031</v>
      </c>
      <c r="D19" s="88" t="n">
        <v>114.322240319413</v>
      </c>
      <c r="E19" s="29" t="n">
        <f aca="false">(D19/D18)^(1/3)-1</f>
        <v>0.0150000000000001</v>
      </c>
      <c r="F19" s="89" t="n">
        <v>67434.4320114915</v>
      </c>
      <c r="G19" s="29" t="n">
        <f aca="false">(F19/F18)^(1/3)-1</f>
        <v>0.0171991385362968</v>
      </c>
      <c r="I19" s="28" t="s">
        <v>37</v>
      </c>
      <c r="J19" s="13" t="n">
        <f aca="false">B19*100/$B$16</f>
        <v>107.316831149422</v>
      </c>
      <c r="K19" s="13" t="n">
        <f aca="false">D19*100/$D$16</f>
        <v>116.608685125801</v>
      </c>
      <c r="L19" s="13" t="n">
        <f aca="false">100*F19*100/D19/($F$16*100/$D$16)</f>
        <v>101.682388027764</v>
      </c>
    </row>
    <row r="20" customFormat="false" ht="12.8" hidden="false" customHeight="false" outlineLevel="0" collapsed="false">
      <c r="A20" s="30" t="s">
        <v>38</v>
      </c>
      <c r="B20" s="30" t="n">
        <v>148.73</v>
      </c>
      <c r="C20" s="31" t="n">
        <f aca="false">(B20/B19)^(1/3)-1</f>
        <v>-0.000985069013669682</v>
      </c>
      <c r="D20" s="90" t="n">
        <v>120.429077172235</v>
      </c>
      <c r="E20" s="31" t="n">
        <f aca="false">(D20/D19)^(1/3)-1</f>
        <v>0.0174979524938315</v>
      </c>
      <c r="F20" s="91" t="n">
        <v>72017.8634125289</v>
      </c>
      <c r="G20" s="31" t="n">
        <f aca="false">(F20/F19)^(1/3)-1</f>
        <v>0.0221614777427643</v>
      </c>
      <c r="I20" s="30" t="s">
        <v>38</v>
      </c>
      <c r="J20" s="13" t="n">
        <f aca="false">B20*100/$B$16</f>
        <v>107</v>
      </c>
      <c r="K20" s="13" t="n">
        <f aca="false">D20*100/$D$16</f>
        <v>122.83765871568</v>
      </c>
      <c r="L20" s="13" t="n">
        <f aca="false">100*F20*100/D20/($F$16*100/$D$16)</f>
        <v>103.086936634166</v>
      </c>
    </row>
    <row r="21" customFormat="false" ht="12.8" hidden="false" customHeight="false" outlineLevel="0" collapsed="false">
      <c r="A21" s="28" t="s">
        <v>18</v>
      </c>
      <c r="B21" s="28" t="n">
        <v>149.76</v>
      </c>
      <c r="C21" s="29" t="n">
        <f aca="false">(B21/B20)^(1/3)-1</f>
        <v>0.00230312516916409</v>
      </c>
      <c r="D21" s="88" t="n">
        <v>125.930081720213</v>
      </c>
      <c r="E21" s="29" t="n">
        <f aca="false">(D21/D20)^(1/3)-1</f>
        <v>0.0150000000000019</v>
      </c>
      <c r="F21" s="89" t="n">
        <v>76328.7557307545</v>
      </c>
      <c r="G21" s="29" t="n">
        <f aca="false">(F21/F20)^(1/3)-1</f>
        <v>0.0195675000000002</v>
      </c>
      <c r="I21" s="28" t="s">
        <v>39</v>
      </c>
      <c r="J21" s="13" t="n">
        <f aca="false">B21*100/$B$16</f>
        <v>107.741007194245</v>
      </c>
      <c r="K21" s="13" t="n">
        <f aca="false">D21*100/$D$16</f>
        <v>128.448683354617</v>
      </c>
      <c r="L21" s="13" t="n">
        <f aca="false">100*F21*100/D21/($F$16*100/$D$16)</f>
        <v>104.484882203925</v>
      </c>
    </row>
    <row r="22" customFormat="false" ht="12.8" hidden="false" customHeight="false" outlineLevel="0" collapsed="false">
      <c r="A22" s="30" t="s">
        <v>20</v>
      </c>
      <c r="B22" s="30" t="n">
        <v>149.94</v>
      </c>
      <c r="C22" s="31" t="n">
        <f aca="false">(B22/B21)^(1/3)-1</f>
        <v>0.000400480619504151</v>
      </c>
      <c r="D22" s="90" t="n">
        <v>131.578574162057</v>
      </c>
      <c r="E22" s="31" t="n">
        <f aca="false">(D22/D21)^(1/3)-1</f>
        <v>0.0147332632424306</v>
      </c>
      <c r="F22" s="91" t="n">
        <v>80833.9305298309</v>
      </c>
      <c r="G22" s="31" t="n">
        <f aca="false">(F22/F21)^(1/3)-1</f>
        <v>0.0192995629270223</v>
      </c>
      <c r="I22" s="30" t="s">
        <v>40</v>
      </c>
      <c r="J22" s="13" t="n">
        <f aca="false">B22*100/$B$16</f>
        <v>107.870503597122</v>
      </c>
      <c r="K22" s="13" t="n">
        <f aca="false">D22*100/$D$16</f>
        <v>134.210145645298</v>
      </c>
      <c r="L22" s="13" t="n">
        <f aca="false">100*F22*100/D22/($F$16*100/$D$16)</f>
        <v>105.901785091457</v>
      </c>
    </row>
    <row r="23" customFormat="false" ht="12.8" hidden="false" customHeight="false" outlineLevel="0" collapsed="false">
      <c r="A23" s="28" t="s">
        <v>24</v>
      </c>
      <c r="B23" s="28" t="n">
        <v>149.853018342521</v>
      </c>
      <c r="C23" s="29" t="n">
        <f aca="false">(B23/B22)^(1/3)-1</f>
        <v>-0.000193407324125094</v>
      </c>
      <c r="D23" s="88" t="n">
        <v>137.182603530078</v>
      </c>
      <c r="E23" s="29" t="n">
        <f aca="false">(D23/D22)^(1/3)-1</f>
        <v>0.0139999999999996</v>
      </c>
      <c r="F23" s="89" t="n">
        <v>85419.5708161686</v>
      </c>
      <c r="G23" s="29" t="n">
        <f aca="false">(F23/F22)^(1/3)-1</f>
        <v>0.0185629999999999</v>
      </c>
      <c r="I23" s="28" t="s">
        <v>41</v>
      </c>
      <c r="J23" s="13" t="n">
        <f aca="false">B23*100/$B$16</f>
        <v>107.807926865123</v>
      </c>
      <c r="K23" s="13" t="n">
        <f aca="false">D23*100/$D$16</f>
        <v>139.92625560068</v>
      </c>
      <c r="L23" s="13" t="n">
        <f aca="false">100*F23*100/D23/($F$16*100/$D$16)</f>
        <v>107.337902373936</v>
      </c>
    </row>
    <row r="24" customFormat="false" ht="12.8" hidden="false" customHeight="false" outlineLevel="0" collapsed="false">
      <c r="A24" s="30" t="s">
        <v>42</v>
      </c>
      <c r="B24" s="30" t="n">
        <v>151.7046</v>
      </c>
      <c r="C24" s="31" t="n">
        <f aca="false">(B24/B23)^(1/3)-1</f>
        <v>0.00410181380962205</v>
      </c>
      <c r="D24" s="90" t="n">
        <v>143.012864180106</v>
      </c>
      <c r="E24" s="31" t="n">
        <f aca="false">(D24/D23)^(1/3)-1</f>
        <v>0.0139705806309218</v>
      </c>
      <c r="F24" s="91" t="n">
        <v>90095.854171427</v>
      </c>
      <c r="G24" s="31" t="n">
        <f aca="false">(F24/F23)^(1/3)-1</f>
        <v>0.0179250625286118</v>
      </c>
      <c r="I24" s="30" t="s">
        <v>42</v>
      </c>
      <c r="J24" s="13" t="n">
        <f aca="false">B24*100/$B$16</f>
        <v>109.14</v>
      </c>
      <c r="K24" s="13" t="n">
        <f aca="false">D24*100/$D$16</f>
        <v>145.873121463708</v>
      </c>
      <c r="L24" s="13" t="n">
        <f aca="false">100*F24*100/D24/($F$16*100/$D$16)</f>
        <v>108.598658949808</v>
      </c>
    </row>
    <row r="25" customFormat="false" ht="12.8" hidden="false" customHeight="false" outlineLevel="0" collapsed="false">
      <c r="A25" s="28" t="s">
        <v>18</v>
      </c>
      <c r="B25" s="28" t="n">
        <v>154.2528</v>
      </c>
      <c r="C25" s="29" t="n">
        <f aca="false">(B25/B24)^(1/3)-1</f>
        <v>0.00556797925218455</v>
      </c>
      <c r="D25" s="88" t="n">
        <v>148.843124830135</v>
      </c>
      <c r="E25" s="29" t="n">
        <f aca="false">(D25/D24)^(1/3)-1</f>
        <v>0.0134085362833634</v>
      </c>
      <c r="F25" s="89" t="n">
        <v>94804.0700548049</v>
      </c>
      <c r="G25" s="29" t="n">
        <f aca="false">(F25/F24)^(1/3)-1</f>
        <v>0.0171243664611467</v>
      </c>
      <c r="I25" s="28" t="s">
        <v>43</v>
      </c>
      <c r="J25" s="13" t="n">
        <f aca="false">B25*100/$B$16</f>
        <v>110.973237410072</v>
      </c>
      <c r="K25" s="13" t="n">
        <f aca="false">D25*100/$D$16</f>
        <v>151.819987326738</v>
      </c>
      <c r="L25" s="13" t="n">
        <f aca="false">100*F25*100/D25/($F$16*100/$D$16)</f>
        <v>109.797629334348</v>
      </c>
    </row>
    <row r="26" customFormat="false" ht="12.8" hidden="false" customHeight="false" outlineLevel="0" collapsed="false">
      <c r="A26" s="30" t="s">
        <v>20</v>
      </c>
      <c r="B26" s="30" t="n">
        <v>157.437</v>
      </c>
      <c r="C26" s="31" t="n">
        <f aca="false">(B26/B25)^(1/3)-1</f>
        <v>0.00683410103997306</v>
      </c>
      <c r="D26" s="90" t="n">
        <v>154.673385480163</v>
      </c>
      <c r="E26" s="31" t="n">
        <f aca="false">(D26/D25)^(1/3)-1</f>
        <v>0.0128899704051617</v>
      </c>
      <c r="F26" s="91" t="n">
        <v>99555.6530138489</v>
      </c>
      <c r="G26" s="31" t="n">
        <f aca="false">(F26/F25)^(1/3)-1</f>
        <v>0.0164350853015807</v>
      </c>
      <c r="I26" s="30" t="s">
        <v>44</v>
      </c>
      <c r="J26" s="13" t="n">
        <f aca="false">B26*100/$B$16</f>
        <v>113.264028776978</v>
      </c>
      <c r="K26" s="13" t="n">
        <f aca="false">D26*100/$D$16</f>
        <v>157.766853189766</v>
      </c>
      <c r="L26" s="13" t="n">
        <f aca="false">100*F26*100/D26/($F$16*100/$D$16)</f>
        <v>110.95454421281</v>
      </c>
    </row>
    <row r="27" customFormat="false" ht="12.8" hidden="false" customHeight="false" outlineLevel="0" collapsed="false">
      <c r="A27" s="28" t="s">
        <v>24</v>
      </c>
      <c r="B27" s="28" t="n">
        <v>158.819939076222</v>
      </c>
      <c r="C27" s="29" t="n">
        <f aca="false">(B27/B26)^(1/3)-1</f>
        <v>0.00291949465457142</v>
      </c>
      <c r="D27" s="88" t="n">
        <v>160.503646130191</v>
      </c>
      <c r="E27" s="29" t="n">
        <f aca="false">(D27/D26)^(1/3)-1</f>
        <v>0.0124100252895012</v>
      </c>
      <c r="F27" s="89" t="n">
        <v>104396.843336367</v>
      </c>
      <c r="G27" s="29" t="n">
        <f aca="false">(F27/F26)^(1/3)-1</f>
        <v>0.0159534603780154</v>
      </c>
      <c r="I27" s="28" t="s">
        <v>45</v>
      </c>
      <c r="J27" s="13" t="n">
        <f aca="false">B27*100/$B$16</f>
        <v>114.258948975699</v>
      </c>
      <c r="K27" s="13" t="n">
        <f aca="false">D27*100/$D$16</f>
        <v>163.713719052795</v>
      </c>
      <c r="L27" s="13" t="n">
        <f aca="false">100*F27*100/D27/($F$16*100/$D$16)</f>
        <v>112.123649263721</v>
      </c>
    </row>
    <row r="28" customFormat="false" ht="12.8" hidden="false" customHeight="false" outlineLevel="0" collapsed="false">
      <c r="A28" s="30" t="s">
        <v>46</v>
      </c>
      <c r="B28" s="30" t="n">
        <v>159.28983</v>
      </c>
      <c r="C28" s="31" t="n">
        <f aca="false">(B28/B27)^(1/3)-1</f>
        <v>0.000985242101045003</v>
      </c>
      <c r="D28" s="90" t="n">
        <v>165.720014629423</v>
      </c>
      <c r="E28" s="31" t="n">
        <f aca="false">(D28/D27)^(1/3)-1</f>
        <v>0.0107180463974712</v>
      </c>
      <c r="F28" s="91" t="n">
        <v>108574.010606012</v>
      </c>
      <c r="G28" s="31" t="n">
        <f aca="false">(F28/F27)^(1/3)-1</f>
        <v>0.0131634274005208</v>
      </c>
      <c r="I28" s="30" t="s">
        <v>46</v>
      </c>
      <c r="J28" s="13" t="n">
        <f aca="false">B28*100/$B$16</f>
        <v>114.597</v>
      </c>
      <c r="K28" s="13" t="n">
        <f aca="false">D28*100/$D$16</f>
        <v>169.034414922011</v>
      </c>
      <c r="L28" s="13" t="n">
        <f aca="false">100*F28*100/D28/($F$16*100/$D$16)</f>
        <v>112.939452309902</v>
      </c>
      <c r="N28" s="32"/>
    </row>
    <row r="29" customFormat="false" ht="12.8" hidden="false" customHeight="false" outlineLevel="0" collapsed="false">
      <c r="A29" s="28" t="s">
        <v>18</v>
      </c>
      <c r="B29" s="28" t="n">
        <v>160.422912</v>
      </c>
      <c r="C29" s="29" t="n">
        <f aca="false">(B29/B28)^(1/3)-1</f>
        <v>0.00236551176992084</v>
      </c>
      <c r="D29" s="88" t="n">
        <v>170.936383128654</v>
      </c>
      <c r="E29" s="29" t="n">
        <f aca="false">(D29/D28)^(1/3)-1</f>
        <v>0.0103841291473872</v>
      </c>
      <c r="F29" s="89" t="n">
        <v>112819.4803758</v>
      </c>
      <c r="G29" s="29" t="n">
        <f aca="false">(F29/F28)^(1/3)-1</f>
        <v>0.0128677381459004</v>
      </c>
      <c r="I29" s="28" t="s">
        <v>47</v>
      </c>
      <c r="J29" s="13" t="n">
        <f aca="false">B29*100/$B$16</f>
        <v>115.412166906475</v>
      </c>
      <c r="K29" s="13" t="n">
        <f aca="false">D29*100/$D$16</f>
        <v>174.355110791227</v>
      </c>
      <c r="L29" s="13" t="n">
        <f aca="false">100*F29*100/D29/($F$16*100/$D$16)</f>
        <v>113.774345148544</v>
      </c>
      <c r="M29" s="32" t="n">
        <f aca="false">L27/L16-1</f>
        <v>0.121236492637206</v>
      </c>
    </row>
    <row r="30" customFormat="false" ht="12.8" hidden="false" customHeight="false" outlineLevel="0" collapsed="false">
      <c r="A30" s="30" t="s">
        <v>20</v>
      </c>
      <c r="B30" s="30" t="n">
        <v>161.7665175</v>
      </c>
      <c r="C30" s="31" t="n">
        <f aca="false">(B30/B29)^(1/3)-1</f>
        <v>0.00278404076638639</v>
      </c>
      <c r="D30" s="90" t="n">
        <v>176.152751627885</v>
      </c>
      <c r="E30" s="31" t="n">
        <f aca="false">(D30/D29)^(1/3)-1</f>
        <v>0.0100703907823743</v>
      </c>
      <c r="F30" s="91" t="n">
        <v>117125.23201421</v>
      </c>
      <c r="G30" s="31" t="n">
        <f aca="false">(F30/F29)^(1/3)-1</f>
        <v>0.0125631613661694</v>
      </c>
      <c r="I30" s="30" t="s">
        <v>48</v>
      </c>
      <c r="J30" s="13" t="n">
        <f aca="false">B30*100/$B$16</f>
        <v>116.378789568345</v>
      </c>
      <c r="K30" s="13" t="n">
        <f aca="false">D30*100/$D$16</f>
        <v>179.675806660443</v>
      </c>
      <c r="L30" s="13" t="n">
        <f aca="false">100*F30*100/D30/($F$16*100/$D$16)</f>
        <v>114.618782883414</v>
      </c>
    </row>
    <row r="31" customFormat="false" ht="12.8" hidden="false" customHeight="false" outlineLevel="0" collapsed="false">
      <c r="A31" s="28" t="s">
        <v>24</v>
      </c>
      <c r="B31" s="28" t="n">
        <v>162.51258144389</v>
      </c>
      <c r="C31" s="29" t="n">
        <f aca="false">(B31/B30)^(1/3)-1</f>
        <v>0.00153496933134067</v>
      </c>
      <c r="D31" s="88" t="n">
        <v>181.369120127116</v>
      </c>
      <c r="E31" s="29" t="n">
        <f aca="false">(D31/D30)^(1/3)-1</f>
        <v>0.00977505569970427</v>
      </c>
      <c r="F31" s="89" t="n">
        <v>121482.089563301</v>
      </c>
      <c r="G31" s="29" t="n">
        <f aca="false">(F31/F30)^(1/3)-1</f>
        <v>0.0122487824849202</v>
      </c>
      <c r="I31" s="28" t="s">
        <v>49</v>
      </c>
      <c r="J31" s="13" t="n">
        <f aca="false">B31*100/$B$16</f>
        <v>116.915526218626</v>
      </c>
      <c r="K31" s="13" t="n">
        <f aca="false">D31*100/$D$16</f>
        <v>184.996502529658</v>
      </c>
      <c r="L31" s="13" t="n">
        <f aca="false">100*F31*100/D31/($F$16*100/$D$16)</f>
        <v>115.463220618285</v>
      </c>
    </row>
    <row r="32" customFormat="false" ht="12.8" hidden="false" customHeight="false" outlineLevel="0" collapsed="false">
      <c r="A32" s="30" t="s">
        <v>50</v>
      </c>
      <c r="B32" s="30" t="n">
        <v>164.0685249</v>
      </c>
      <c r="C32" s="31" t="n">
        <f aca="false">(B32/B31)^(1/3)-1</f>
        <v>0.00318130038560849</v>
      </c>
      <c r="D32" s="90" t="n">
        <v>185.449925329976</v>
      </c>
      <c r="E32" s="31" t="n">
        <f aca="false">(D32/D31)^(1/3)-1</f>
        <v>0.00744444274915734</v>
      </c>
      <c r="F32" s="91" t="n">
        <v>125216.299124588</v>
      </c>
      <c r="G32" s="31" t="n">
        <f aca="false">(F32/F31)^(1/3)-1</f>
        <v>0.0101430266046458</v>
      </c>
      <c r="I32" s="30" t="s">
        <v>50</v>
      </c>
      <c r="J32" s="13" t="n">
        <f aca="false">B32*100/$B$16</f>
        <v>118.03491</v>
      </c>
      <c r="K32" s="13" t="n">
        <f aca="false">D32*100/$D$16</f>
        <v>189.158923836576</v>
      </c>
      <c r="L32" s="13" t="n">
        <f aca="false">100*F32*100/D32/($F$16*100/$D$16)</f>
        <v>116.393562419221</v>
      </c>
    </row>
    <row r="33" customFormat="false" ht="12.8" hidden="false" customHeight="false" outlineLevel="0" collapsed="false">
      <c r="A33" s="28" t="s">
        <v>18</v>
      </c>
      <c r="B33" s="28" t="n">
        <v>164.83454208</v>
      </c>
      <c r="C33" s="29" t="n">
        <f aca="false">(B33/B32)^(1/3)-1</f>
        <v>0.00155387942168139</v>
      </c>
      <c r="D33" s="88" t="n">
        <v>189.530730532836</v>
      </c>
      <c r="E33" s="29" t="n">
        <f aca="false">(D33/D32)^(1/3)-1</f>
        <v>0.00728180986488058</v>
      </c>
      <c r="F33" s="89" t="n">
        <v>129026.039515695</v>
      </c>
      <c r="G33" s="29" t="n">
        <f aca="false">(F33/F32)^(1/3)-1</f>
        <v>0.0100406072767096</v>
      </c>
      <c r="I33" s="28" t="s">
        <v>51</v>
      </c>
      <c r="J33" s="13" t="n">
        <f aca="false">B33*100/$B$16</f>
        <v>118.586001496403</v>
      </c>
      <c r="K33" s="13" t="n">
        <f aca="false">D33*100/$D$16</f>
        <v>193.321345143493</v>
      </c>
      <c r="L33" s="13" t="n">
        <f aca="false">100*F33*100/D33/($F$16*100/$D$16)</f>
        <v>117.352538908845</v>
      </c>
    </row>
    <row r="34" customFormat="false" ht="12.8" hidden="false" customHeight="false" outlineLevel="0" collapsed="false">
      <c r="A34" s="30" t="s">
        <v>20</v>
      </c>
      <c r="B34" s="30" t="n">
        <v>166.619513025</v>
      </c>
      <c r="C34" s="31" t="n">
        <f aca="false">(B34/B33)^(1/3)-1</f>
        <v>0.0035966700043204</v>
      </c>
      <c r="D34" s="90" t="n">
        <v>193.611535735697</v>
      </c>
      <c r="E34" s="31" t="n">
        <f aca="false">(D34/D33)^(1/3)-1</f>
        <v>0.00712613112226235</v>
      </c>
      <c r="F34" s="91" t="n">
        <v>132881.18337834</v>
      </c>
      <c r="G34" s="31" t="n">
        <f aca="false">(F34/F33)^(1/3)-1</f>
        <v>0.00986202242437395</v>
      </c>
      <c r="I34" s="30" t="s">
        <v>52</v>
      </c>
      <c r="J34" s="13" t="n">
        <f aca="false">B34*100/$B$16</f>
        <v>119.870153255396</v>
      </c>
      <c r="K34" s="13" t="n">
        <f aca="false">D34*100/$D$16</f>
        <v>197.483766450411</v>
      </c>
      <c r="L34" s="13" t="n">
        <f aca="false">100*F34*100/D34/($F$16*100/$D$16)</f>
        <v>118.311515398468</v>
      </c>
    </row>
    <row r="35" customFormat="false" ht="12.8" hidden="false" customHeight="false" outlineLevel="0" collapsed="false">
      <c r="A35" s="28" t="s">
        <v>24</v>
      </c>
      <c r="B35" s="28" t="n">
        <v>167.789016167206</v>
      </c>
      <c r="C35" s="29" t="n">
        <f aca="false">(B35/B34)^(1/3)-1</f>
        <v>0.00233421542664525</v>
      </c>
      <c r="D35" s="88" t="n">
        <v>197.692340938557</v>
      </c>
      <c r="E35" s="29" t="n">
        <f aca="false">(D35/D34)^(1/3)-1</f>
        <v>0.00697696980785922</v>
      </c>
      <c r="F35" s="89" t="n">
        <v>136781.730712523</v>
      </c>
      <c r="G35" s="29" t="n">
        <f aca="false">(F35/F34)^(1/3)-1</f>
        <v>0.00969034289865478</v>
      </c>
      <c r="I35" s="28" t="s">
        <v>53</v>
      </c>
      <c r="J35" s="13" t="n">
        <f aca="false">B35*100/$B$16</f>
        <v>120.71152242245</v>
      </c>
      <c r="K35" s="13" t="n">
        <f aca="false">D35*100/$D$16</f>
        <v>201.646187757328</v>
      </c>
      <c r="L35" s="13" t="n">
        <f aca="false">100*F35*100/D35/($F$16*100/$D$16)</f>
        <v>119.270491888092</v>
      </c>
    </row>
    <row r="36" customFormat="false" ht="12.8" hidden="false" customHeight="false" outlineLevel="0" collapsed="false">
      <c r="B36" s="32"/>
    </row>
    <row r="41" customFormat="false" ht="13.8" hidden="false" customHeight="false" outlineLevel="0" collapsed="false">
      <c r="A41" s="33"/>
      <c r="B41" s="80" t="s">
        <v>56</v>
      </c>
      <c r="C41" s="80"/>
      <c r="D41" s="80"/>
    </row>
    <row r="42" customFormat="false" ht="51.75" hidden="false" customHeight="true" outlineLevel="0" collapsed="false">
      <c r="A42" s="33" t="s">
        <v>54</v>
      </c>
      <c r="B42" s="35" t="s">
        <v>111</v>
      </c>
      <c r="C42" s="35" t="s">
        <v>112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0.0149999999999997</v>
      </c>
      <c r="C43" s="38" t="n">
        <f aca="false">D43*0.9</f>
        <v>-0.109223509714663</v>
      </c>
      <c r="D43" s="38" t="n">
        <f aca="false">'[1]Central macro hypothesis'!C39</f>
        <v>-0.121359455238514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0.0329999999999999</v>
      </c>
      <c r="C44" s="40" t="n">
        <f aca="false">D44*1.2</f>
        <v>0.130138391310772</v>
      </c>
      <c r="D44" s="40" t="n">
        <f aca="false">'[1]Central macro hypothesis'!C40</f>
        <v>0.108448659425643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0.0400000000000003</v>
      </c>
      <c r="C45" s="38" t="n">
        <f aca="false">D45*1.2</f>
        <v>0.0614611514385275</v>
      </c>
      <c r="D45" s="38" t="n">
        <f aca="false">'[1]Central macro hypothesis'!C41</f>
        <v>0.0512176261987729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0.0350000000000001</v>
      </c>
      <c r="C46" s="40" t="n">
        <f aca="false">D46*1.2</f>
        <v>0.0477716538010624</v>
      </c>
      <c r="D46" s="40" t="n">
        <f aca="false">'[1]Central macro hypothesis'!C42</f>
        <v>0.0398097115008853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0.0299999999999991</v>
      </c>
      <c r="C47" s="38" t="n">
        <f aca="false">D47*1.2</f>
        <v>0.0381918733431102</v>
      </c>
      <c r="D47" s="38" t="n">
        <f aca="false">'[1]Central macro hypothesis'!C43</f>
        <v>0.0318265611192585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A95" colorId="64" zoomScale="65" zoomScaleNormal="65" zoomScalePageLayoutView="100" workbookViewId="0">
      <pane xSplit="2" ySplit="0" topLeftCell="AC95" activePane="topRight" state="frozen"/>
      <selection pane="topLeft" activeCell="A95" activeCellId="0" sqref="A95"/>
      <selection pane="topRight" activeCell="AG117" activeCellId="0" sqref="AG117"/>
    </sheetView>
  </sheetViews>
  <sheetFormatPr defaultColWidth="9.16406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54</v>
      </c>
      <c r="B1" s="41" t="s">
        <v>58</v>
      </c>
      <c r="C1" s="41" t="s">
        <v>108</v>
      </c>
      <c r="D1" s="41"/>
      <c r="E1" s="41" t="s">
        <v>109</v>
      </c>
      <c r="F1" s="41"/>
      <c r="G1" s="41" t="s">
        <v>61</v>
      </c>
      <c r="H1" s="41"/>
      <c r="I1" s="41" t="s">
        <v>62</v>
      </c>
      <c r="J1" s="41"/>
      <c r="K1" s="41" t="s">
        <v>63</v>
      </c>
      <c r="L1" s="41"/>
      <c r="M1" s="42" t="s">
        <v>64</v>
      </c>
      <c r="N1" s="41"/>
      <c r="O1" s="41" t="s">
        <v>65</v>
      </c>
      <c r="P1" s="43"/>
      <c r="Q1" s="41" t="s">
        <v>66</v>
      </c>
      <c r="R1" s="41"/>
      <c r="S1" s="41" t="s">
        <v>67</v>
      </c>
      <c r="T1" s="41"/>
      <c r="U1" s="43" t="s">
        <v>68</v>
      </c>
      <c r="V1" s="41"/>
      <c r="W1" s="41" t="s">
        <v>69</v>
      </c>
      <c r="X1" s="41"/>
      <c r="Y1" s="3" t="s">
        <v>70</v>
      </c>
      <c r="Z1" s="3"/>
      <c r="AA1" s="3" t="s">
        <v>71</v>
      </c>
      <c r="AB1" s="3"/>
      <c r="AC1" s="3"/>
      <c r="AD1" s="3" t="s">
        <v>72</v>
      </c>
      <c r="AE1" s="3" t="str">
        <f aca="false">'Central scenario'!AE1</f>
        <v>PIB en millones de pesos constantes de 2004</v>
      </c>
      <c r="AF1" s="3" t="s">
        <v>74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75</v>
      </c>
      <c r="AK1" s="44" t="s">
        <v>76</v>
      </c>
      <c r="AL1" s="44"/>
      <c r="AM1" s="45" t="s">
        <v>77</v>
      </c>
      <c r="AN1" s="45"/>
      <c r="AO1" s="46" t="s">
        <v>78</v>
      </c>
      <c r="AP1" s="47" t="s">
        <v>79</v>
      </c>
      <c r="AQ1" s="45" t="s">
        <v>80</v>
      </c>
      <c r="AR1" s="45"/>
      <c r="AS1" s="45" t="s">
        <v>81</v>
      </c>
      <c r="AT1" s="45"/>
      <c r="AU1" s="3"/>
      <c r="AV1" s="3" t="s">
        <v>83</v>
      </c>
      <c r="AW1" s="3"/>
      <c r="AX1" s="3" t="s">
        <v>84</v>
      </c>
      <c r="AY1" s="3"/>
      <c r="AZ1" s="3" t="s">
        <v>85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90</v>
      </c>
      <c r="BJ1" s="3"/>
      <c r="BK1" s="3" t="s">
        <v>91</v>
      </c>
      <c r="BL1" s="3" t="s">
        <v>92</v>
      </c>
      <c r="BM1" s="3" t="s">
        <v>93</v>
      </c>
      <c r="BN1" s="3" t="s">
        <v>94</v>
      </c>
      <c r="BO1" s="44" t="s">
        <v>113</v>
      </c>
      <c r="BP1" s="3"/>
    </row>
    <row r="2" customFormat="false" ht="12.8" hidden="false" customHeight="false" outlineLevel="0" collapsed="false">
      <c r="A2" s="1"/>
      <c r="B2" s="1"/>
      <c r="C2" s="1" t="s">
        <v>96</v>
      </c>
      <c r="D2" s="1" t="s">
        <v>97</v>
      </c>
      <c r="E2" s="1" t="s">
        <v>96</v>
      </c>
      <c r="F2" s="4" t="s">
        <v>97</v>
      </c>
      <c r="G2" s="4" t="s">
        <v>98</v>
      </c>
      <c r="H2" s="4" t="s">
        <v>99</v>
      </c>
      <c r="I2" s="4" t="s">
        <v>98</v>
      </c>
      <c r="J2" s="1" t="s">
        <v>99</v>
      </c>
      <c r="K2" s="1" t="s">
        <v>96</v>
      </c>
      <c r="L2" s="4" t="s">
        <v>97</v>
      </c>
      <c r="M2" s="4" t="s">
        <v>96</v>
      </c>
      <c r="N2" s="4" t="s">
        <v>97</v>
      </c>
      <c r="O2" s="1" t="s">
        <v>96</v>
      </c>
      <c r="P2" s="1" t="s">
        <v>97</v>
      </c>
      <c r="Q2" s="4" t="s">
        <v>96</v>
      </c>
      <c r="R2" s="4" t="s">
        <v>97</v>
      </c>
      <c r="S2" s="4" t="s">
        <v>96</v>
      </c>
      <c r="T2" s="1" t="s">
        <v>97</v>
      </c>
      <c r="U2" s="1" t="s">
        <v>96</v>
      </c>
      <c r="V2" s="1" t="s">
        <v>97</v>
      </c>
      <c r="W2" s="1" t="s">
        <v>96</v>
      </c>
      <c r="X2" s="4" t="s">
        <v>97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100</v>
      </c>
      <c r="AW2" s="1" t="s">
        <v>98</v>
      </c>
      <c r="AX2" s="1" t="s">
        <v>100</v>
      </c>
      <c r="AY2" s="1" t="s">
        <v>98</v>
      </c>
      <c r="AZ2" s="1" t="s">
        <v>23</v>
      </c>
      <c r="BA2" s="1" t="s">
        <v>101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102</v>
      </c>
      <c r="AR3" s="52" t="s">
        <v>103</v>
      </c>
      <c r="AS3" s="52" t="s">
        <v>102</v>
      </c>
      <c r="AT3" s="52" t="s">
        <v>103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-0.0328930718673194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0.0607890100036002</v>
      </c>
      <c r="BL4" s="51" t="n">
        <f aca="false">SUM(P14:P17)/AVERAGE(AG14:AG17)</f>
        <v>0.0139861505051352</v>
      </c>
      <c r="BM4" s="51" t="n">
        <f aca="false">SUM(D14:D17)/AVERAGE(AG14:AG17)</f>
        <v>0.0796959313657845</v>
      </c>
      <c r="BN4" s="51" t="n">
        <f aca="false">(SUM(H14:H17)+SUM(J14:J17))/AVERAGE(AG14:AG17)</f>
        <v>0</v>
      </c>
      <c r="BO4" s="52" t="n">
        <f aca="false">AL4-BN4</f>
        <v>-0.0328930718673194</v>
      </c>
      <c r="BP4" s="32" t="n">
        <f aca="false">BN4+BM4</f>
        <v>0.0796959313657845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-0.0327968849329026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0.0613721775203611</v>
      </c>
      <c r="BL5" s="51" t="n">
        <f aca="false">SUM(P18:P21)/AVERAGE(AG18:AG21)</f>
        <v>0.0153261534329077</v>
      </c>
      <c r="BM5" s="51" t="n">
        <f aca="false">SUM(D18:D21)/AVERAGE(AG18:AG21)</f>
        <v>0.078842909020356</v>
      </c>
      <c r="BN5" s="51" t="n">
        <f aca="false">(SUM(H18:H21)+SUM(J18:J21))/AVERAGE(AG18:AG21)</f>
        <v>3.99679724492795E-005</v>
      </c>
      <c r="BO5" s="52" t="n">
        <f aca="false">AL5-BN5</f>
        <v>-0.0328368529053519</v>
      </c>
      <c r="BP5" s="32" t="n">
        <f aca="false">BN5+BM5</f>
        <v>0.0788828769928053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-0.0365372181621095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0.0631912464013855</v>
      </c>
      <c r="BL6" s="51" t="n">
        <f aca="false">SUM(P22:P25)/AVERAGE(AG22:AG25)</f>
        <v>0.0188670911485167</v>
      </c>
      <c r="BM6" s="51" t="n">
        <f aca="false">SUM(D22:D25)/AVERAGE(AG22:AG25)</f>
        <v>0.0808613734149783</v>
      </c>
      <c r="BN6" s="51" t="n">
        <f aca="false">(SUM(H22:H25)+SUM(J22:J25))/AVERAGE(AG22:AG25)</f>
        <v>0.000542822051953923</v>
      </c>
      <c r="BO6" s="52" t="n">
        <f aca="false">AL6-BN6</f>
        <v>-0.0370800402140634</v>
      </c>
      <c r="BP6" s="32" t="n">
        <f aca="false">BN6+BM6</f>
        <v>0.0814041954669322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-0.0368373483724276</v>
      </c>
      <c r="AM7" s="4" t="n">
        <f aca="false">'Central scenario'!AM7</f>
        <v>20644316.2443057</v>
      </c>
      <c r="AN7" s="52" t="n">
        <f aca="false">AM6/AVERAGE(AG26:AG29)</f>
        <v>0.00430801881145177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23175400.3652584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0.0131861626162314</v>
      </c>
      <c r="BJ7" s="1" t="n">
        <f aca="false">BJ6+1</f>
        <v>2018</v>
      </c>
      <c r="BK7" s="51" t="n">
        <f aca="false">SUM(T26:T29)/AVERAGE(AG26:AG29)</f>
        <v>0.0586401093091644</v>
      </c>
      <c r="BL7" s="51" t="n">
        <f aca="false">SUM(P26:P29)/AVERAGE(AG26:AG29)</f>
        <v>0.017588220181618</v>
      </c>
      <c r="BM7" s="51" t="n">
        <f aca="false">SUM(D26:D29)/AVERAGE(AG26:AG29)</f>
        <v>0.0778892374999741</v>
      </c>
      <c r="BN7" s="51" t="n">
        <f aca="false">(SUM(H26:H29)+SUM(J26:J29))/AVERAGE(AG26:AG29)</f>
        <v>0.000951174085141824</v>
      </c>
      <c r="BO7" s="52" t="n">
        <f aca="false">AL7-BN7</f>
        <v>-0.0377885224575695</v>
      </c>
      <c r="BP7" s="32" t="n">
        <f aca="false">BN7+BM7</f>
        <v>0.0788404115851159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-0.0378593662635754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0.0828228688870593</v>
      </c>
      <c r="AT8" s="53" t="n">
        <f aca="false">AR8/AG33</f>
        <v>0.0828228688870593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0.0158783848267721</v>
      </c>
      <c r="BJ8" s="1" t="n">
        <f aca="false">BJ7+1</f>
        <v>2019</v>
      </c>
      <c r="BK8" s="51" t="n">
        <f aca="false">SUM(T30:T33)/AVERAGE(AG30:AG33)</f>
        <v>0.0515757994060164</v>
      </c>
      <c r="BL8" s="51" t="n">
        <f aca="false">SUM(P30:P33)/AVERAGE(AG30:AG33)</f>
        <v>0.0166595619844606</v>
      </c>
      <c r="BM8" s="51" t="n">
        <f aca="false">SUM(D30:D33)/AVERAGE(AG30:AG33)</f>
        <v>0.0727756036851312</v>
      </c>
      <c r="BN8" s="51" t="n">
        <f aca="false">(SUM(H30:H33)+SUM(J30:J33))/AVERAGE(AG30:AG33)</f>
        <v>0.000865165033393563</v>
      </c>
      <c r="BO8" s="52" t="n">
        <f aca="false">AL8-BN8</f>
        <v>-0.038724531296969</v>
      </c>
      <c r="BP8" s="32" t="n">
        <f aca="false">BN8+BM8</f>
        <v>0.0736407687185248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-0.0426582999919795</v>
      </c>
      <c r="AM9" s="4" t="n">
        <f aca="false">'Central scenario'!AM9</f>
        <v>18862810.403066</v>
      </c>
      <c r="AN9" s="52" t="n">
        <f aca="false">AM9/AVERAGE(AG34:AG37)</f>
        <v>0.00377750317847232</v>
      </c>
      <c r="AO9" s="52" t="n">
        <f aca="false">AVERAGE(AG34:AG37)/AVERAGE(AG30:AG33)-1</f>
        <v>-0.012439286634144</v>
      </c>
      <c r="AP9" s="52"/>
      <c r="AQ9" s="4" t="n">
        <f aca="false">AQ8*(1+AO9)</f>
        <v>412049184.817686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393294160.759121</v>
      </c>
      <c r="AS9" s="53" t="n">
        <f aca="false">AQ9/AG37</f>
        <v>0.0800960724505076</v>
      </c>
      <c r="AT9" s="53" t="n">
        <f aca="false">AR9/AG37</f>
        <v>0.0764503820301504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0.0145043073440743</v>
      </c>
      <c r="BJ9" s="1" t="n">
        <f aca="false">BJ8+1</f>
        <v>2020</v>
      </c>
      <c r="BK9" s="51" t="n">
        <f aca="false">SUM(T34:T37)/AVERAGE(AG34:AG37)</f>
        <v>0.0554291378805087</v>
      </c>
      <c r="BL9" s="51" t="n">
        <f aca="false">SUM(P34:P37)/AVERAGE(AG34:AG37)</f>
        <v>0.0172296302271193</v>
      </c>
      <c r="BM9" s="51" t="n">
        <f aca="false">SUM(D34:D37)/AVERAGE(AG34:AG37)</f>
        <v>0.080857807645369</v>
      </c>
      <c r="BN9" s="51" t="n">
        <f aca="false">(SUM(H34:H37)+SUM(J34:J37))/AVERAGE(AG34:AG37)</f>
        <v>0.00125187389264345</v>
      </c>
      <c r="BO9" s="52" t="n">
        <f aca="false">AL9-BN9</f>
        <v>-0.043910173884623</v>
      </c>
      <c r="BP9" s="32" t="n">
        <f aca="false">BN9+BM9</f>
        <v>0.0821096815380124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-0.0403290633959761</v>
      </c>
      <c r="AM10" s="4" t="n">
        <f aca="false">'Central scenario'!AM10</f>
        <v>17835539.214349</v>
      </c>
      <c r="AN10" s="52" t="n">
        <f aca="false">AM10/AVERAGE(AG38:AG41)</f>
        <v>0.00345767652262893</v>
      </c>
      <c r="AO10" s="52" t="n">
        <f aca="false">AVERAGE(AG38:AG41)/AVERAGE(AG34:AG37)-1</f>
        <v>0.0330000000000001</v>
      </c>
      <c r="AP10" s="52"/>
      <c r="AQ10" s="4" t="n">
        <f aca="false">AQ9*(1+AO10)</f>
        <v>425646807.916669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388169147.674674</v>
      </c>
      <c r="AS10" s="53" t="n">
        <f aca="false">AQ10/AG41</f>
        <v>0.0823623420989034</v>
      </c>
      <c r="AT10" s="53" t="n">
        <f aca="false">AR10/AG41</f>
        <v>0.0751104425979396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0.0171980873504621</v>
      </c>
      <c r="BJ10" s="1" t="n">
        <f aca="false">BJ9+1</f>
        <v>2021</v>
      </c>
      <c r="BK10" s="51" t="n">
        <f aca="false">SUM(T38:T41)/AVERAGE(AG38:AG41)</f>
        <v>0.0594888408308757</v>
      </c>
      <c r="BL10" s="51" t="n">
        <f aca="false">SUM(P38:P41)/AVERAGE(AG38:AG41)</f>
        <v>0.0174242425422049</v>
      </c>
      <c r="BM10" s="51" t="n">
        <f aca="false">SUM(D38:D41)/AVERAGE(AG38:AG41)</f>
        <v>0.0823936616846468</v>
      </c>
      <c r="BN10" s="51" t="n">
        <f aca="false">(SUM(H38:H41)+SUM(J38:J41))/AVERAGE(AG38:AG41)</f>
        <v>0.00174014524952856</v>
      </c>
      <c r="BO10" s="52" t="n">
        <f aca="false">AL10-BN10</f>
        <v>-0.0420692086455046</v>
      </c>
      <c r="BP10" s="32" t="n">
        <f aca="false">BN10+BM10</f>
        <v>0.0841338069341754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-0.0463326119922647</v>
      </c>
      <c r="AM11" s="4" t="n">
        <f aca="false">'Central scenario'!AM11</f>
        <v>16827143.6015023</v>
      </c>
      <c r="AN11" s="52" t="n">
        <f aca="false">AM11/AVERAGE(AG42:AG45)</f>
        <v>0.00313671585458232</v>
      </c>
      <c r="AO11" s="52" t="n">
        <f aca="false">AVERAGE(AG42:AG45)/AVERAGE(AG38:AG41)-1</f>
        <v>0.04</v>
      </c>
      <c r="AP11" s="52"/>
      <c r="AQ11" s="4" t="n">
        <f aca="false">AQ10*(1+AO11)</f>
        <v>442672680.233336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386562456.9225</v>
      </c>
      <c r="AS11" s="53" t="n">
        <f aca="false">AQ11/AG45</f>
        <v>0.0808206794335241</v>
      </c>
      <c r="AT11" s="53" t="n">
        <f aca="false">AR11/AG45</f>
        <v>0.0705763915575292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0.014118868260198</v>
      </c>
      <c r="BJ11" s="1" t="n">
        <f aca="false">BJ10+1</f>
        <v>2022</v>
      </c>
      <c r="BK11" s="51" t="n">
        <f aca="false">SUM(T42:T45)/AVERAGE(AG42:AG45)</f>
        <v>0.0629660287420175</v>
      </c>
      <c r="BL11" s="51" t="n">
        <f aca="false">SUM(P42:P45)/AVERAGE(AG42:AG45)</f>
        <v>0.0193005743128956</v>
      </c>
      <c r="BM11" s="51" t="n">
        <f aca="false">SUM(D42:D45)/AVERAGE(AG42:AG45)</f>
        <v>0.0899980664213866</v>
      </c>
      <c r="BN11" s="51" t="n">
        <f aca="false">(SUM(H42:H45)+SUM(J42:J45))/AVERAGE(AG42:AG45)</f>
        <v>0.00226191066543334</v>
      </c>
      <c r="BO11" s="52" t="n">
        <f aca="false">AL11-BN11</f>
        <v>-0.048594522657698</v>
      </c>
      <c r="BP11" s="32" t="n">
        <f aca="false">BN11+BM11</f>
        <v>0.0922599770868199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-0.0465010025520767</v>
      </c>
      <c r="AM12" s="4" t="n">
        <f aca="false">'Central scenario'!AM12</f>
        <v>15842663.6881786</v>
      </c>
      <c r="AN12" s="52" t="n">
        <f aca="false">AM12/AVERAGE(AG46:AG49)</f>
        <v>0.00285333413061711</v>
      </c>
      <c r="AO12" s="52" t="n">
        <f aca="false">AVERAGE(AG46:AG49)/AVERAGE(AG42:AG45)-1</f>
        <v>0.0350000000000001</v>
      </c>
      <c r="AP12" s="52"/>
      <c r="AQ12" s="4" t="n">
        <f aca="false">AQ11*(1+AO12)</f>
        <v>458166224.041503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383996915.039461</v>
      </c>
      <c r="AS12" s="53" t="n">
        <f aca="false">AQ12/AG49</f>
        <v>0.0817487052640824</v>
      </c>
      <c r="AT12" s="53" t="n">
        <f aca="false">AR12/AG49</f>
        <v>0.0685149820800284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0.0164008053707287</v>
      </c>
      <c r="BJ12" s="1" t="n">
        <f aca="false">BJ11+1</f>
        <v>2023</v>
      </c>
      <c r="BK12" s="51" t="n">
        <f aca="false">SUM(T46:T49)/AVERAGE(AG46:AG49)</f>
        <v>0.0661995481724508</v>
      </c>
      <c r="BL12" s="51" t="n">
        <f aca="false">SUM(P46:P49)/AVERAGE(AG46:AG49)</f>
        <v>0.0196977680619973</v>
      </c>
      <c r="BM12" s="51" t="n">
        <f aca="false">SUM(D46:D49)/AVERAGE(AG46:AG49)</f>
        <v>0.0930027826625302</v>
      </c>
      <c r="BN12" s="51" t="n">
        <f aca="false">(SUM(H46:H49)+SUM(J46:J49))/AVERAGE(AG46:AG49)</f>
        <v>0.00262718080749238</v>
      </c>
      <c r="BO12" s="52" t="n">
        <f aca="false">AL12-BN12</f>
        <v>-0.0491281833595691</v>
      </c>
      <c r="BP12" s="32" t="n">
        <f aca="false">BN12+BM12</f>
        <v>0.0956299634700225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-0.0487534449578983</v>
      </c>
      <c r="AM13" s="13" t="n">
        <f aca="false">'Central scenario'!AM13</f>
        <v>14900507.1403892</v>
      </c>
      <c r="AN13" s="59" t="n">
        <f aca="false">AM13/AVERAGE(AG50:AG53)</f>
        <v>0.00260548305794123</v>
      </c>
      <c r="AO13" s="59" t="n">
        <f aca="false">'GDP evolution by scenario'!M49</f>
        <v>0.0299999999999991</v>
      </c>
      <c r="AP13" s="59"/>
      <c r="AQ13" s="13" t="n">
        <f aca="false">AQ12*(1+AO13)</f>
        <v>471911210.762748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380412526.817354</v>
      </c>
      <c r="AS13" s="60" t="n">
        <f aca="false">AQ13/AG53</f>
        <v>0.0815533056239533</v>
      </c>
      <c r="AT13" s="60" t="n">
        <f aca="false">AR13/AG53</f>
        <v>0.0657409664258076</v>
      </c>
      <c r="BI13" s="32" t="n">
        <f aca="false">T20/AG20</f>
        <v>0.0142469630145963</v>
      </c>
      <c r="BJ13" s="0" t="n">
        <f aca="false">BJ12+1</f>
        <v>2024</v>
      </c>
      <c r="BK13" s="32" t="n">
        <f aca="false">SUM(T50:T53)/AVERAGE(AG50:AG53)</f>
        <v>0.068544999384864</v>
      </c>
      <c r="BL13" s="32" t="n">
        <f aca="false">SUM(P50:P53)/AVERAGE(AG50:AG53)</f>
        <v>0.0202197242152528</v>
      </c>
      <c r="BM13" s="32" t="n">
        <f aca="false">SUM(D50:D53)/AVERAGE(AG50:AG53)</f>
        <v>0.0970787201275094</v>
      </c>
      <c r="BN13" s="32" t="n">
        <f aca="false">(SUM(H50:H53)+SUM(J50:J53))/AVERAGE(AG50:AG53)</f>
        <v>0.00306997462563136</v>
      </c>
      <c r="BO13" s="59" t="n">
        <f aca="false">AL13-BN13</f>
        <v>-0.0518234195835297</v>
      </c>
      <c r="BP13" s="32" t="n">
        <f aca="false">BN13+BM13</f>
        <v>0.100148694753141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93656358.855066</v>
      </c>
      <c r="E14" s="64"/>
      <c r="F14" s="81" t="n">
        <f aca="false">'High pensions'!I14</f>
        <v>17023151.8533019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2735454.99361358</v>
      </c>
      <c r="M14" s="8"/>
      <c r="N14" s="81" t="n">
        <f aca="false">'High pensions'!L14</f>
        <v>691939.443819586</v>
      </c>
      <c r="O14" s="6"/>
      <c r="P14" s="81" t="n">
        <f aca="false">'High pensions'!X14</f>
        <v>18001135.6304208</v>
      </c>
      <c r="Q14" s="8"/>
      <c r="R14" s="81" t="n">
        <f aca="false">'High SIPA income'!G9</f>
        <v>17905696.1687748</v>
      </c>
      <c r="S14" s="8"/>
      <c r="T14" s="81" t="n">
        <f aca="false">'High SIPA income'!J9</f>
        <v>68463981.218437</v>
      </c>
      <c r="U14" s="6"/>
      <c r="V14" s="81" t="n">
        <f aca="false">'High SIPA income'!F9</f>
        <v>135449.214417351</v>
      </c>
      <c r="W14" s="8"/>
      <c r="X14" s="81" t="n">
        <f aca="false">'High SIPA income'!M9</f>
        <v>340209.375524274</v>
      </c>
      <c r="Y14" s="6"/>
      <c r="Z14" s="6" t="n">
        <f aca="false">R14+V14-N14-L14-F14</f>
        <v>-2409400.90754295</v>
      </c>
      <c r="AA14" s="6"/>
      <c r="AB14" s="6" t="n">
        <f aca="false">T14-P14-D14</f>
        <v>-43193513.2670498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-0.00831907055022806</v>
      </c>
      <c r="AK14" s="62" t="n">
        <f aca="false">AK13+1</f>
        <v>2025</v>
      </c>
      <c r="AL14" s="63" t="n">
        <f aca="false">SUM(AB54:AB57)/AVERAGE(AG54:AG57)</f>
        <v>-0.0506044628904825</v>
      </c>
      <c r="AM14" s="6" t="n">
        <f aca="false">'Central scenario'!AM14</f>
        <v>13946867.9480024</v>
      </c>
      <c r="AN14" s="63" t="n">
        <f aca="false">AM14/AVERAGE(AG54:AG57)</f>
        <v>0.00236883095747866</v>
      </c>
      <c r="AO14" s="63" t="n">
        <f aca="false">'GDP evolution by scenario'!M53</f>
        <v>0.0295082292766171</v>
      </c>
      <c r="AP14" s="63"/>
      <c r="AQ14" s="6" t="n">
        <f aca="false">AQ13*(1+AO14)</f>
        <v>485836474.968141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377503323.468079</v>
      </c>
      <c r="AS14" s="64" t="n">
        <f aca="false">AQ14/AG57</f>
        <v>0.0813318277989123</v>
      </c>
      <c r="AT14" s="64" t="n">
        <f aca="false">AR14/AG57</f>
        <v>0.0631962334648428</v>
      </c>
      <c r="AU14" s="5"/>
      <c r="AV14" s="5"/>
      <c r="AW14" s="5" t="n">
        <f aca="false">workers_and_wage_high!C2</f>
        <v>10914398</v>
      </c>
      <c r="AX14" s="5"/>
      <c r="AY14" s="61" t="n">
        <f aca="false">(AW14-AV6)/AV6</f>
        <v>-0.0223205379996999</v>
      </c>
      <c r="AZ14" s="11" t="n">
        <f aca="false">workers_and_wage_high!B2</f>
        <v>6414.78904699531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0.0166179548923806</v>
      </c>
      <c r="BJ14" s="5" t="n">
        <f aca="false">BJ13+1</f>
        <v>2025</v>
      </c>
      <c r="BK14" s="61" t="n">
        <f aca="false">SUM(T54:T57)/AVERAGE(AG54:AG57)</f>
        <v>0.0694700839442236</v>
      </c>
      <c r="BL14" s="61" t="n">
        <f aca="false">SUM(P54:P57)/AVERAGE(AG54:AG57)</f>
        <v>0.0205578919338499</v>
      </c>
      <c r="BM14" s="61" t="n">
        <f aca="false">SUM(D54:D57)/AVERAGE(AG54:AG57)</f>
        <v>0.0995166549008562</v>
      </c>
      <c r="BN14" s="61" t="n">
        <f aca="false">(SUM(H54:H57)+SUM(J54:J57))/AVERAGE(AG54:AG57)</f>
        <v>0.00423943152409641</v>
      </c>
      <c r="BO14" s="63" t="n">
        <f aca="false">AL14-BN14</f>
        <v>-0.0548438944145789</v>
      </c>
      <c r="BP14" s="32" t="n">
        <f aca="false">BN14+BM14</f>
        <v>0.103756086424953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107958694.759278</v>
      </c>
      <c r="E15" s="9"/>
      <c r="F15" s="82" t="n">
        <f aca="false">'High pensions'!I15</f>
        <v>19622770.7038608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2478245.90902603</v>
      </c>
      <c r="M15" s="67"/>
      <c r="N15" s="82" t="n">
        <f aca="false">'High pensions'!L15</f>
        <v>799976.431236576</v>
      </c>
      <c r="O15" s="9"/>
      <c r="P15" s="82" t="n">
        <f aca="false">'High pensions'!X15</f>
        <v>17260864.096479</v>
      </c>
      <c r="Q15" s="67"/>
      <c r="R15" s="82" t="n">
        <f aca="false">'High SIPA income'!G10</f>
        <v>22051740.3344971</v>
      </c>
      <c r="S15" s="67"/>
      <c r="T15" s="82" t="n">
        <f aca="false">'High SIPA income'!J10</f>
        <v>84316740.4307724</v>
      </c>
      <c r="U15" s="9"/>
      <c r="V15" s="82" t="n">
        <f aca="false">'High SIPA income'!F10</f>
        <v>151084.142402353</v>
      </c>
      <c r="W15" s="67"/>
      <c r="X15" s="82" t="n">
        <f aca="false">'High SIPA income'!M10</f>
        <v>379479.806947782</v>
      </c>
      <c r="Y15" s="9"/>
      <c r="Z15" s="9" t="n">
        <f aca="false">R15+V15-N15-L15-F15</f>
        <v>-698168.567223948</v>
      </c>
      <c r="AA15" s="9"/>
      <c r="AB15" s="9" t="n">
        <f aca="false">T15-P15-D15</f>
        <v>-40902818.4249849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-0.00770274904050325</v>
      </c>
      <c r="AK15" s="68" t="n">
        <f aca="false">AK14+1</f>
        <v>2026</v>
      </c>
      <c r="AL15" s="69" t="n">
        <f aca="false">SUM(AB58:AB61)/AVERAGE(AG58:AG61)</f>
        <v>-0.0507964314819888</v>
      </c>
      <c r="AM15" s="9" t="n">
        <f aca="false">'Central scenario'!AM15</f>
        <v>13032040.9288315</v>
      </c>
      <c r="AN15" s="69" t="n">
        <f aca="false">AM15/AVERAGE(AG58:AG61)</f>
        <v>0.00212491504422308</v>
      </c>
      <c r="AO15" s="69" t="n">
        <f aca="false">'GDP evolution by scenario'!M57</f>
        <v>0.0416654149893541</v>
      </c>
      <c r="AP15" s="69"/>
      <c r="AQ15" s="9" t="n">
        <f aca="false">AQ14*(1+AO15)</f>
        <v>506079053.314654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379953081.078946</v>
      </c>
      <c r="AS15" s="70" t="n">
        <f aca="false">AQ15/AG61</f>
        <v>0.0814934345124597</v>
      </c>
      <c r="AT15" s="70" t="n">
        <f aca="false">AR15/AG61</f>
        <v>0.061183487694091</v>
      </c>
      <c r="AU15" s="7"/>
      <c r="AV15" s="7"/>
      <c r="AW15" s="7" t="n">
        <f aca="false">workers_and_wage_high!C3</f>
        <v>11021763</v>
      </c>
      <c r="AX15" s="7"/>
      <c r="AY15" s="40" t="n">
        <f aca="false">(AW15-AW14)/AW14</f>
        <v>0.00983700612713592</v>
      </c>
      <c r="AZ15" s="12" t="n">
        <f aca="false">workers_and_wage_high!B3</f>
        <v>6778.90225184158</v>
      </c>
      <c r="BA15" s="40" t="n">
        <f aca="false">(AZ15-AZ14)/AZ14</f>
        <v>0.0567615243741825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0.0142242775651766</v>
      </c>
      <c r="BJ15" s="7" t="n">
        <f aca="false">BJ14+1</f>
        <v>2026</v>
      </c>
      <c r="BK15" s="40" t="n">
        <f aca="false">SUM(T58:T61)/AVERAGE(AG58:AG61)</f>
        <v>0.0700713696411161</v>
      </c>
      <c r="BL15" s="40" t="n">
        <f aca="false">SUM(P58:P61)/AVERAGE(AG58:AG61)</f>
        <v>0.0207325646665316</v>
      </c>
      <c r="BM15" s="40" t="n">
        <f aca="false">SUM(D58:D61)/AVERAGE(AG58:AG61)</f>
        <v>0.100135236456573</v>
      </c>
      <c r="BN15" s="40" t="n">
        <f aca="false">(SUM(H58:H61)+SUM(J58:J61))/AVERAGE(AG58:AG61)</f>
        <v>0.00588478103388332</v>
      </c>
      <c r="BO15" s="69" t="n">
        <f aca="false">AL15-BN15</f>
        <v>-0.0566812125158721</v>
      </c>
      <c r="BP15" s="32" t="n">
        <f aca="false">BN15+BM15</f>
        <v>0.106020017490457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104676876.044302</v>
      </c>
      <c r="E16" s="9"/>
      <c r="F16" s="82" t="n">
        <f aca="false">'High pensions'!I16</f>
        <v>19026261.3047872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2919136.76234831</v>
      </c>
      <c r="M16" s="67"/>
      <c r="N16" s="82" t="n">
        <f aca="false">'High pensions'!L16</f>
        <v>777485.531692125</v>
      </c>
      <c r="O16" s="9"/>
      <c r="P16" s="82" t="n">
        <f aca="false">'High pensions'!X16</f>
        <v>19424910.5368699</v>
      </c>
      <c r="Q16" s="67"/>
      <c r="R16" s="82" t="n">
        <f aca="false">'High SIPA income'!G11</f>
        <v>20129419.2421135</v>
      </c>
      <c r="S16" s="67"/>
      <c r="T16" s="82" t="n">
        <f aca="false">'High SIPA income'!J11</f>
        <v>76966579.1232066</v>
      </c>
      <c r="U16" s="9"/>
      <c r="V16" s="82" t="n">
        <f aca="false">'High SIPA income'!F11</f>
        <v>149343.027816335</v>
      </c>
      <c r="W16" s="67"/>
      <c r="X16" s="82" t="n">
        <f aca="false">'High SIPA income'!M11</f>
        <v>375106.629084969</v>
      </c>
      <c r="Y16" s="9"/>
      <c r="Z16" s="9" t="n">
        <f aca="false">R16+V16-N16-L16-F16</f>
        <v>-2444121.32889781</v>
      </c>
      <c r="AA16" s="9"/>
      <c r="AB16" s="9" t="n">
        <f aca="false">T16-P16-D16</f>
        <v>-47135207.4579648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-0.00888260259823459</v>
      </c>
      <c r="AK16" s="68" t="n">
        <f aca="false">AK15+1</f>
        <v>2027</v>
      </c>
      <c r="AL16" s="69" t="n">
        <f aca="false">SUM(AB62:AB65)/AVERAGE(AG62:AG65)</f>
        <v>-0.0493150824779122</v>
      </c>
      <c r="AM16" s="9" t="n">
        <f aca="false">'Central scenario'!AM16</f>
        <v>12139889.4651339</v>
      </c>
      <c r="AN16" s="69" t="n">
        <f aca="false">AM16/AVERAGE(AG62:AG65)</f>
        <v>0.00191158543322278</v>
      </c>
      <c r="AO16" s="69" t="n">
        <f aca="false">'GDP evolution by scenario'!M61</f>
        <v>0.0355001260035803</v>
      </c>
      <c r="AP16" s="69"/>
      <c r="AQ16" s="9" t="n">
        <f aca="false">AQ15*(1+AO16)</f>
        <v>524044923.475096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381105291.164227</v>
      </c>
      <c r="AS16" s="70" t="n">
        <f aca="false">AQ16/AG65</f>
        <v>0.081550293138143</v>
      </c>
      <c r="AT16" s="70" t="n">
        <f aca="false">AR16/AG65</f>
        <v>0.0593064579365531</v>
      </c>
      <c r="AU16" s="7"/>
      <c r="AV16" s="7"/>
      <c r="AW16" s="7" t="n">
        <f aca="false">workers_and_wage_high!C4</f>
        <v>11059493</v>
      </c>
      <c r="AX16" s="7"/>
      <c r="AY16" s="40" t="n">
        <f aca="false">(AW16-AW15)/AW15</f>
        <v>0.00342322730038742</v>
      </c>
      <c r="AZ16" s="12" t="n">
        <f aca="false">workers_and_wage_high!B4</f>
        <v>7092.02100217064</v>
      </c>
      <c r="BA16" s="40" t="n">
        <f aca="false">(AZ16-AZ15)/AZ15</f>
        <v>0.0461901851799086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0.0169010255699691</v>
      </c>
      <c r="BJ16" s="7" t="n">
        <f aca="false">BJ15+1</f>
        <v>2027</v>
      </c>
      <c r="BK16" s="40" t="n">
        <f aca="false">SUM(T62:T65)/AVERAGE(AG62:AG65)</f>
        <v>0.0706890130497913</v>
      </c>
      <c r="BL16" s="40" t="n">
        <f aca="false">SUM(P62:P65)/AVERAGE(AG62:AG65)</f>
        <v>0.020491629267448</v>
      </c>
      <c r="BM16" s="40" t="n">
        <f aca="false">SUM(D62:D65)/AVERAGE(AG62:AG65)</f>
        <v>0.0995124662602555</v>
      </c>
      <c r="BN16" s="40" t="n">
        <f aca="false">(SUM(H62:H65)+SUM(J62:J65))/AVERAGE(AG62:AG65)</f>
        <v>0.00709947185263637</v>
      </c>
      <c r="BO16" s="69" t="n">
        <f aca="false">AL16-BN16</f>
        <v>-0.0564145543305485</v>
      </c>
      <c r="BP16" s="32" t="n">
        <f aca="false">BN16+BM16</f>
        <v>0.106611938112892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113257758.110679</v>
      </c>
      <c r="E17" s="9"/>
      <c r="F17" s="82" t="n">
        <f aca="false">'High pensions'!I17</f>
        <v>20585938.1941831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2757062.56989139</v>
      </c>
      <c r="M17" s="67"/>
      <c r="N17" s="82" t="n">
        <f aca="false">'High pensions'!L17</f>
        <v>842483.122443445</v>
      </c>
      <c r="O17" s="9"/>
      <c r="P17" s="82" t="n">
        <f aca="false">'High pensions'!X17</f>
        <v>18941504.3486667</v>
      </c>
      <c r="Q17" s="67"/>
      <c r="R17" s="82" t="n">
        <f aca="false">'High SIPA income'!G12</f>
        <v>23608504.5739548</v>
      </c>
      <c r="S17" s="67"/>
      <c r="T17" s="82" t="n">
        <f aca="false">'High SIPA income'!J12</f>
        <v>90269163.4277422</v>
      </c>
      <c r="U17" s="9"/>
      <c r="V17" s="82" t="n">
        <f aca="false">'High SIPA income'!F12</f>
        <v>146563.952510206</v>
      </c>
      <c r="W17" s="67"/>
      <c r="X17" s="82" t="n">
        <f aca="false">'High SIPA income'!M12</f>
        <v>368126.393145617</v>
      </c>
      <c r="Y17" s="9"/>
      <c r="Z17" s="9" t="n">
        <f aca="false">R17+V17-N17-L17-F17</f>
        <v>-430415.360052869</v>
      </c>
      <c r="AA17" s="9"/>
      <c r="AB17" s="9" t="n">
        <f aca="false">T17-P17-D17</f>
        <v>-41930099.0316033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-0.00798852540974606</v>
      </c>
      <c r="AK17" s="68" t="n">
        <f aca="false">AK16+1</f>
        <v>2028</v>
      </c>
      <c r="AL17" s="69" t="n">
        <f aca="false">SUM(AB66:AB69)/AVERAGE(AG66:AG69)</f>
        <v>-0.0456840339344091</v>
      </c>
      <c r="AM17" s="9" t="n">
        <f aca="false">'Central scenario'!AM17</f>
        <v>11273018.6820578</v>
      </c>
      <c r="AN17" s="69" t="n">
        <f aca="false">AM17/AVERAGE(AG66:AG69)</f>
        <v>0.00170651062134604</v>
      </c>
      <c r="AO17" s="69" t="n">
        <f aca="false">'GDP evolution by scenario'!M65</f>
        <v>0.0401841001033225</v>
      </c>
      <c r="AP17" s="69"/>
      <c r="AQ17" s="9" t="n">
        <f aca="false">AQ16*(1+AO17)</f>
        <v>545103197.138658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384940499.319029</v>
      </c>
      <c r="AS17" s="70" t="n">
        <f aca="false">AQ17/AG69</f>
        <v>0.0813450300689527</v>
      </c>
      <c r="AT17" s="70" t="n">
        <f aca="false">AR17/AG69</f>
        <v>0.0574441622361262</v>
      </c>
      <c r="AU17" s="7"/>
      <c r="AV17" s="7"/>
      <c r="AW17" s="7" t="n">
        <f aca="false">workers_and_wage_high!C5</f>
        <v>11048388</v>
      </c>
      <c r="AX17" s="7"/>
      <c r="AY17" s="40" t="n">
        <f aca="false">(AW17-AW16)/AW16</f>
        <v>-0.00100411474558553</v>
      </c>
      <c r="AZ17" s="12" t="n">
        <f aca="false">workers_and_wage_high!B5</f>
        <v>7113.98164433727</v>
      </c>
      <c r="BA17" s="40" t="n">
        <f aca="false">(AZ17-AZ16)/AZ16</f>
        <v>0.00309652807851384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0.0147659439435348</v>
      </c>
      <c r="BJ17" s="7" t="n">
        <f aca="false">BJ16+1</f>
        <v>2028</v>
      </c>
      <c r="BK17" s="40" t="n">
        <f aca="false">SUM(T66:T69)/AVERAGE(AG66:AG69)</f>
        <v>0.0714655060746575</v>
      </c>
      <c r="BL17" s="40" t="n">
        <f aca="false">SUM(P66:P69)/AVERAGE(AG66:AG69)</f>
        <v>0.0198120432685765</v>
      </c>
      <c r="BM17" s="40" t="n">
        <f aca="false">SUM(D66:D69)/AVERAGE(AG66:AG69)</f>
        <v>0.09733749674049</v>
      </c>
      <c r="BN17" s="40" t="n">
        <f aca="false">(SUM(H66:H69)+SUM(J66:J69))/AVERAGE(AG66:AG69)</f>
        <v>0.00833584970946212</v>
      </c>
      <c r="BO17" s="69" t="n">
        <f aca="false">AL17-BN17</f>
        <v>-0.0540198836438712</v>
      </c>
      <c r="BP17" s="32" t="n">
        <f aca="false">BN17+BM17</f>
        <v>0.105673346449952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99362547.3651602</v>
      </c>
      <c r="E18" s="6"/>
      <c r="F18" s="81" t="n">
        <f aca="false">'High pensions'!I18</f>
        <v>18060319.1604489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2795658.97722293</v>
      </c>
      <c r="M18" s="8"/>
      <c r="N18" s="81" t="n">
        <f aca="false">'High pensions'!L18</f>
        <v>737462.751726605</v>
      </c>
      <c r="O18" s="6"/>
      <c r="P18" s="81" t="n">
        <f aca="false">'High pensions'!X18</f>
        <v>18563990.1961245</v>
      </c>
      <c r="Q18" s="8"/>
      <c r="R18" s="81" t="n">
        <f aca="false">'High SIPA income'!G13</f>
        <v>19220294.5418369</v>
      </c>
      <c r="S18" s="8"/>
      <c r="T18" s="81" t="n">
        <f aca="false">'High SIPA income'!J13</f>
        <v>73490462.036316</v>
      </c>
      <c r="U18" s="6"/>
      <c r="V18" s="81" t="n">
        <f aca="false">'High SIPA income'!F13</f>
        <v>140377.525227439</v>
      </c>
      <c r="W18" s="8"/>
      <c r="X18" s="81" t="n">
        <f aca="false">'High SIPA income'!M13</f>
        <v>352587.871407783</v>
      </c>
      <c r="Y18" s="6"/>
      <c r="Z18" s="6" t="n">
        <f aca="false">R18+V18-N18-L18-F18</f>
        <v>-2232768.82233403</v>
      </c>
      <c r="AA18" s="6"/>
      <c r="AB18" s="6" t="n">
        <f aca="false">T18-P18-D18</f>
        <v>-44436075.5249687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-0.00853698669124178</v>
      </c>
      <c r="AK18" s="62" t="n">
        <f aca="false">AK17+1</f>
        <v>2029</v>
      </c>
      <c r="AL18" s="63" t="n">
        <f aca="false">SUM(AB70:AB73)/AVERAGE(AG70:AG73)</f>
        <v>-0.0428178935003612</v>
      </c>
      <c r="AM18" s="6" t="n">
        <f aca="false">'Central scenario'!AM18</f>
        <v>10452476.7322336</v>
      </c>
      <c r="AN18" s="63" t="n">
        <f aca="false">AM18/AVERAGE(AG70:AG73)</f>
        <v>0.00152916669416155</v>
      </c>
      <c r="AO18" s="63" t="n">
        <f aca="false">'GDP evolution by scenario'!M69</f>
        <v>0.0347445509756474</v>
      </c>
      <c r="AP18" s="63"/>
      <c r="AQ18" s="6" t="n">
        <f aca="false">AQ17*(1+AO18)</f>
        <v>564042562.95863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387697182.476966</v>
      </c>
      <c r="AS18" s="64" t="n">
        <f aca="false">AQ18/AG73</f>
        <v>0.0818527409836018</v>
      </c>
      <c r="AT18" s="64" t="n">
        <f aca="false">AR18/AG73</f>
        <v>0.0562618482032655</v>
      </c>
      <c r="AU18" s="5"/>
      <c r="AV18" s="5"/>
      <c r="AW18" s="5" t="n">
        <f aca="false">workers_and_wage_high!C6</f>
        <v>11064497</v>
      </c>
      <c r="AX18" s="5"/>
      <c r="AY18" s="61" t="n">
        <f aca="false">(AW18-AW17)/AW17</f>
        <v>0.00145804075671492</v>
      </c>
      <c r="AZ18" s="11" t="n">
        <f aca="false">workers_and_wage_high!B6</f>
        <v>6705.54599729676</v>
      </c>
      <c r="BA18" s="61" t="n">
        <f aca="false">(AZ18-AZ17)/AZ17</f>
        <v>-0.0574130869968755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0.0172656761717295</v>
      </c>
      <c r="BJ18" s="5" t="n">
        <f aca="false">BJ17+1</f>
        <v>2029</v>
      </c>
      <c r="BK18" s="61" t="n">
        <f aca="false">SUM(T70:T73)/AVERAGE(AG70:AG73)</f>
        <v>0.0720562414167926</v>
      </c>
      <c r="BL18" s="61" t="n">
        <f aca="false">SUM(P70:P73)/AVERAGE(AG70:AG73)</f>
        <v>0.0192457177394022</v>
      </c>
      <c r="BM18" s="61" t="n">
        <f aca="false">SUM(D70:D73)/AVERAGE(AG70:AG73)</f>
        <v>0.0956284171777516</v>
      </c>
      <c r="BN18" s="61" t="n">
        <f aca="false">(SUM(H70:H73)+SUM(J70:J73))/AVERAGE(AG70:AG73)</f>
        <v>0.00949055554064187</v>
      </c>
      <c r="BO18" s="63" t="n">
        <f aca="false">AL18-BN18</f>
        <v>-0.052308449041003</v>
      </c>
      <c r="BP18" s="32" t="n">
        <f aca="false">BN18+BM18</f>
        <v>0.105118972718393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102443922.414065</v>
      </c>
      <c r="E19" s="9"/>
      <c r="F19" s="82" t="n">
        <f aca="false">'High pensions'!I19</f>
        <v>18620395.5505171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2828183.68633319</v>
      </c>
      <c r="M19" s="67"/>
      <c r="N19" s="82" t="n">
        <f aca="false">'High pensions'!L19</f>
        <v>762331.112871721</v>
      </c>
      <c r="O19" s="9"/>
      <c r="P19" s="82" t="n">
        <f aca="false">'High pensions'!X19</f>
        <v>18869579.4519813</v>
      </c>
      <c r="Q19" s="67"/>
      <c r="R19" s="82" t="n">
        <f aca="false">'High SIPA income'!G14</f>
        <v>21936740.3122532</v>
      </c>
      <c r="S19" s="67"/>
      <c r="T19" s="82" t="n">
        <f aca="false">'High SIPA income'!J14</f>
        <v>83877027.8784753</v>
      </c>
      <c r="U19" s="9"/>
      <c r="V19" s="82" t="n">
        <f aca="false">'High SIPA income'!F14</f>
        <v>141764.810127232</v>
      </c>
      <c r="W19" s="67"/>
      <c r="X19" s="82" t="n">
        <f aca="false">'High SIPA income'!M14</f>
        <v>356072.331110729</v>
      </c>
      <c r="Y19" s="9"/>
      <c r="Z19" s="9" t="n">
        <f aca="false">R19+V19-N19-L19-F19</f>
        <v>-132405.227341589</v>
      </c>
      <c r="AA19" s="9"/>
      <c r="AB19" s="9" t="n">
        <f aca="false">T19-P19-D19</f>
        <v>-37436473.9875706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-0.00732010109521364</v>
      </c>
      <c r="AK19" s="68" t="n">
        <f aca="false">AK18+1</f>
        <v>2030</v>
      </c>
      <c r="AL19" s="69" t="n">
        <f aca="false">SUM(AB74:AB77)/AVERAGE(AG74:AG77)</f>
        <v>-0.0410780880428967</v>
      </c>
      <c r="AM19" s="9" t="n">
        <f aca="false">'Central scenario'!AM19</f>
        <v>9649081.86791266</v>
      </c>
      <c r="AN19" s="69" t="n">
        <f aca="false">AM19/AVERAGE(AG74:AG77)</f>
        <v>0.00137071527565191</v>
      </c>
      <c r="AO19" s="69" t="n">
        <f aca="false">'GDP evolution by scenario'!M73</f>
        <v>0.0298509154543023</v>
      </c>
      <c r="AP19" s="69"/>
      <c r="AQ19" s="9" t="n">
        <f aca="false">AQ18*(1+AO19)</f>
        <v>580879749.818136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389489901.982396</v>
      </c>
      <c r="AS19" s="70" t="n">
        <f aca="false">AQ19/AG77</f>
        <v>0.0816908829048876</v>
      </c>
      <c r="AT19" s="70" t="n">
        <f aca="false">AR19/AG77</f>
        <v>0.0547751474990162</v>
      </c>
      <c r="AU19" s="7"/>
      <c r="AV19" s="7"/>
      <c r="AW19" s="7" t="n">
        <f aca="false">workers_and_wage_high!C7</f>
        <v>11128156</v>
      </c>
      <c r="AX19" s="7"/>
      <c r="AY19" s="40" t="n">
        <f aca="false">(AW19-AW18)/AW18</f>
        <v>0.0057534472647062</v>
      </c>
      <c r="AZ19" s="12" t="n">
        <f aca="false">workers_and_wage_high!B7</f>
        <v>6521.17321865806</v>
      </c>
      <c r="BA19" s="40" t="n">
        <f aca="false">(AZ19-AZ18)/AZ18</f>
        <v>-0.0274955654189868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0.0137299169045108</v>
      </c>
      <c r="BJ19" s="7" t="n">
        <f aca="false">BJ18+1</f>
        <v>2030</v>
      </c>
      <c r="BK19" s="40" t="n">
        <f aca="false">SUM(T74:T77)/AVERAGE(AG74:AG77)</f>
        <v>0.0724679159865643</v>
      </c>
      <c r="BL19" s="40" t="n">
        <f aca="false">SUM(P74:P77)/AVERAGE(AG74:AG77)</f>
        <v>0.0189694780313891</v>
      </c>
      <c r="BM19" s="40" t="n">
        <f aca="false">SUM(D74:D77)/AVERAGE(AG74:AG77)</f>
        <v>0.0945765259980719</v>
      </c>
      <c r="BN19" s="40" t="n">
        <f aca="false">(SUM(H74:H77)+SUM(J74:J77))/AVERAGE(AG74:AG77)</f>
        <v>0.0101661135327457</v>
      </c>
      <c r="BO19" s="69" t="n">
        <f aca="false">AL19-BN19</f>
        <v>-0.0512442015756424</v>
      </c>
      <c r="BP19" s="32" t="n">
        <f aca="false">BN19+BM19</f>
        <v>0.104742639530818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97787429.5558068</v>
      </c>
      <c r="E20" s="9"/>
      <c r="F20" s="82" t="n">
        <f aca="false">'High pensions'!I20</f>
        <v>17774022.853575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2477813.00409058</v>
      </c>
      <c r="M20" s="67"/>
      <c r="N20" s="82" t="n">
        <f aca="false">'High pensions'!L20</f>
        <v>730280.338931318</v>
      </c>
      <c r="O20" s="9"/>
      <c r="P20" s="82" t="n">
        <f aca="false">'High pensions'!X20</f>
        <v>16875170.4145192</v>
      </c>
      <c r="Q20" s="67"/>
      <c r="R20" s="82" t="n">
        <f aca="false">'High SIPA income'!G15</f>
        <v>19124450.2470086</v>
      </c>
      <c r="S20" s="67"/>
      <c r="T20" s="82" t="n">
        <f aca="false">'High SIPA income'!J15</f>
        <v>73123993.0680518</v>
      </c>
      <c r="U20" s="9"/>
      <c r="V20" s="82" t="n">
        <f aca="false">'High SIPA income'!F15</f>
        <v>144189.0349691</v>
      </c>
      <c r="W20" s="67"/>
      <c r="X20" s="82" t="n">
        <f aca="false">'High SIPA income'!M15</f>
        <v>362161.284990086</v>
      </c>
      <c r="Y20" s="9"/>
      <c r="Z20" s="9" t="n">
        <f aca="false">R20+V20-N20-L20-F20</f>
        <v>-1713476.91461919</v>
      </c>
      <c r="AA20" s="9"/>
      <c r="AB20" s="9" t="n">
        <f aca="false">T20-P20-D20</f>
        <v>-41538606.9022742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-0.00809308916792613</v>
      </c>
      <c r="AK20" s="68" t="n">
        <f aca="false">AK19+1</f>
        <v>2031</v>
      </c>
      <c r="AL20" s="69" t="n">
        <f aca="false">SUM(AB78:AB81)/AVERAGE(AG78:AG81)</f>
        <v>-0.0389541389387457</v>
      </c>
      <c r="AM20" s="9" t="n">
        <f aca="false">'Central scenario'!AM20</f>
        <v>8873587.4679367</v>
      </c>
      <c r="AN20" s="69" t="n">
        <f aca="false">AM20/AVERAGE(AG78:AG81)</f>
        <v>0.00122197531891804</v>
      </c>
      <c r="AO20" s="69" t="n">
        <f aca="false">'GDP evolution by scenario'!M77</f>
        <v>0.0315684756863548</v>
      </c>
      <c r="AP20" s="69"/>
      <c r="AQ20" s="9" t="n">
        <f aca="false">AQ19*(1+AO20)</f>
        <v>599217238.076966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392784246.586851</v>
      </c>
      <c r="AS20" s="70" t="n">
        <f aca="false">AQ20/AG81</f>
        <v>0.0816711549786815</v>
      </c>
      <c r="AT20" s="70" t="n">
        <f aca="false">AR20/AG81</f>
        <v>0.0535350804978994</v>
      </c>
      <c r="AU20" s="7"/>
      <c r="AV20" s="7"/>
      <c r="AW20" s="7" t="n">
        <f aca="false">workers_and_wage_high!C8</f>
        <v>11235296</v>
      </c>
      <c r="AX20" s="7"/>
      <c r="AY20" s="40" t="n">
        <f aca="false">(AW20-AW19)/AW19</f>
        <v>0.00962783052286471</v>
      </c>
      <c r="AZ20" s="12" t="n">
        <f aca="false">workers_and_wage_high!B8</f>
        <v>6554.01964535573</v>
      </c>
      <c r="BA20" s="40" t="n">
        <f aca="false">(AZ20-AZ19)/AZ19</f>
        <v>0.00503688916032643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0.016490507335426</v>
      </c>
      <c r="BJ20" s="7" t="n">
        <f aca="false">BJ19+1</f>
        <v>2031</v>
      </c>
      <c r="BK20" s="40" t="n">
        <f aca="false">SUM(T78:T81)/AVERAGE(AG78:AG81)</f>
        <v>0.0730938612299329</v>
      </c>
      <c r="BL20" s="40" t="n">
        <f aca="false">SUM(P78:P81)/AVERAGE(AG78:AG81)</f>
        <v>0.018402703585648</v>
      </c>
      <c r="BM20" s="40" t="n">
        <f aca="false">SUM(D78:D81)/AVERAGE(AG78:AG81)</f>
        <v>0.0936452965830305</v>
      </c>
      <c r="BN20" s="40" t="n">
        <f aca="false">(SUM(H78:H81)+SUM(J78:J81))/AVERAGE(AG78:AG81)</f>
        <v>0.0110456741310835</v>
      </c>
      <c r="BO20" s="69" t="n">
        <f aca="false">AL20-BN20</f>
        <v>-0.0499998130698292</v>
      </c>
      <c r="BP20" s="32" t="n">
        <f aca="false">BN20+BM20</f>
        <v>0.104690970714114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106830565.352356</v>
      </c>
      <c r="E21" s="9"/>
      <c r="F21" s="82" t="n">
        <f aca="false">'High pensions'!I21</f>
        <v>19417719.8302311</v>
      </c>
      <c r="G21" s="82" t="n">
        <f aca="false">'High pensions'!K21</f>
        <v>36324.8440125154</v>
      </c>
      <c r="H21" s="82" t="n">
        <f aca="false">'High pensions'!V21</f>
        <v>199848.574195181</v>
      </c>
      <c r="I21" s="83" t="n">
        <f aca="false">'High pensions'!M21</f>
        <v>1123.44878389224</v>
      </c>
      <c r="J21" s="82" t="n">
        <f aca="false">'High pensions'!W21</f>
        <v>6180.88373799533</v>
      </c>
      <c r="K21" s="9"/>
      <c r="L21" s="82" t="n">
        <f aca="false">'High pensions'!N21</f>
        <v>3910348.4398605</v>
      </c>
      <c r="M21" s="67"/>
      <c r="N21" s="82" t="n">
        <f aca="false">'High pensions'!L21</f>
        <v>800602.401472312</v>
      </c>
      <c r="O21" s="9"/>
      <c r="P21" s="82" t="n">
        <f aca="false">'High pensions'!X21</f>
        <v>24695494.840454</v>
      </c>
      <c r="Q21" s="67"/>
      <c r="R21" s="82" t="n">
        <f aca="false">'High SIPA income'!G16</f>
        <v>22458949.1850295</v>
      </c>
      <c r="S21" s="67"/>
      <c r="T21" s="82" t="n">
        <f aca="false">'High SIPA income'!J16</f>
        <v>85873738.7642665</v>
      </c>
      <c r="U21" s="9"/>
      <c r="V21" s="82" t="n">
        <f aca="false">'High SIPA income'!F16</f>
        <v>151268.17202623</v>
      </c>
      <c r="W21" s="67"/>
      <c r="X21" s="82" t="n">
        <f aca="false">'High SIPA income'!M16</f>
        <v>379942.036305749</v>
      </c>
      <c r="Y21" s="9"/>
      <c r="Z21" s="9" t="n">
        <f aca="false">R21+V21-N21-L21-F21</f>
        <v>-1518453.31450812</v>
      </c>
      <c r="AA21" s="9"/>
      <c r="AB21" s="9" t="n">
        <f aca="false">T21-P21-D21</f>
        <v>-45652321.4285437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-0.00883446125845968</v>
      </c>
      <c r="AK21" s="68" t="n">
        <f aca="false">AK20+1</f>
        <v>2032</v>
      </c>
      <c r="AL21" s="69" t="n">
        <f aca="false">SUM(AB82:AB85)/AVERAGE(AG82:AG85)</f>
        <v>-0.0373097055640386</v>
      </c>
      <c r="AM21" s="9" t="n">
        <f aca="false">'Central scenario'!AM21</f>
        <v>8126011.66426731</v>
      </c>
      <c r="AN21" s="69" t="n">
        <f aca="false">AM21/AVERAGE(AG82:AG85)</f>
        <v>0.00108813869978206</v>
      </c>
      <c r="AO21" s="69" t="n">
        <f aca="false">'GDP evolution by scenario'!M81</f>
        <v>0.0283865424075704</v>
      </c>
      <c r="AP21" s="69"/>
      <c r="AQ21" s="9" t="n">
        <f aca="false">AQ20*(1+AO21)</f>
        <v>616226943.616985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395702832.44606</v>
      </c>
      <c r="AS21" s="70" t="n">
        <f aca="false">AQ21/AG85</f>
        <v>0.0815414598596255</v>
      </c>
      <c r="AT21" s="70" t="n">
        <f aca="false">AR21/AG85</f>
        <v>0.0523608825651991</v>
      </c>
      <c r="AW21" s="7" t="n">
        <f aca="false">workers_and_wage_high!C9</f>
        <v>11156745</v>
      </c>
      <c r="AY21" s="40" t="n">
        <f aca="false">(AW21-AW20)/AW20</f>
        <v>-0.00699144909043785</v>
      </c>
      <c r="AZ21" s="12" t="n">
        <f aca="false">workers_and_wage_high!B9</f>
        <v>6660.1842529205</v>
      </c>
      <c r="BA21" s="40" t="n">
        <f aca="false">(AZ21-AZ20)/AZ20</f>
        <v>0.0161983962986734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0.0135256873711945</v>
      </c>
      <c r="BJ21" s="7" t="n">
        <f aca="false">BJ20+1</f>
        <v>2032</v>
      </c>
      <c r="BK21" s="40" t="n">
        <f aca="false">SUM(T82:T85)/AVERAGE(AG82:AG85)</f>
        <v>0.0735891823003292</v>
      </c>
      <c r="BL21" s="40" t="n">
        <f aca="false">SUM(P82:P85)/AVERAGE(AG82:AG85)</f>
        <v>0.0178069237907828</v>
      </c>
      <c r="BM21" s="40" t="n">
        <f aca="false">SUM(D82:D85)/AVERAGE(AG82:AG85)</f>
        <v>0.0930919640735849</v>
      </c>
      <c r="BN21" s="40" t="n">
        <f aca="false">(SUM(H82:H85)+SUM(J82:J85))/AVERAGE(AG82:AG85)</f>
        <v>0.0119782486406296</v>
      </c>
      <c r="BO21" s="69" t="n">
        <f aca="false">AL21-BN21</f>
        <v>-0.0492879542046682</v>
      </c>
      <c r="BP21" s="32" t="n">
        <f aca="false">BN21+BM21</f>
        <v>0.105070212714215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102028419.063455</v>
      </c>
      <c r="E22" s="6"/>
      <c r="F22" s="81" t="n">
        <f aca="false">'High pensions'!I22</f>
        <v>18544872.8981371</v>
      </c>
      <c r="G22" s="81" t="n">
        <f aca="false">'High pensions'!K22</f>
        <v>66682.1496075563</v>
      </c>
      <c r="H22" s="81" t="n">
        <f aca="false">'High pensions'!V22</f>
        <v>366865.512725902</v>
      </c>
      <c r="I22" s="81" t="n">
        <f aca="false">'High pensions'!M22</f>
        <v>2062.33452394504</v>
      </c>
      <c r="J22" s="81" t="n">
        <f aca="false">'High pensions'!W22</f>
        <v>11346.3560636877</v>
      </c>
      <c r="K22" s="6"/>
      <c r="L22" s="81" t="n">
        <f aca="false">'High pensions'!N22</f>
        <v>4299591.36744104</v>
      </c>
      <c r="M22" s="8"/>
      <c r="N22" s="81" t="n">
        <f aca="false">'High pensions'!L22</f>
        <v>765085.873759933</v>
      </c>
      <c r="O22" s="6"/>
      <c r="P22" s="81" t="n">
        <f aca="false">'High pensions'!X22</f>
        <v>26519876.7856488</v>
      </c>
      <c r="Q22" s="8"/>
      <c r="R22" s="81" t="n">
        <f aca="false">'High SIPA income'!G17</f>
        <v>19424356.1338637</v>
      </c>
      <c r="S22" s="8"/>
      <c r="T22" s="81" t="n">
        <f aca="false">'High SIPA income'!J17</f>
        <v>74270709.2197953</v>
      </c>
      <c r="U22" s="6"/>
      <c r="V22" s="81" t="n">
        <f aca="false">'High SIPA income'!F17</f>
        <v>123378.287154311</v>
      </c>
      <c r="W22" s="8"/>
      <c r="X22" s="81" t="n">
        <f aca="false">'High SIPA income'!M17</f>
        <v>309890.686384417</v>
      </c>
      <c r="Y22" s="6"/>
      <c r="Z22" s="6" t="n">
        <f aca="false">R22+V22-N22-L22-F22</f>
        <v>-4061815.71832003</v>
      </c>
      <c r="AA22" s="6"/>
      <c r="AB22" s="6" t="n">
        <f aca="false">T22-P22-D22</f>
        <v>-54277586.6293081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-0.0103952078267945</v>
      </c>
      <c r="AK22" s="62" t="n">
        <f aca="false">AK21+1</f>
        <v>2033</v>
      </c>
      <c r="AL22" s="63" t="n">
        <f aca="false">SUM(AB86:AB89)/AVERAGE(AG86:AG89)</f>
        <v>-0.0361336054492758</v>
      </c>
      <c r="AM22" s="6" t="n">
        <f aca="false">'Central scenario'!AM22</f>
        <v>7406781.38079157</v>
      </c>
      <c r="AN22" s="63" t="n">
        <f aca="false">AM22/AVERAGE(AG86:AG89)</f>
        <v>0.00097000745243578</v>
      </c>
      <c r="AO22" s="63" t="n">
        <f aca="false">'GDP evolution by scenario'!M85</f>
        <v>0.0224951817572621</v>
      </c>
      <c r="AP22" s="63"/>
      <c r="AQ22" s="6" t="n">
        <f aca="false">AQ21*(1+AO22)</f>
        <v>630089080.717371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397121398.857846</v>
      </c>
      <c r="AS22" s="64" t="n">
        <f aca="false">AQ22/AG89</f>
        <v>0.0819310969690197</v>
      </c>
      <c r="AT22" s="64" t="n">
        <f aca="false">AR22/AG89</f>
        <v>0.051638082350596</v>
      </c>
      <c r="AU22" s="5"/>
      <c r="AV22" s="5"/>
      <c r="AW22" s="5" t="n">
        <f aca="false">workers_and_wage_high!C10</f>
        <v>11057148</v>
      </c>
      <c r="AX22" s="5"/>
      <c r="AY22" s="61" t="n">
        <f aca="false">(AW22-AW21)/AW21</f>
        <v>-0.00892706609320192</v>
      </c>
      <c r="AZ22" s="11" t="n">
        <f aca="false">workers_and_wage_high!B10</f>
        <v>6744.03429129675</v>
      </c>
      <c r="BA22" s="61" t="n">
        <f aca="false">(AZ22-AZ21)/AZ21</f>
        <v>0.0125897475493247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0.0149462175914983</v>
      </c>
      <c r="BJ22" s="5" t="n">
        <f aca="false">BJ21+1</f>
        <v>2033</v>
      </c>
      <c r="BK22" s="61" t="n">
        <f aca="false">SUM(T86:T89)/AVERAGE(AG86:AG89)</f>
        <v>0.0737991010546693</v>
      </c>
      <c r="BL22" s="61" t="n">
        <f aca="false">SUM(P86:P89)/AVERAGE(AG86:AG89)</f>
        <v>0.0174261152760181</v>
      </c>
      <c r="BM22" s="61" t="n">
        <f aca="false">SUM(D86:D89)/AVERAGE(AG86:AG89)</f>
        <v>0.092506591227927</v>
      </c>
      <c r="BN22" s="61" t="n">
        <f aca="false">(SUM(H86:H89)+SUM(J86:J89))/AVERAGE(AG86:AG89)</f>
        <v>0.012789379955596</v>
      </c>
      <c r="BO22" s="63" t="n">
        <f aca="false">AL22-BN22</f>
        <v>-0.0489229854048718</v>
      </c>
      <c r="BP22" s="32" t="n">
        <f aca="false">BN22+BM22</f>
        <v>0.105295971183523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108864344.754538</v>
      </c>
      <c r="E23" s="9"/>
      <c r="F23" s="82" t="n">
        <f aca="false">'High pensions'!I23</f>
        <v>19787383.310882</v>
      </c>
      <c r="G23" s="82" t="n">
        <f aca="false">'High pensions'!K23</f>
        <v>102244.218065323</v>
      </c>
      <c r="H23" s="82" t="n">
        <f aca="false">'High pensions'!V23</f>
        <v>562517.520874031</v>
      </c>
      <c r="I23" s="82" t="n">
        <f aca="false">'High pensions'!M23</f>
        <v>3162.19231129867</v>
      </c>
      <c r="J23" s="82" t="n">
        <f aca="false">'High pensions'!W23</f>
        <v>17397.4490991969</v>
      </c>
      <c r="K23" s="9"/>
      <c r="L23" s="82" t="n">
        <f aca="false">'High pensions'!N23</f>
        <v>3939404.98436416</v>
      </c>
      <c r="M23" s="67"/>
      <c r="N23" s="82" t="n">
        <f aca="false">'High pensions'!L23</f>
        <v>818579.510877658</v>
      </c>
      <c r="O23" s="9"/>
      <c r="P23" s="82" t="n">
        <f aca="false">'High pensions'!X23</f>
        <v>24945174.139856</v>
      </c>
      <c r="Q23" s="67"/>
      <c r="R23" s="82" t="n">
        <f aca="false">'High SIPA income'!G18</f>
        <v>23247350.7851997</v>
      </c>
      <c r="S23" s="67"/>
      <c r="T23" s="82" t="n">
        <f aca="false">'High SIPA income'!J18</f>
        <v>88888260.6146242</v>
      </c>
      <c r="U23" s="9"/>
      <c r="V23" s="82" t="n">
        <f aca="false">'High SIPA income'!F18</f>
        <v>131002.673091904</v>
      </c>
      <c r="W23" s="67"/>
      <c r="X23" s="82" t="n">
        <f aca="false">'High SIPA income'!M18</f>
        <v>329040.94568819</v>
      </c>
      <c r="Y23" s="9"/>
      <c r="Z23" s="9" t="n">
        <f aca="false">R23+V23-N23-L23-F23</f>
        <v>-1167014.34783224</v>
      </c>
      <c r="AA23" s="9"/>
      <c r="AB23" s="9" t="n">
        <f aca="false">T23-P23-D23</f>
        <v>-44921258.2797699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-0.00854123288690689</v>
      </c>
      <c r="AK23" s="68" t="n">
        <f aca="false">AK22+1</f>
        <v>2034</v>
      </c>
      <c r="AL23" s="69" t="n">
        <f aca="false">SUM(AB90:AB93)/AVERAGE(AG90:AG93)</f>
        <v>-0.0341510533720387</v>
      </c>
      <c r="AM23" s="9" t="n">
        <f aca="false">'Central scenario'!AM23</f>
        <v>6738583.40306814</v>
      </c>
      <c r="AN23" s="69" t="n">
        <f aca="false">AM23/AVERAGE(AG90:AG93)</f>
        <v>0.000859544038728289</v>
      </c>
      <c r="AO23" s="69" t="n">
        <f aca="false">'GDP evolution by scenario'!M89</f>
        <v>0.0267058109472735</v>
      </c>
      <c r="AP23" s="69"/>
      <c r="AQ23" s="9" t="n">
        <f aca="false">AQ22*(1+AO23)</f>
        <v>646916120.586951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400906175.587087</v>
      </c>
      <c r="AS23" s="70" t="n">
        <f aca="false">AQ23/AG93</f>
        <v>0.0815585600446551</v>
      </c>
      <c r="AT23" s="70" t="n">
        <f aca="false">AR23/AG93</f>
        <v>0.0505433847655953</v>
      </c>
      <c r="AU23" s="7"/>
      <c r="AV23" s="7"/>
      <c r="AW23" s="7" t="n">
        <f aca="false">workers_and_wage_high!C11</f>
        <v>11247506</v>
      </c>
      <c r="AX23" s="7"/>
      <c r="AY23" s="40" t="n">
        <f aca="false">(AW23-AW22)/AW22</f>
        <v>0.017215831785918</v>
      </c>
      <c r="AZ23" s="12" t="n">
        <f aca="false">workers_and_wage_high!B11</f>
        <v>6741.66175252587</v>
      </c>
      <c r="BA23" s="40" t="n">
        <f aca="false">(AZ23-AZ22)/AZ22</f>
        <v>-0.000351798147578038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0.0119057709942776</v>
      </c>
      <c r="BJ23" s="7" t="n">
        <f aca="false">BJ22+1</f>
        <v>2034</v>
      </c>
      <c r="BK23" s="40" t="n">
        <f aca="false">SUM(T90:T93)/AVERAGE(AG90:AG93)</f>
        <v>0.07430187926884</v>
      </c>
      <c r="BL23" s="40" t="n">
        <f aca="false">SUM(P90:P93)/AVERAGE(AG90:AG93)</f>
        <v>0.0169260880694236</v>
      </c>
      <c r="BM23" s="40" t="n">
        <f aca="false">SUM(D90:D93)/AVERAGE(AG90:AG93)</f>
        <v>0.0915268445714551</v>
      </c>
      <c r="BN23" s="40" t="n">
        <f aca="false">(SUM(H90:H93)+SUM(J90:J93))/AVERAGE(AG90:AG93)</f>
        <v>0.0135038993646455</v>
      </c>
      <c r="BO23" s="69" t="n">
        <f aca="false">AL23-BN23</f>
        <v>-0.0476549527366842</v>
      </c>
      <c r="BP23" s="32" t="n">
        <f aca="false">BN23+BM23</f>
        <v>0.105030743936101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104310962.345675</v>
      </c>
      <c r="E24" s="9"/>
      <c r="F24" s="82" t="n">
        <f aca="false">'High pensions'!I24</f>
        <v>18959752.158659</v>
      </c>
      <c r="G24" s="82" t="n">
        <f aca="false">'High pensions'!K24</f>
        <v>148476.22300635</v>
      </c>
      <c r="H24" s="82" t="n">
        <f aca="false">'High pensions'!V24</f>
        <v>816872.371412834</v>
      </c>
      <c r="I24" s="82" t="n">
        <f aca="false">'High pensions'!M24</f>
        <v>4592.04813421701</v>
      </c>
      <c r="J24" s="82" t="n">
        <f aca="false">'High pensions'!W24</f>
        <v>25264.0939612217</v>
      </c>
      <c r="K24" s="9"/>
      <c r="L24" s="82" t="n">
        <f aca="false">'High pensions'!N24</f>
        <v>3599614.55233288</v>
      </c>
      <c r="M24" s="67"/>
      <c r="N24" s="82" t="n">
        <f aca="false">'High pensions'!L24</f>
        <v>785544.065131642</v>
      </c>
      <c r="O24" s="9"/>
      <c r="P24" s="82" t="n">
        <f aca="false">'High pensions'!X24</f>
        <v>23000248.6972876</v>
      </c>
      <c r="Q24" s="67"/>
      <c r="R24" s="82" t="n">
        <f aca="false">'High SIPA income'!G19</f>
        <v>20580119.0171851</v>
      </c>
      <c r="S24" s="67"/>
      <c r="T24" s="82" t="n">
        <f aca="false">'High SIPA income'!J19</f>
        <v>78689868.7761087</v>
      </c>
      <c r="U24" s="9"/>
      <c r="V24" s="82" t="n">
        <f aca="false">'High SIPA income'!F19</f>
        <v>137459.026655012</v>
      </c>
      <c r="W24" s="67"/>
      <c r="X24" s="82" t="n">
        <f aca="false">'High SIPA income'!M19</f>
        <v>345257.444420333</v>
      </c>
      <c r="Y24" s="9"/>
      <c r="Z24" s="9" t="n">
        <f aca="false">R24+V24-N24-L24-F24</f>
        <v>-2627332.73228338</v>
      </c>
      <c r="AA24" s="9"/>
      <c r="AB24" s="9" t="n">
        <f aca="false">T24-P24-D24</f>
        <v>-48621342.2668536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-0.00912366516221405</v>
      </c>
      <c r="AK24" s="68" t="n">
        <f aca="false">AK23+1</f>
        <v>2035</v>
      </c>
      <c r="AL24" s="69" t="n">
        <f aca="false">SUM(AB94:AB97)/AVERAGE(AG94:AG97)</f>
        <v>-0.032174926390775</v>
      </c>
      <c r="AM24" s="9" t="n">
        <f aca="false">'Central scenario'!AM24</f>
        <v>6098422.29766839</v>
      </c>
      <c r="AN24" s="69" t="n">
        <f aca="false">AM24/AVERAGE(AG94:AG97)</f>
        <v>0.00075727273983643</v>
      </c>
      <c r="AO24" s="69" t="n">
        <f aca="false">'GDP evolution by scenario'!M93</f>
        <v>0.0272229078104504</v>
      </c>
      <c r="AP24" s="69"/>
      <c r="AQ24" s="9" t="n">
        <f aca="false">AQ23*(1+AO24)</f>
        <v>664527058.498783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405645863.121756</v>
      </c>
      <c r="AS24" s="70" t="n">
        <f aca="false">AQ24/AG97</f>
        <v>0.0816269007165701</v>
      </c>
      <c r="AT24" s="70" t="n">
        <f aca="false">AR24/AG97</f>
        <v>0.0498273383629082</v>
      </c>
      <c r="AU24" s="7"/>
      <c r="AV24" s="7"/>
      <c r="AW24" s="7" t="n">
        <f aca="false">workers_and_wage_high!C12</f>
        <v>11410134</v>
      </c>
      <c r="AX24" s="7"/>
      <c r="AY24" s="40" t="n">
        <f aca="false">(AW24-AW23)/AW23</f>
        <v>0.0144590276279915</v>
      </c>
      <c r="AZ24" s="12" t="n">
        <f aca="false">workers_and_wage_high!B12</f>
        <v>6886.42921069284</v>
      </c>
      <c r="BA24" s="40" t="n">
        <f aca="false">(AZ24-AZ23)/AZ23</f>
        <v>0.0214735570369921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0.014182079286202</v>
      </c>
      <c r="BJ24" s="7" t="n">
        <f aca="false">BJ23+1</f>
        <v>2035</v>
      </c>
      <c r="BK24" s="40" t="n">
        <f aca="false">SUM(T94:T97)/AVERAGE(AG94:AG97)</f>
        <v>0.0747508021776449</v>
      </c>
      <c r="BL24" s="40" t="n">
        <f aca="false">SUM(P94:P97)/AVERAGE(AG94:AG97)</f>
        <v>0.016341666788735</v>
      </c>
      <c r="BM24" s="40" t="n">
        <f aca="false">SUM(D94:D97)/AVERAGE(AG94:AG97)</f>
        <v>0.0905840617796848</v>
      </c>
      <c r="BN24" s="40" t="n">
        <f aca="false">(SUM(H94:H97)+SUM(J94:J97))/AVERAGE(AG94:AG97)</f>
        <v>0.014210806882122</v>
      </c>
      <c r="BO24" s="69" t="n">
        <f aca="false">AL24-BN24</f>
        <v>-0.0463857332728969</v>
      </c>
      <c r="BP24" s="32" t="n">
        <f aca="false">BN24+BM24</f>
        <v>0.104794868661807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113373996.039969</v>
      </c>
      <c r="E25" s="9"/>
      <c r="F25" s="82" t="n">
        <f aca="false">'High pensions'!I25</f>
        <v>20607065.8137661</v>
      </c>
      <c r="G25" s="82" t="n">
        <f aca="false">'High pensions'!K25</f>
        <v>189845.474762486</v>
      </c>
      <c r="H25" s="82" t="n">
        <f aca="false">'High pensions'!V25</f>
        <v>1044473.78867251</v>
      </c>
      <c r="I25" s="82" t="n">
        <f aca="false">'High pensions'!M25</f>
        <v>5871.50952873667</v>
      </c>
      <c r="J25" s="82" t="n">
        <f aca="false">'High pensions'!W25</f>
        <v>32303.3130517272</v>
      </c>
      <c r="K25" s="9"/>
      <c r="L25" s="82" t="n">
        <f aca="false">'High pensions'!N25</f>
        <v>4012507.36812272</v>
      </c>
      <c r="M25" s="67"/>
      <c r="N25" s="82" t="n">
        <f aca="false">'High pensions'!L25</f>
        <v>856510.300309789</v>
      </c>
      <c r="O25" s="9"/>
      <c r="P25" s="82" t="n">
        <f aca="false">'High pensions'!X25</f>
        <v>25533186.7687566</v>
      </c>
      <c r="Q25" s="67"/>
      <c r="R25" s="82" t="n">
        <f aca="false">'High SIPA income'!G20</f>
        <v>24342194.7243126</v>
      </c>
      <c r="S25" s="67"/>
      <c r="T25" s="82" t="n">
        <f aca="false">'High SIPA income'!J20</f>
        <v>93074491.3078076</v>
      </c>
      <c r="U25" s="9"/>
      <c r="V25" s="82" t="n">
        <f aca="false">'High SIPA income'!F20</f>
        <v>143698.094559182</v>
      </c>
      <c r="W25" s="67"/>
      <c r="X25" s="82" t="n">
        <f aca="false">'High SIPA income'!M20</f>
        <v>360928.184222419</v>
      </c>
      <c r="Y25" s="9"/>
      <c r="Z25" s="9" t="n">
        <f aca="false">R25+V25-N25-L25-F25</f>
        <v>-990190.663326822</v>
      </c>
      <c r="AA25" s="9"/>
      <c r="AB25" s="9" t="n">
        <f aca="false">T25-P25-D25</f>
        <v>-45832691.5009178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-0.00850214058024343</v>
      </c>
      <c r="AK25" s="68" t="n">
        <f aca="false">AK24+1</f>
        <v>2036</v>
      </c>
      <c r="AL25" s="69" t="n">
        <f aca="false">SUM(AB98:AB101)/AVERAGE(AG98:AG101)</f>
        <v>-0.0299576866492392</v>
      </c>
      <c r="AM25" s="9" t="n">
        <f aca="false">'Central scenario'!AM25</f>
        <v>5493111.4769607</v>
      </c>
      <c r="AN25" s="69" t="n">
        <f aca="false">AM25/AVERAGE(AG98:AG101)</f>
        <v>0.000663766910161812</v>
      </c>
      <c r="AO25" s="69" t="n">
        <f aca="false">'GDP evolution by scenario'!M97</f>
        <v>0.0276320557493408</v>
      </c>
      <c r="AP25" s="69"/>
      <c r="AQ25" s="9" t="n">
        <f aca="false">AQ24*(1+AO25)</f>
        <v>682889307.226167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411292354.555822</v>
      </c>
      <c r="AS25" s="70" t="n">
        <f aca="false">AQ25/AG101</f>
        <v>0.081680101041353</v>
      </c>
      <c r="AT25" s="70" t="n">
        <f aca="false">AR25/AG101</f>
        <v>0.0491945044711753</v>
      </c>
      <c r="AU25" s="7"/>
      <c r="AV25" s="7"/>
      <c r="AW25" s="7" t="n">
        <f aca="false">workers_and_wage_high!C13</f>
        <v>11521898</v>
      </c>
      <c r="AX25" s="7"/>
      <c r="AY25" s="40" t="n">
        <f aca="false">(AW25-AW24)/AW24</f>
        <v>0.0097951522742853</v>
      </c>
      <c r="AZ25" s="12" t="n">
        <f aca="false">workers_and_wage_high!B13</f>
        <v>6890.54533395775</v>
      </c>
      <c r="BA25" s="40" t="n">
        <f aca="false">(AZ25-AZ24)/AZ24</f>
        <v>0.000597715178501923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0.0118714612913757</v>
      </c>
      <c r="BJ25" s="7" t="n">
        <f aca="false">BJ24+1</f>
        <v>2036</v>
      </c>
      <c r="BK25" s="40" t="n">
        <f aca="false">SUM(T98:T101)/AVERAGE(AG98:AG101)</f>
        <v>0.0751841809500749</v>
      </c>
      <c r="BL25" s="40" t="n">
        <f aca="false">SUM(P98:P101)/AVERAGE(AG98:AG101)</f>
        <v>0.0163708803006512</v>
      </c>
      <c r="BM25" s="40" t="n">
        <f aca="false">SUM(D98:D101)/AVERAGE(AG98:AG101)</f>
        <v>0.0887709872986629</v>
      </c>
      <c r="BN25" s="40" t="n">
        <f aca="false">(SUM(H98:H101)+SUM(J98:J101))/AVERAGE(AG98:AG101)</f>
        <v>0.0150513421119054</v>
      </c>
      <c r="BO25" s="69" t="n">
        <f aca="false">AL25-BN25</f>
        <v>-0.0450090287611446</v>
      </c>
      <c r="BP25" s="32" t="n">
        <f aca="false">BN25+BM25</f>
        <v>0.103822329410568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8546215.9057763</v>
      </c>
      <c r="D26" s="81" t="n">
        <f aca="false">'High pensions'!Q26</f>
        <v>105508838.342917</v>
      </c>
      <c r="E26" s="6"/>
      <c r="F26" s="81" t="n">
        <f aca="false">'High pensions'!I26</f>
        <v>19177480.3006855</v>
      </c>
      <c r="G26" s="81" t="n">
        <f aca="false">'High pensions'!K26</f>
        <v>193632.468036018</v>
      </c>
      <c r="H26" s="81" t="n">
        <f aca="false">'High pensions'!V26</f>
        <v>1065308.70831983</v>
      </c>
      <c r="I26" s="81" t="n">
        <f aca="false">'High pensions'!M26</f>
        <v>5988.63303204181</v>
      </c>
      <c r="J26" s="81" t="n">
        <f aca="false">'High pensions'!W26</f>
        <v>32947.6920098918</v>
      </c>
      <c r="K26" s="6"/>
      <c r="L26" s="81" t="n">
        <f aca="false">'High pensions'!N26</f>
        <v>4266228.99960084</v>
      </c>
      <c r="M26" s="8"/>
      <c r="N26" s="81" t="n">
        <f aca="false">'High pensions'!L26</f>
        <v>797289.861036606</v>
      </c>
      <c r="O26" s="6"/>
      <c r="P26" s="81" t="n">
        <f aca="false">'High pensions'!X26</f>
        <v>26523936.1366118</v>
      </c>
      <c r="Q26" s="8"/>
      <c r="R26" s="81" t="n">
        <f aca="false">'High SIPA income'!G21</f>
        <v>19334664.0730578</v>
      </c>
      <c r="S26" s="8"/>
      <c r="T26" s="81" t="n">
        <f aca="false">'High SIPA income'!J21</f>
        <v>73927763.8515407</v>
      </c>
      <c r="U26" s="6"/>
      <c r="V26" s="81" t="n">
        <f aca="false">'High SIPA income'!F21</f>
        <v>129450.461885458</v>
      </c>
      <c r="W26" s="8"/>
      <c r="X26" s="81" t="n">
        <f aca="false">'High SIPA income'!M21</f>
        <v>325142.238652504</v>
      </c>
      <c r="Y26" s="6"/>
      <c r="Z26" s="6" t="n">
        <f aca="false">R26+V26-N26-L26-F26</f>
        <v>-4776884.62637971</v>
      </c>
      <c r="AA26" s="6"/>
      <c r="AB26" s="6" t="n">
        <f aca="false">T26-P26-D26</f>
        <v>-58105010.6279885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-0.0107913039174304</v>
      </c>
      <c r="AK26" s="62" t="n">
        <f aca="false">AK25+1</f>
        <v>2037</v>
      </c>
      <c r="AL26" s="63" t="n">
        <f aca="false">SUM(AB102:AB105)/AVERAGE(AG102:AG105)</f>
        <v>-0.0284884914966108</v>
      </c>
      <c r="AM26" s="6" t="n">
        <f aca="false">'Central scenario'!AM26</f>
        <v>4920541.96276278</v>
      </c>
      <c r="AN26" s="63" t="n">
        <f aca="false">AM26/AVERAGE(AG102:AG105)</f>
        <v>0.000579366699307395</v>
      </c>
      <c r="AO26" s="63" t="n">
        <f aca="false">'GDP evolution by scenario'!M101</f>
        <v>0.0262580959735641</v>
      </c>
      <c r="AP26" s="63"/>
      <c r="AQ26" s="6" t="n">
        <f aca="false">AQ25*(1+AO26)</f>
        <v>700820680.194633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417112625.315051</v>
      </c>
      <c r="AS26" s="64" t="n">
        <f aca="false">AQ26/AG105</f>
        <v>0.0817110706980035</v>
      </c>
      <c r="AT26" s="64" t="n">
        <f aca="false">AR26/AG105</f>
        <v>0.0486325820275202</v>
      </c>
      <c r="AU26" s="61" t="n">
        <f aca="false">AVERAGE(AH26:AH29)</f>
        <v>-0.0157471676160662</v>
      </c>
      <c r="AV26" s="5"/>
      <c r="AW26" s="5" t="n">
        <f aca="false">workers_and_wage_high!C14</f>
        <v>11482379</v>
      </c>
      <c r="AX26" s="5"/>
      <c r="AY26" s="61" t="n">
        <f aca="false">(AW26-AW25)/AW25</f>
        <v>-0.00342990364955496</v>
      </c>
      <c r="AZ26" s="11" t="n">
        <f aca="false">workers_and_wage_high!B14</f>
        <v>6808.84926639221</v>
      </c>
      <c r="BA26" s="61" t="n">
        <f aca="false">(AZ26-AZ25)/AZ25</f>
        <v>-0.0118562557252089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0.0136292644465184</v>
      </c>
      <c r="BJ26" s="5" t="n">
        <f aca="false">BJ25+1</f>
        <v>2037</v>
      </c>
      <c r="BK26" s="61" t="n">
        <f aca="false">SUM(T102:T105)/AVERAGE(AG102:AG105)</f>
        <v>0.0754878641348937</v>
      </c>
      <c r="BL26" s="61" t="n">
        <f aca="false">SUM(P102:P105)/AVERAGE(AG102:AG105)</f>
        <v>0.0160562241410274</v>
      </c>
      <c r="BM26" s="61" t="n">
        <f aca="false">SUM(D102:D105)/AVERAGE(AG102:AG105)</f>
        <v>0.0879201314904771</v>
      </c>
      <c r="BN26" s="61" t="n">
        <f aca="false">(SUM(H102:H105)+SUM(J102:J105))/AVERAGE(AG102:AG105)</f>
        <v>0.0158379438715262</v>
      </c>
      <c r="BO26" s="63" t="n">
        <f aca="false">AL26-BN26</f>
        <v>-0.044326435368137</v>
      </c>
      <c r="BP26" s="32" t="n">
        <f aca="false">BN26+BM26</f>
        <v>0.103758075362003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8603146.91322362</v>
      </c>
      <c r="D27" s="82" t="n">
        <f aca="false">'High pensions'!Q27</f>
        <v>106211690.286711</v>
      </c>
      <c r="E27" s="9"/>
      <c r="F27" s="82" t="n">
        <f aca="false">'High pensions'!I27</f>
        <v>19305231.9612867</v>
      </c>
      <c r="G27" s="82" t="n">
        <f aca="false">'High pensions'!K27</f>
        <v>211229.041623464</v>
      </c>
      <c r="H27" s="82" t="n">
        <f aca="false">'High pensions'!V27</f>
        <v>1162119.8643694</v>
      </c>
      <c r="I27" s="82" t="n">
        <f aca="false">'High pensions'!M27</f>
        <v>6532.85695742682</v>
      </c>
      <c r="J27" s="82" t="n">
        <f aca="false">'High pensions'!W27</f>
        <v>35941.8514753426</v>
      </c>
      <c r="K27" s="9"/>
      <c r="L27" s="82" t="n">
        <f aca="false">'High pensions'!N27</f>
        <v>3669736.53404985</v>
      </c>
      <c r="M27" s="67"/>
      <c r="N27" s="82" t="n">
        <f aca="false">'High pensions'!L27</f>
        <v>790986.917545874</v>
      </c>
      <c r="O27" s="9"/>
      <c r="P27" s="82" t="n">
        <f aca="false">'High pensions'!X27</f>
        <v>23394056.9618448</v>
      </c>
      <c r="Q27" s="67"/>
      <c r="R27" s="82" t="n">
        <f aca="false">'High SIPA income'!G22</f>
        <v>22041038.7281914</v>
      </c>
      <c r="S27" s="67"/>
      <c r="T27" s="82" t="n">
        <f aca="false">'High SIPA income'!J22</f>
        <v>84275821.9115361</v>
      </c>
      <c r="U27" s="9"/>
      <c r="V27" s="82" t="n">
        <f aca="false">'High SIPA income'!F22</f>
        <v>124241.716375217</v>
      </c>
      <c r="W27" s="67"/>
      <c r="X27" s="82" t="n">
        <f aca="false">'High SIPA income'!M22</f>
        <v>312059.371653781</v>
      </c>
      <c r="Y27" s="9"/>
      <c r="Z27" s="9" t="n">
        <f aca="false">R27+V27-N27-L27-F27</f>
        <v>-1600674.96831584</v>
      </c>
      <c r="AA27" s="9"/>
      <c r="AB27" s="9" t="n">
        <f aca="false">T27-P27-D27</f>
        <v>-45329925.3370201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-0.0088698448656971</v>
      </c>
      <c r="AK27" s="68" t="n">
        <f aca="false">AK26+1</f>
        <v>2038</v>
      </c>
      <c r="AL27" s="69" t="n">
        <f aca="false">SUM(AB106:AB109)/AVERAGE(AG106:AG109)</f>
        <v>-0.0271528993899723</v>
      </c>
      <c r="AM27" s="9" t="n">
        <f aca="false">'Central scenario'!AM27</f>
        <v>4379286.21321994</v>
      </c>
      <c r="AN27" s="69" t="n">
        <f aca="false">AM27/AVERAGE(AG106:AG109)</f>
        <v>0.000504904365842384</v>
      </c>
      <c r="AO27" s="69" t="n">
        <f aca="false">'GDP evolution by scenario'!M105</f>
        <v>0.0212564051926922</v>
      </c>
      <c r="AP27" s="69"/>
      <c r="AQ27" s="9" t="n">
        <f aca="false">AQ26*(1+AO27)</f>
        <v>715717608.540268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421557150.827624</v>
      </c>
      <c r="AS27" s="70" t="n">
        <f aca="false">AQ27/AG109</f>
        <v>0.0818164389378188</v>
      </c>
      <c r="AT27" s="70" t="n">
        <f aca="false">AR27/AG109</f>
        <v>0.0481898230222859</v>
      </c>
      <c r="AU27" s="7"/>
      <c r="AV27" s="7"/>
      <c r="AW27" s="7" t="n">
        <f aca="false">workers_and_wage_high!C15</f>
        <v>11421402</v>
      </c>
      <c r="AX27" s="7"/>
      <c r="AY27" s="40" t="n">
        <f aca="false">(AW27-AW26)/AW26</f>
        <v>-0.0053104848742582</v>
      </c>
      <c r="AZ27" s="12" t="n">
        <f aca="false">workers_and_wage_high!B15</f>
        <v>6723.17180647536</v>
      </c>
      <c r="BA27" s="40" t="n">
        <f aca="false">(AZ27-AZ26)/AZ26</f>
        <v>-0.0125832510846933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0.01311411991336</v>
      </c>
      <c r="BJ27" s="7" t="n">
        <f aca="false">BJ26+1</f>
        <v>2038</v>
      </c>
      <c r="BK27" s="40" t="n">
        <f aca="false">SUM(T106:T109)/AVERAGE(AG106:AG109)</f>
        <v>0.0757742686839523</v>
      </c>
      <c r="BL27" s="40" t="n">
        <f aca="false">SUM(P106:P109)/AVERAGE(AG106:AG109)</f>
        <v>0.0157771414740417</v>
      </c>
      <c r="BM27" s="40" t="n">
        <f aca="false">SUM(D106:D109)/AVERAGE(AG106:AG109)</f>
        <v>0.0871500265998829</v>
      </c>
      <c r="BN27" s="40" t="n">
        <f aca="false">(SUM(H106:H109)+SUM(J106:J109))/AVERAGE(AG106:AG109)</f>
        <v>0.0166948888664824</v>
      </c>
      <c r="BO27" s="69" t="n">
        <f aca="false">AL27-BN27</f>
        <v>-0.0438477882564547</v>
      </c>
      <c r="BP27" s="32" t="n">
        <f aca="false">BN27+BM27</f>
        <v>0.103844915466365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8050442.29722038</v>
      </c>
      <c r="D28" s="82" t="n">
        <f aca="false">'High pensions'!Q28</f>
        <v>99388176.5088936</v>
      </c>
      <c r="E28" s="9"/>
      <c r="F28" s="82" t="n">
        <f aca="false">'High pensions'!I28</f>
        <v>18064977.5607004</v>
      </c>
      <c r="G28" s="82" t="n">
        <f aca="false">'High pensions'!K28</f>
        <v>227995.709527446</v>
      </c>
      <c r="H28" s="82" t="n">
        <f aca="false">'High pensions'!V28</f>
        <v>1254365.1242103</v>
      </c>
      <c r="I28" s="82" t="n">
        <f aca="false">'High pensions'!M28</f>
        <v>7051.41369672515</v>
      </c>
      <c r="J28" s="82" t="n">
        <f aca="false">'High pensions'!W28</f>
        <v>38794.7976559888</v>
      </c>
      <c r="K28" s="9"/>
      <c r="L28" s="82" t="n">
        <f aca="false">'High pensions'!N28</f>
        <v>3308279.04526512</v>
      </c>
      <c r="M28" s="67"/>
      <c r="N28" s="82" t="n">
        <f aca="false">'High pensions'!L28</f>
        <v>750970.232147779</v>
      </c>
      <c r="O28" s="9"/>
      <c r="P28" s="82" t="n">
        <f aca="false">'High pensions'!X28</f>
        <v>21298292.3380149</v>
      </c>
      <c r="Q28" s="67"/>
      <c r="R28" s="82" t="n">
        <f aca="false">'High SIPA income'!G23</f>
        <v>18066228.260474</v>
      </c>
      <c r="S28" s="67"/>
      <c r="T28" s="82" t="n">
        <f aca="false">'High SIPA income'!J23</f>
        <v>69077789.5846383</v>
      </c>
      <c r="U28" s="9"/>
      <c r="V28" s="82" t="n">
        <f aca="false">'High SIPA income'!F23</f>
        <v>112485.920454584</v>
      </c>
      <c r="W28" s="67"/>
      <c r="X28" s="82" t="n">
        <f aca="false">'High SIPA income'!M23</f>
        <v>282532.20159116</v>
      </c>
      <c r="Y28" s="9"/>
      <c r="Z28" s="9" t="n">
        <f aca="false">R28+V28-N28-L28-F28</f>
        <v>-3945512.65718468</v>
      </c>
      <c r="AA28" s="9"/>
      <c r="AB28" s="9" t="n">
        <f aca="false">T28-P28-D28</f>
        <v>-51608679.2622702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-0.0101051707870072</v>
      </c>
      <c r="AK28" s="68" t="n">
        <f aca="false">AK27+1</f>
        <v>2039</v>
      </c>
      <c r="AL28" s="69" t="n">
        <f aca="false">SUM(AB110:AB113)/AVERAGE(AG110:AG113)</f>
        <v>-0.0258293482467033</v>
      </c>
      <c r="AM28" s="9" t="n">
        <f aca="false">'Central scenario'!AM28</f>
        <v>3887732.69163583</v>
      </c>
      <c r="AN28" s="69" t="n">
        <f aca="false">AM28/AVERAGE(AG110:AG113)</f>
        <v>0.000438287229677919</v>
      </c>
      <c r="AO28" s="69" t="n">
        <f aca="false">'GDP evolution by scenario'!M109</f>
        <v>0.022688507949804</v>
      </c>
      <c r="AP28" s="69"/>
      <c r="AQ28" s="9" t="n">
        <f aca="false">AQ27*(1+AO28)</f>
        <v>731956173.191449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427193656.525505</v>
      </c>
      <c r="AS28" s="70" t="n">
        <f aca="false">AQ28/AG113</f>
        <v>0.0814550041638075</v>
      </c>
      <c r="AT28" s="70" t="n">
        <f aca="false">AR28/AG113</f>
        <v>0.0475398150128528</v>
      </c>
      <c r="AU28" s="9"/>
      <c r="AV28" s="7"/>
      <c r="AW28" s="7" t="n">
        <f aca="false">workers_and_wage_high!C16</f>
        <v>11521980</v>
      </c>
      <c r="AX28" s="7"/>
      <c r="AY28" s="40" t="n">
        <f aca="false">(AW28-AW27)/AW27</f>
        <v>0.00880609928623474</v>
      </c>
      <c r="AZ28" s="12" t="n">
        <f aca="false">workers_and_wage_high!B16</f>
        <v>6342.54075613813</v>
      </c>
      <c r="BA28" s="40" t="n">
        <f aca="false">(AZ28-AZ27)/AZ27</f>
        <v>-0.0566148034430167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0.0145872308780703</v>
      </c>
      <c r="BJ28" s="7" t="n">
        <f aca="false">BJ27+1</f>
        <v>2039</v>
      </c>
      <c r="BK28" s="40" t="n">
        <f aca="false">SUM(T110:T113)/AVERAGE(AG110:AG113)</f>
        <v>0.0761756904363222</v>
      </c>
      <c r="BL28" s="40" t="n">
        <f aca="false">SUM(P110:P113)/AVERAGE(AG110:AG113)</f>
        <v>0.0155278967583922</v>
      </c>
      <c r="BM28" s="40" t="n">
        <f aca="false">SUM(D110:D113)/AVERAGE(AG110:AG113)</f>
        <v>0.0864771419246332</v>
      </c>
      <c r="BN28" s="40" t="n">
        <f aca="false">(SUM(H110:H113)+SUM(J110:J113))/AVERAGE(AG110:AG113)</f>
        <v>0.0177011111464174</v>
      </c>
      <c r="BO28" s="69" t="n">
        <f aca="false">AL28-BN28</f>
        <v>-0.0435304593931207</v>
      </c>
      <c r="BP28" s="32" t="n">
        <f aca="false">BN28+BM28</f>
        <v>0.104178253071051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7381191.97851738</v>
      </c>
      <c r="D29" s="82" t="n">
        <f aca="false">'High pensions'!Q29</f>
        <v>91125826.8952763</v>
      </c>
      <c r="E29" s="9"/>
      <c r="F29" s="82" t="n">
        <f aca="false">'High pensions'!I29</f>
        <v>16563197.7151339</v>
      </c>
      <c r="G29" s="82" t="n">
        <f aca="false">'High pensions'!K29</f>
        <v>233179.582375956</v>
      </c>
      <c r="H29" s="82" t="n">
        <f aca="false">'High pensions'!V29</f>
        <v>1282885.26313305</v>
      </c>
      <c r="I29" s="82" t="n">
        <f aca="false">'High pensions'!M29</f>
        <v>7211.73966111208</v>
      </c>
      <c r="J29" s="82" t="n">
        <f aca="false">'High pensions'!W29</f>
        <v>39676.8638082386</v>
      </c>
      <c r="K29" s="9"/>
      <c r="L29" s="82" t="n">
        <f aca="false">'High pensions'!N29</f>
        <v>3051396.7057971</v>
      </c>
      <c r="M29" s="67"/>
      <c r="N29" s="82" t="n">
        <f aca="false">'High pensions'!L29</f>
        <v>686850.352897843</v>
      </c>
      <c r="O29" s="9"/>
      <c r="P29" s="82" t="n">
        <f aca="false">'High pensions'!X29</f>
        <v>19612560.0001379</v>
      </c>
      <c r="Q29" s="67"/>
      <c r="R29" s="82" t="n">
        <f aca="false">'High SIPA income'!G24</f>
        <v>19758169.3249393</v>
      </c>
      <c r="S29" s="67"/>
      <c r="T29" s="82" t="n">
        <f aca="false">'High SIPA income'!J24</f>
        <v>75547072.8880299</v>
      </c>
      <c r="U29" s="9"/>
      <c r="V29" s="82" t="n">
        <f aca="false">'High SIPA income'!F24</f>
        <v>112102.826524005</v>
      </c>
      <c r="W29" s="67"/>
      <c r="X29" s="82" t="n">
        <f aca="false">'High SIPA income'!M24</f>
        <v>281569.980086592</v>
      </c>
      <c r="Y29" s="9"/>
      <c r="Z29" s="9" t="n">
        <f aca="false">R29+V29-N29-L29-F29</f>
        <v>-431172.622365523</v>
      </c>
      <c r="AA29" s="9"/>
      <c r="AB29" s="9" t="n">
        <f aca="false">T29-P29-D29</f>
        <v>-35191314.0073844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-0.00696224243214124</v>
      </c>
      <c r="AK29" s="68" t="n">
        <f aca="false">AK28+1</f>
        <v>2040</v>
      </c>
      <c r="AL29" s="69" t="n">
        <f aca="false">SUM(AB114:AB117)/AVERAGE(AG114:AG117)</f>
        <v>-0.0241480291552554</v>
      </c>
      <c r="AM29" s="9" t="n">
        <f aca="false">'Central scenario'!AM29</f>
        <v>3427469.19706586</v>
      </c>
      <c r="AN29" s="69" t="n">
        <f aca="false">AM29/AVERAGE(AG114:AG117)</f>
        <v>0.000376437522746298</v>
      </c>
      <c r="AO29" s="69" t="n">
        <f aca="false">'GDP evolution by scenario'!M113</f>
        <v>0.026462467326561</v>
      </c>
      <c r="AP29" s="69"/>
      <c r="AQ29" s="9" t="n">
        <f aca="false">AQ28*(1+AO29)</f>
        <v>751325539.509002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435029411.034523</v>
      </c>
      <c r="AS29" s="70" t="n">
        <f aca="false">AQ29/AG117</f>
        <v>0.0816549516905154</v>
      </c>
      <c r="AT29" s="70" t="n">
        <f aca="false">AR29/AG117</f>
        <v>0.0472795129062051</v>
      </c>
      <c r="AV29" s="7"/>
      <c r="AW29" s="7" t="n">
        <f aca="false">workers_and_wage_high!C17</f>
        <v>11538154</v>
      </c>
      <c r="AX29" s="7"/>
      <c r="AY29" s="40" t="n">
        <f aca="false">(AW29-AW28)/AW28</f>
        <v>0.00140375178571739</v>
      </c>
      <c r="AZ29" s="12" t="n">
        <f aca="false">workers_and_wage_high!B17</f>
        <v>6004.7550431554</v>
      </c>
      <c r="BA29" s="40" t="n">
        <f aca="false">(AZ29-AZ28)/AZ28</f>
        <v>-0.0532571608082817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0.0127675531989765</v>
      </c>
      <c r="BJ29" s="7" t="n">
        <f aca="false">BJ28+1</f>
        <v>2040</v>
      </c>
      <c r="BK29" s="40" t="n">
        <f aca="false">SUM(T114:T117)/AVERAGE(AG114:AG117)</f>
        <v>0.0764711477789334</v>
      </c>
      <c r="BL29" s="40" t="n">
        <f aca="false">SUM(P114:P117)/AVERAGE(AG114:AG117)</f>
        <v>0.0152203954782448</v>
      </c>
      <c r="BM29" s="40" t="n">
        <f aca="false">SUM(D114:D117)/AVERAGE(AG114:AG117)</f>
        <v>0.085398781455944</v>
      </c>
      <c r="BN29" s="40" t="n">
        <f aca="false">(SUM(H114:H117)+SUM(J114:J117))/AVERAGE(AG114:AG117)</f>
        <v>0.0182786536724288</v>
      </c>
      <c r="BO29" s="69" t="n">
        <f aca="false">AL29-BN29</f>
        <v>-0.0424266828276842</v>
      </c>
      <c r="BP29" s="32" t="n">
        <f aca="false">BN29+BM29</f>
        <v>0.103677435128373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90613526.7491123</v>
      </c>
      <c r="E30" s="6"/>
      <c r="F30" s="81" t="n">
        <f aca="false">'High pensions'!I30</f>
        <v>16470081.0993565</v>
      </c>
      <c r="G30" s="81" t="n">
        <f aca="false">'High pensions'!K30</f>
        <v>189879.95484708</v>
      </c>
      <c r="H30" s="81" t="n">
        <f aca="false">'High pensions'!V30</f>
        <v>1044663.48792468</v>
      </c>
      <c r="I30" s="81" t="n">
        <f aca="false">'High pensions'!M30</f>
        <v>5872.57592310553</v>
      </c>
      <c r="J30" s="81" t="n">
        <f aca="false">'High pensions'!W30</f>
        <v>32309.1800389074</v>
      </c>
      <c r="K30" s="6"/>
      <c r="L30" s="81" t="n">
        <f aca="false">'High pensions'!N30</f>
        <v>3574517.52676076</v>
      </c>
      <c r="M30" s="8"/>
      <c r="N30" s="81" t="n">
        <f aca="false">'High pensions'!L30</f>
        <v>683471.593930826</v>
      </c>
      <c r="O30" s="6"/>
      <c r="P30" s="81" t="n">
        <f aca="false">'High pensions'!X30</f>
        <v>22308447.4919886</v>
      </c>
      <c r="Q30" s="8"/>
      <c r="R30" s="81" t="n">
        <f aca="false">'High SIPA income'!G25</f>
        <v>15760588.8300529</v>
      </c>
      <c r="S30" s="8"/>
      <c r="T30" s="81" t="n">
        <f aca="false">'High SIPA income'!J25</f>
        <v>60261977.3887342</v>
      </c>
      <c r="U30" s="6"/>
      <c r="V30" s="81" t="n">
        <f aca="false">'High SIPA income'!F25</f>
        <v>110988.074669527</v>
      </c>
      <c r="W30" s="8"/>
      <c r="X30" s="81" t="n">
        <f aca="false">'High SIPA income'!M25</f>
        <v>278770.044820021</v>
      </c>
      <c r="Y30" s="6"/>
      <c r="Z30" s="6" t="n">
        <f aca="false">R30+V30-N30-L30-F30</f>
        <v>-4856493.31532565</v>
      </c>
      <c r="AA30" s="6"/>
      <c r="AB30" s="6" t="n">
        <f aca="false">T30-P30-D30</f>
        <v>-52659996.8523667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-0.0104038714003578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-0.250821851359391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11452346</v>
      </c>
      <c r="AX30" s="5"/>
      <c r="AY30" s="61" t="n">
        <f aca="false">(AW30-AW29)/AW29</f>
        <v>-0.00743689155128281</v>
      </c>
      <c r="AZ30" s="11" t="n">
        <f aca="false">workers_and_wage_high!B18</f>
        <v>5984.66038142344</v>
      </c>
      <c r="BA30" s="61" t="n">
        <f aca="false">(AZ30-AZ29)/AZ29</f>
        <v>-0.00334645819646946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0.0149190104727292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91487854.0194997</v>
      </c>
      <c r="E31" s="9"/>
      <c r="F31" s="82" t="n">
        <f aca="false">'High pensions'!I31</f>
        <v>16629000.430358</v>
      </c>
      <c r="G31" s="82" t="n">
        <f aca="false">'High pensions'!K31</f>
        <v>194832.254670393</v>
      </c>
      <c r="H31" s="82" t="n">
        <f aca="false">'High pensions'!V31</f>
        <v>1071909.58038787</v>
      </c>
      <c r="I31" s="82" t="n">
        <f aca="false">'High pensions'!M31</f>
        <v>6025.73983516681</v>
      </c>
      <c r="J31" s="82" t="n">
        <f aca="false">'High pensions'!W31</f>
        <v>33151.8426924086</v>
      </c>
      <c r="K31" s="9"/>
      <c r="L31" s="82" t="n">
        <f aca="false">'High pensions'!N31</f>
        <v>3250287.77850783</v>
      </c>
      <c r="M31" s="67"/>
      <c r="N31" s="82" t="n">
        <f aca="false">'High pensions'!L31</f>
        <v>691128.159056459</v>
      </c>
      <c r="O31" s="9"/>
      <c r="P31" s="82" t="n">
        <f aca="false">'High pensions'!X31</f>
        <v>20668141.9492501</v>
      </c>
      <c r="Q31" s="67"/>
      <c r="R31" s="82" t="n">
        <f aca="false">'High SIPA income'!G26</f>
        <v>18703119.7272112</v>
      </c>
      <c r="S31" s="67"/>
      <c r="T31" s="82" t="n">
        <f aca="false">'High SIPA income'!J26</f>
        <v>71512999.3081739</v>
      </c>
      <c r="U31" s="9"/>
      <c r="V31" s="82" t="n">
        <f aca="false">'High SIPA income'!F26</f>
        <v>107486.273713936</v>
      </c>
      <c r="W31" s="67"/>
      <c r="X31" s="82" t="n">
        <f aca="false">'High SIPA income'!M26</f>
        <v>269974.530416806</v>
      </c>
      <c r="Y31" s="9"/>
      <c r="Z31" s="9" t="n">
        <f aca="false">R31+V31-N31-L31-F31</f>
        <v>-1759810.36699725</v>
      </c>
      <c r="AA31" s="9"/>
      <c r="AB31" s="9" t="n">
        <f aca="false">T31-P31-D31</f>
        <v>-40642996.6605759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-0.00806010385028348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11487356</v>
      </c>
      <c r="AX31" s="7"/>
      <c r="AY31" s="40" t="n">
        <f aca="false">(AW31-AW30)/AW30</f>
        <v>0.00305701556694148</v>
      </c>
      <c r="AZ31" s="12" t="n">
        <f aca="false">workers_and_wage_high!B19</f>
        <v>5961.57826280046</v>
      </c>
      <c r="BA31" s="40" t="n">
        <f aca="false">(AZ31-AZ30)/AZ30</f>
        <v>-0.00385688028256918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0.0132400696383177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32580997.0947377</v>
      </c>
      <c r="D32" s="82" t="n">
        <f aca="false">'High pensions'!Q32</f>
        <v>93551779.3424859</v>
      </c>
      <c r="E32" s="9"/>
      <c r="F32" s="82" t="n">
        <f aca="false">'High pensions'!I32</f>
        <v>17004143.2889593</v>
      </c>
      <c r="G32" s="82" t="n">
        <f aca="false">'High pensions'!K32</f>
        <v>186101.284892964</v>
      </c>
      <c r="H32" s="82" t="n">
        <f aca="false">'High pensions'!V32</f>
        <v>1023874.36072501</v>
      </c>
      <c r="I32" s="82" t="n">
        <f aca="false">'High pensions'!M32</f>
        <v>5755.70984205039</v>
      </c>
      <c r="J32" s="82" t="n">
        <f aca="false">'High pensions'!W32</f>
        <v>31666.2173420105</v>
      </c>
      <c r="K32" s="9"/>
      <c r="L32" s="82" t="n">
        <f aca="false">'High pensions'!N32</f>
        <v>3177620.63583764</v>
      </c>
      <c r="M32" s="67"/>
      <c r="N32" s="82" t="n">
        <f aca="false">'High pensions'!L32</f>
        <v>708198.933659263</v>
      </c>
      <c r="O32" s="9"/>
      <c r="P32" s="82" t="n">
        <f aca="false">'High pensions'!X32</f>
        <v>20384990.1656612</v>
      </c>
      <c r="Q32" s="67"/>
      <c r="R32" s="82" t="n">
        <f aca="false">'High SIPA income'!G27</f>
        <v>15783642.2468858</v>
      </c>
      <c r="S32" s="67"/>
      <c r="T32" s="82" t="n">
        <f aca="false">'High SIPA income'!J27</f>
        <v>60350124.1260734</v>
      </c>
      <c r="U32" s="9"/>
      <c r="V32" s="82" t="n">
        <f aca="false">'High SIPA income'!F27</f>
        <v>109352.321436835</v>
      </c>
      <c r="W32" s="67"/>
      <c r="X32" s="82" t="n">
        <f aca="false">'High SIPA income'!M27</f>
        <v>274661.504300241</v>
      </c>
      <c r="Y32" s="9"/>
      <c r="Z32" s="9" t="n">
        <f aca="false">R32+V32-N32-L32-F32</f>
        <v>-4996968.29013356</v>
      </c>
      <c r="AA32" s="9"/>
      <c r="AB32" s="9" t="n">
        <f aca="false">T32-P32-D32</f>
        <v>-53586645.3820737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-0.0105410186905171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11551134</v>
      </c>
      <c r="AX32" s="7"/>
      <c r="AY32" s="40" t="n">
        <f aca="false">(AW32-AW31)/AW31</f>
        <v>0.00555201736587601</v>
      </c>
      <c r="AZ32" s="12" t="n">
        <f aca="false">workers_and_wage_high!B20</f>
        <v>5872.63427761974</v>
      </c>
      <c r="BA32" s="40" t="n">
        <f aca="false">(AZ32-AZ31)/AZ31</f>
        <v>-0.0149195366159515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0.0157214941635438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92326295.8791038</v>
      </c>
      <c r="E33" s="9"/>
      <c r="F33" s="82" t="n">
        <f aca="false">'High pensions'!I33</f>
        <v>16781397.163166</v>
      </c>
      <c r="G33" s="82" t="n">
        <f aca="false">'High pensions'!K33</f>
        <v>200464.877487003</v>
      </c>
      <c r="H33" s="82" t="n">
        <f aca="false">'High pensions'!V33</f>
        <v>1102898.60923246</v>
      </c>
      <c r="I33" s="82" t="n">
        <f aca="false">'High pensions'!M33</f>
        <v>6199.94466454655</v>
      </c>
      <c r="J33" s="82" t="n">
        <f aca="false">'High pensions'!W33</f>
        <v>34110.2662649217</v>
      </c>
      <c r="K33" s="9"/>
      <c r="L33" s="82" t="n">
        <f aca="false">'High pensions'!N33</f>
        <v>3280777.27976349</v>
      </c>
      <c r="M33" s="67"/>
      <c r="N33" s="82" t="n">
        <f aca="false">'High pensions'!L33</f>
        <v>699992.023834843</v>
      </c>
      <c r="O33" s="9"/>
      <c r="P33" s="82" t="n">
        <f aca="false">'High pensions'!X33</f>
        <v>20875118.4849545</v>
      </c>
      <c r="Q33" s="67"/>
      <c r="R33" s="82" t="n">
        <f aca="false">'High SIPA income'!G28</f>
        <v>17957110.8584092</v>
      </c>
      <c r="S33" s="67"/>
      <c r="T33" s="82" t="n">
        <f aca="false">'High SIPA income'!J28</f>
        <v>68660569.7404526</v>
      </c>
      <c r="U33" s="9"/>
      <c r="V33" s="82" t="n">
        <f aca="false">'High SIPA income'!F28</f>
        <v>109843.876246888</v>
      </c>
      <c r="W33" s="67"/>
      <c r="X33" s="82" t="n">
        <f aca="false">'High SIPA income'!M28</f>
        <v>275896.148263909</v>
      </c>
      <c r="Y33" s="9"/>
      <c r="Z33" s="9" t="n">
        <f aca="false">R33+V33-N33-L33-F33</f>
        <v>-2695211.73210834</v>
      </c>
      <c r="AA33" s="9"/>
      <c r="AB33" s="9" t="n">
        <f aca="false">T33-P33-D33</f>
        <v>-44540844.6236056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-0.00884144935501094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11655382</v>
      </c>
      <c r="AX33" s="7"/>
      <c r="AY33" s="40" t="n">
        <f aca="false">(AW33-AW32)/AW32</f>
        <v>0.00902491478325851</v>
      </c>
      <c r="AZ33" s="12" t="n">
        <f aca="false">workers_and_wage_high!B21</f>
        <v>5678.62785050715</v>
      </c>
      <c r="BA33" s="40" t="n">
        <f aca="false">(AZ33-AZ32)/AZ32</f>
        <v>-0.0330356732500672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0.0138350669522504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105836492.094276</v>
      </c>
      <c r="E34" s="6"/>
      <c r="F34" s="81" t="n">
        <f aca="false">'High pensions'!I34</f>
        <v>19237035.2485061</v>
      </c>
      <c r="G34" s="81" t="n">
        <f aca="false">'High pensions'!K34</f>
        <v>233133.974652747</v>
      </c>
      <c r="H34" s="81" t="n">
        <f aca="false">'High pensions'!V34</f>
        <v>1282634.3428964</v>
      </c>
      <c r="I34" s="81" t="n">
        <f aca="false">'High pensions'!M34</f>
        <v>7210.32911297155</v>
      </c>
      <c r="J34" s="81" t="n">
        <f aca="false">'High pensions'!W34</f>
        <v>39669.1033885484</v>
      </c>
      <c r="K34" s="6"/>
      <c r="L34" s="81" t="n">
        <f aca="false">'High pensions'!N34</f>
        <v>3813388.74692218</v>
      </c>
      <c r="M34" s="8"/>
      <c r="N34" s="81" t="n">
        <f aca="false">'High pensions'!L34</f>
        <v>716576.590225104</v>
      </c>
      <c r="O34" s="6"/>
      <c r="P34" s="81" t="n">
        <f aca="false">'High pensions'!X34</f>
        <v>23730085.3110103</v>
      </c>
      <c r="Q34" s="8"/>
      <c r="R34" s="81" t="n">
        <f aca="false">'High SIPA income'!G29</f>
        <v>16441377.8239414</v>
      </c>
      <c r="S34" s="8"/>
      <c r="T34" s="81" t="n">
        <f aca="false">'High SIPA income'!J29</f>
        <v>62865033.1120063</v>
      </c>
      <c r="U34" s="6"/>
      <c r="V34" s="81" t="n">
        <f aca="false">'High SIPA income'!F29</f>
        <v>111198.450878821</v>
      </c>
      <c r="W34" s="8"/>
      <c r="X34" s="81" t="n">
        <f aca="false">'High SIPA income'!M29</f>
        <v>279298.449204622</v>
      </c>
      <c r="Y34" s="6"/>
      <c r="Z34" s="6" t="n">
        <f aca="false">R34+V34-N34-L34-F34</f>
        <v>-7214424.31083318</v>
      </c>
      <c r="AA34" s="6"/>
      <c r="AB34" s="6" t="n">
        <f aca="false">T34-P34-D34</f>
        <v>-66701544.2932798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-0.0139144450733027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0.00578164987540203</v>
      </c>
      <c r="AV34" s="5"/>
      <c r="AW34" s="5" t="n">
        <f aca="false">workers_and_wage_high!C22</f>
        <v>11431158</v>
      </c>
      <c r="AX34" s="5"/>
      <c r="AY34" s="61" t="n">
        <f aca="false">(AW34-AW33)/AW33</f>
        <v>-0.0192378079071111</v>
      </c>
      <c r="AZ34" s="11" t="n">
        <f aca="false">workers_and_wage_high!B22</f>
        <v>5989.32191199784</v>
      </c>
      <c r="BA34" s="61" t="n">
        <f aca="false">(AZ34-AZ33)/AZ33</f>
        <v>0.0547128760098161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0.0166811077820613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97560784.1315322</v>
      </c>
      <c r="E35" s="9"/>
      <c r="F35" s="82" t="n">
        <f aca="false">'High pensions'!I35</f>
        <v>17732827.3648602</v>
      </c>
      <c r="G35" s="82" t="n">
        <f aca="false">'High pensions'!K35</f>
        <v>265315.614865827</v>
      </c>
      <c r="H35" s="82" t="n">
        <f aca="false">'High pensions'!V35</f>
        <v>1459688.23222984</v>
      </c>
      <c r="I35" s="82" t="n">
        <f aca="false">'High pensions'!M35</f>
        <v>8205.63757316989</v>
      </c>
      <c r="J35" s="82" t="n">
        <f aca="false">'High pensions'!W35</f>
        <v>45144.9968730878</v>
      </c>
      <c r="K35" s="9"/>
      <c r="L35" s="82" t="n">
        <f aca="false">'High pensions'!N35</f>
        <v>3228169.97748019</v>
      </c>
      <c r="M35" s="67"/>
      <c r="N35" s="82" t="n">
        <f aca="false">'High pensions'!L35</f>
        <v>731483.957363624</v>
      </c>
      <c r="O35" s="9"/>
      <c r="P35" s="82" t="n">
        <f aca="false">'High pensions'!X35</f>
        <v>20775398.2699746</v>
      </c>
      <c r="Q35" s="67"/>
      <c r="R35" s="82" t="n">
        <f aca="false">'High SIPA income'!G30</f>
        <v>18946090.5103676</v>
      </c>
      <c r="S35" s="67"/>
      <c r="T35" s="82" t="n">
        <f aca="false">'High SIPA income'!J30</f>
        <v>72442019.1562632</v>
      </c>
      <c r="U35" s="9"/>
      <c r="V35" s="82" t="n">
        <f aca="false">'High SIPA income'!F30</f>
        <v>100985.390595</v>
      </c>
      <c r="W35" s="67"/>
      <c r="X35" s="82" t="n">
        <f aca="false">'High SIPA income'!M30</f>
        <v>253646.186278647</v>
      </c>
      <c r="Y35" s="9"/>
      <c r="Z35" s="9" t="n">
        <f aca="false">R35+V35-N35-L35-F35</f>
        <v>-2645405.39874142</v>
      </c>
      <c r="AA35" s="9"/>
      <c r="AB35" s="9" t="n">
        <f aca="false">T35-P35-D35</f>
        <v>-45894163.2452435</v>
      </c>
      <c r="AC35" s="50"/>
      <c r="AD35" s="9"/>
      <c r="AE35" s="9"/>
      <c r="AF35" s="9"/>
      <c r="AG35" s="9" t="n">
        <f aca="false">AG34*'Optimist macro hypothesis'!B17/'Optimist macro hypothesis'!B16</f>
        <v>4966125494.3986</v>
      </c>
      <c r="AH35" s="40" t="n">
        <f aca="false">(AG35-AG34)/AG34</f>
        <v>0.0359712230215827</v>
      </c>
      <c r="AI35" s="40"/>
      <c r="AJ35" s="40" t="n">
        <f aca="false">AB35/AG35</f>
        <v>-0.00924144250825085</v>
      </c>
      <c r="AK35" s="7"/>
      <c r="AL35" s="7"/>
      <c r="AM35" s="92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11441818</v>
      </c>
      <c r="AX35" s="7"/>
      <c r="AY35" s="40" t="n">
        <f aca="false">(AW35-AW34)/AW34</f>
        <v>0.000932538943123697</v>
      </c>
      <c r="AZ35" s="12" t="n">
        <f aca="false">workers_and_wage_high!B23</f>
        <v>5864.48545654583</v>
      </c>
      <c r="BA35" s="40" t="n">
        <f aca="false">(AZ35-AZ34)/AZ34</f>
        <v>-0.0208431701094478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0.0145640291201014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98529413.2099555</v>
      </c>
      <c r="E36" s="9"/>
      <c r="F36" s="82" t="n">
        <f aca="false">'High pensions'!I36</f>
        <v>17908887.165744</v>
      </c>
      <c r="G36" s="82" t="n">
        <f aca="false">'High pensions'!K36</f>
        <v>287971.278396959</v>
      </c>
      <c r="H36" s="82" t="n">
        <f aca="false">'High pensions'!V36</f>
        <v>1584333.00847671</v>
      </c>
      <c r="I36" s="82" t="n">
        <f aca="false">'High pensions'!M36</f>
        <v>8906.32819784404</v>
      </c>
      <c r="J36" s="82" t="n">
        <f aca="false">'High pensions'!W36</f>
        <v>48999.9899528877</v>
      </c>
      <c r="K36" s="9"/>
      <c r="L36" s="82" t="n">
        <f aca="false">'High pensions'!N36</f>
        <v>3147271.00584665</v>
      </c>
      <c r="M36" s="67"/>
      <c r="N36" s="82" t="n">
        <f aca="false">'High pensions'!L36</f>
        <v>741400.418364853</v>
      </c>
      <c r="O36" s="9"/>
      <c r="P36" s="82" t="n">
        <f aca="false">'High pensions'!X36</f>
        <v>20410170.5641904</v>
      </c>
      <c r="Q36" s="67"/>
      <c r="R36" s="82" t="n">
        <f aca="false">'High SIPA income'!G31</f>
        <v>16928141.0767138</v>
      </c>
      <c r="S36" s="67"/>
      <c r="T36" s="82" t="n">
        <f aca="false">'High SIPA income'!J31</f>
        <v>64726214.5975801</v>
      </c>
      <c r="U36" s="9"/>
      <c r="V36" s="82" t="n">
        <f aca="false">'High SIPA income'!F31</f>
        <v>108866.576873261</v>
      </c>
      <c r="W36" s="67"/>
      <c r="X36" s="82" t="n">
        <f aca="false">'High SIPA income'!M31</f>
        <v>273441.454000586</v>
      </c>
      <c r="Y36" s="9"/>
      <c r="Z36" s="9" t="n">
        <f aca="false">R36+V36-N36-L36-F36</f>
        <v>-4760550.93636842</v>
      </c>
      <c r="AA36" s="9"/>
      <c r="AB36" s="9" t="n">
        <f aca="false">T36-P36-D36</f>
        <v>-54213369.1765657</v>
      </c>
      <c r="AC36" s="50"/>
      <c r="AD36" s="9"/>
      <c r="AE36" s="9"/>
      <c r="AF36" s="9"/>
      <c r="AG36" s="9" t="n">
        <f aca="false">AG35*'Optimist macro hypothesis'!B18/'Optimist macro hypothesis'!B17</f>
        <v>5069586442.19857</v>
      </c>
      <c r="AH36" s="40" t="n">
        <f aca="false">(AG36-AG35)/AG35</f>
        <v>0.0208333333333335</v>
      </c>
      <c r="AI36" s="40"/>
      <c r="AJ36" s="40" t="n">
        <f aca="false">AB36/AG36</f>
        <v>-0.0106938445166455</v>
      </c>
      <c r="AK36" s="7"/>
      <c r="AL36" s="7"/>
      <c r="AU36" s="9"/>
      <c r="AW36" s="7" t="n">
        <f aca="false">workers_and_wage_high!C24</f>
        <v>11504456</v>
      </c>
      <c r="AY36" s="40" t="n">
        <f aca="false">(AW36-AW35)/AW35</f>
        <v>0.00547447966747942</v>
      </c>
      <c r="AZ36" s="12" t="n">
        <f aca="false">workers_and_wage_high!B24</f>
        <v>6030.09956559176</v>
      </c>
      <c r="BA36" s="40" t="n">
        <f aca="false">(AZ36-AZ35)/AZ35</f>
        <v>0.0282401772965564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0.0168523577039835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101833525.489851</v>
      </c>
      <c r="E37" s="9"/>
      <c r="F37" s="82" t="n">
        <f aca="false">'High pensions'!I37</f>
        <v>18509448.6841355</v>
      </c>
      <c r="G37" s="82" t="n">
        <f aca="false">'High pensions'!K37</f>
        <v>315718.668004097</v>
      </c>
      <c r="H37" s="82" t="n">
        <f aca="false">'High pensions'!V37</f>
        <v>1736990.9592917</v>
      </c>
      <c r="I37" s="82" t="n">
        <f aca="false">'High pensions'!M37</f>
        <v>9764.49488672469</v>
      </c>
      <c r="J37" s="82" t="n">
        <f aca="false">'High pensions'!W37</f>
        <v>53721.3698750012</v>
      </c>
      <c r="K37" s="9"/>
      <c r="L37" s="82" t="n">
        <f aca="false">'High pensions'!N37</f>
        <v>3254904.37939397</v>
      </c>
      <c r="M37" s="67"/>
      <c r="N37" s="82" t="n">
        <f aca="false">'High pensions'!L37</f>
        <v>768870.400445443</v>
      </c>
      <c r="O37" s="9"/>
      <c r="P37" s="82" t="n">
        <f aca="false">'High pensions'!X37</f>
        <v>21119812.3876473</v>
      </c>
      <c r="Q37" s="67"/>
      <c r="R37" s="82" t="n">
        <f aca="false">'High SIPA income'!G32</f>
        <v>20072751.9706407</v>
      </c>
      <c r="S37" s="67"/>
      <c r="T37" s="82" t="n">
        <f aca="false">'High SIPA income'!J32</f>
        <v>76749906.8992817</v>
      </c>
      <c r="U37" s="9"/>
      <c r="V37" s="82" t="n">
        <f aca="false">'High SIPA income'!F32</f>
        <v>108649.700422329</v>
      </c>
      <c r="W37" s="67"/>
      <c r="X37" s="82" t="n">
        <f aca="false">'High SIPA income'!M32</f>
        <v>272896.72288306</v>
      </c>
      <c r="Y37" s="9"/>
      <c r="Z37" s="9" t="n">
        <f aca="false">R37+V37-N37-L37-F37</f>
        <v>-2351821.79291192</v>
      </c>
      <c r="AA37" s="9"/>
      <c r="AB37" s="9" t="n">
        <f aca="false">T37-P37-D37</f>
        <v>-46203430.9782168</v>
      </c>
      <c r="AC37" s="50"/>
      <c r="AD37" s="9"/>
      <c r="AE37" s="9"/>
      <c r="AF37" s="9"/>
      <c r="AG37" s="9" t="n">
        <f aca="false">AG36*'Optimist macro hypothesis'!B19/'Optimist macro hypothesis'!B18</f>
        <v>5144436827.06535</v>
      </c>
      <c r="AH37" s="40" t="n">
        <f aca="false">(AG37-AG36)/AG36</f>
        <v>0.0147645938618844</v>
      </c>
      <c r="AI37" s="40" t="n">
        <f aca="false">(AG37-AG33)/AG33</f>
        <v>0.021181301138727</v>
      </c>
      <c r="AJ37" s="40" t="n">
        <f aca="false">AB37/AG37</f>
        <v>-0.00898124178241171</v>
      </c>
      <c r="AK37" s="7"/>
      <c r="AL37" s="7"/>
      <c r="AW37" s="7" t="n">
        <f aca="false">workers_and_wage_high!C25</f>
        <v>11594751</v>
      </c>
      <c r="AY37" s="40" t="n">
        <f aca="false">(AW37-AW36)/AW36</f>
        <v>0.00784869793061054</v>
      </c>
      <c r="AZ37" s="12" t="n">
        <f aca="false">workers_and_wage_high!B25</f>
        <v>6073.05530212919</v>
      </c>
      <c r="BA37" s="40" t="n">
        <f aca="false">(AZ37-AZ36)/AZ36</f>
        <v>0.00712355344554285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0.0144872627219907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97119593.1519795</v>
      </c>
      <c r="E38" s="6"/>
      <c r="F38" s="81" t="n">
        <f aca="false">'High pensions'!I38</f>
        <v>17652635.6818496</v>
      </c>
      <c r="G38" s="81" t="n">
        <f aca="false">'High pensions'!K38</f>
        <v>328730.73547274</v>
      </c>
      <c r="H38" s="81" t="n">
        <f aca="false">'High pensions'!V38</f>
        <v>1808579.5153236</v>
      </c>
      <c r="I38" s="81" t="n">
        <f aca="false">'High pensions'!M38</f>
        <v>10166.9299630743</v>
      </c>
      <c r="J38" s="81" t="n">
        <f aca="false">'High pensions'!W38</f>
        <v>55935.4489275333</v>
      </c>
      <c r="K38" s="6"/>
      <c r="L38" s="81" t="n">
        <f aca="false">'High pensions'!N38</f>
        <v>3587256.76064449</v>
      </c>
      <c r="M38" s="8"/>
      <c r="N38" s="81" t="n">
        <f aca="false">'High pensions'!L38</f>
        <v>736317.708273254</v>
      </c>
      <c r="O38" s="6"/>
      <c r="P38" s="81" t="n">
        <f aca="false">'High pensions'!X38</f>
        <v>22665295.1661586</v>
      </c>
      <c r="Q38" s="8"/>
      <c r="R38" s="81" t="n">
        <f aca="false">'High SIPA income'!G33</f>
        <v>17761232.7774514</v>
      </c>
      <c r="S38" s="8"/>
      <c r="T38" s="81" t="n">
        <f aca="false">'High SIPA income'!J33</f>
        <v>67911612.9208245</v>
      </c>
      <c r="U38" s="6"/>
      <c r="V38" s="81" t="n">
        <f aca="false">'High SIPA income'!F33</f>
        <v>112450.834737185</v>
      </c>
      <c r="W38" s="8"/>
      <c r="X38" s="81" t="n">
        <f aca="false">'High SIPA income'!M33</f>
        <v>282444.076384548</v>
      </c>
      <c r="Y38" s="6"/>
      <c r="Z38" s="6" t="n">
        <f aca="false">R38+V38-N38-L38-F38</f>
        <v>-4102526.53857872</v>
      </c>
      <c r="AA38" s="6"/>
      <c r="AB38" s="6" t="n">
        <f aca="false">T38-P38-D38</f>
        <v>-51873275.3973137</v>
      </c>
      <c r="AC38" s="50"/>
      <c r="AD38" s="6"/>
      <c r="AE38" s="6"/>
      <c r="AF38" s="6"/>
      <c r="AG38" s="6" t="n">
        <f aca="false">AG37*'Optimist macro hypothesis'!B20/'Optimist macro hypothesis'!B19</f>
        <v>5129248922.09656</v>
      </c>
      <c r="AH38" s="61" t="n">
        <f aca="false">(AG38-AG37)/AG37</f>
        <v>-0.00295229691399647</v>
      </c>
      <c r="AI38" s="61"/>
      <c r="AJ38" s="61" t="n">
        <f aca="false">AB38/AG38</f>
        <v>-0.0101132302575229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0.00114870432082166</v>
      </c>
      <c r="AV38" s="5"/>
      <c r="AW38" s="5" t="n">
        <f aca="false">workers_and_wage_high!C26</f>
        <v>11785906</v>
      </c>
      <c r="AX38" s="5"/>
      <c r="AY38" s="61" t="n">
        <f aca="false">(AW38-AW37)/AW37</f>
        <v>0.0164863393789138</v>
      </c>
      <c r="AZ38" s="11" t="n">
        <f aca="false">workers_and_wage_high!B26</f>
        <v>6123.66656619243</v>
      </c>
      <c r="BA38" s="61" t="n">
        <f aca="false">(AZ38-AZ37)/AZ37</f>
        <v>0.00833374002793865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0.0170306496121856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107110577.893001</v>
      </c>
      <c r="E39" s="9"/>
      <c r="F39" s="82" t="n">
        <f aca="false">'High pensions'!I39</f>
        <v>19468615.4240648</v>
      </c>
      <c r="G39" s="82" t="n">
        <f aca="false">'High pensions'!K39</f>
        <v>381437.412689405</v>
      </c>
      <c r="H39" s="82" t="n">
        <f aca="false">'High pensions'!V39</f>
        <v>2098556.1023858</v>
      </c>
      <c r="I39" s="82" t="n">
        <f aca="false">'High pensions'!M39</f>
        <v>11797.0333821466</v>
      </c>
      <c r="J39" s="82" t="n">
        <f aca="false">'High pensions'!W39</f>
        <v>64903.7969810042</v>
      </c>
      <c r="K39" s="9"/>
      <c r="L39" s="82" t="n">
        <f aca="false">'High pensions'!N39</f>
        <v>3362371.51870898</v>
      </c>
      <c r="M39" s="67"/>
      <c r="N39" s="82" t="n">
        <f aca="false">'High pensions'!L39</f>
        <v>813940.848609939</v>
      </c>
      <c r="O39" s="9"/>
      <c r="P39" s="82" t="n">
        <f aca="false">'High pensions'!X39</f>
        <v>21925424.1922992</v>
      </c>
      <c r="Q39" s="67"/>
      <c r="R39" s="82" t="n">
        <f aca="false">'High SIPA income'!G34</f>
        <v>21236058.3050513</v>
      </c>
      <c r="S39" s="67"/>
      <c r="T39" s="82" t="n">
        <f aca="false">'High SIPA income'!J34</f>
        <v>81197909.4946382</v>
      </c>
      <c r="U39" s="9"/>
      <c r="V39" s="82" t="n">
        <f aca="false">'High SIPA income'!F34</f>
        <v>110140.734022375</v>
      </c>
      <c r="W39" s="67"/>
      <c r="X39" s="82" t="n">
        <f aca="false">'High SIPA income'!M34</f>
        <v>276641.769409461</v>
      </c>
      <c r="Y39" s="9"/>
      <c r="Z39" s="9" t="n">
        <f aca="false">R39+V39-N39-L39-F39</f>
        <v>-2298728.75231002</v>
      </c>
      <c r="AA39" s="9"/>
      <c r="AB39" s="9" t="n">
        <f aca="false">T39-P39-D39</f>
        <v>-47838092.5906623</v>
      </c>
      <c r="AC39" s="50"/>
      <c r="AD39" s="9"/>
      <c r="AE39" s="9"/>
      <c r="AF39" s="9"/>
      <c r="AG39" s="9" t="n">
        <f aca="false">AG38*'Optimist macro hypothesis'!B21/'Optimist macro hypothesis'!B20</f>
        <v>5164770514.17455</v>
      </c>
      <c r="AH39" s="40" t="n">
        <f aca="false">(AG39-AG38)/AG38</f>
        <v>0.0069253008807908</v>
      </c>
      <c r="AI39" s="40"/>
      <c r="AJ39" s="40" t="n">
        <f aca="false">AB39/AG39</f>
        <v>-0.00926238493256809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11839077</v>
      </c>
      <c r="AX39" s="7"/>
      <c r="AY39" s="40" t="n">
        <f aca="false">(AW39-AW38)/AW38</f>
        <v>0.00451140540235091</v>
      </c>
      <c r="AZ39" s="12" t="n">
        <f aca="false">workers_and_wage_high!B27</f>
        <v>6235.81548352726</v>
      </c>
      <c r="BA39" s="40" t="n">
        <f aca="false">(AZ39-AZ38)/AZ38</f>
        <v>0.0183140143446044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0.0150848403552964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102530246.611653</v>
      </c>
      <c r="E40" s="9"/>
      <c r="F40" s="82" t="n">
        <f aca="false">'High pensions'!I40</f>
        <v>18636085.9952677</v>
      </c>
      <c r="G40" s="82" t="n">
        <f aca="false">'High pensions'!K40</f>
        <v>387451.123804657</v>
      </c>
      <c r="H40" s="82" t="n">
        <f aca="false">'High pensions'!V40</f>
        <v>2131641.76661028</v>
      </c>
      <c r="I40" s="82" t="n">
        <f aca="false">'High pensions'!M40</f>
        <v>11983.0244475667</v>
      </c>
      <c r="J40" s="82" t="n">
        <f aca="false">'High pensions'!W40</f>
        <v>65927.0649467094</v>
      </c>
      <c r="K40" s="9"/>
      <c r="L40" s="82" t="n">
        <f aca="false">'High pensions'!N40</f>
        <v>3119451.67888831</v>
      </c>
      <c r="M40" s="67"/>
      <c r="N40" s="82" t="n">
        <f aca="false">'High pensions'!L40</f>
        <v>781678.620963432</v>
      </c>
      <c r="O40" s="9"/>
      <c r="P40" s="82" t="n">
        <f aca="false">'High pensions'!X40</f>
        <v>20487414.7310624</v>
      </c>
      <c r="Q40" s="67"/>
      <c r="R40" s="82" t="n">
        <f aca="false">'High SIPA income'!G35</f>
        <v>18710398.2066113</v>
      </c>
      <c r="S40" s="67"/>
      <c r="T40" s="82" t="n">
        <f aca="false">'High SIPA income'!J35</f>
        <v>71540829.2049986</v>
      </c>
      <c r="U40" s="9"/>
      <c r="V40" s="82" t="n">
        <f aca="false">'High SIPA income'!F35</f>
        <v>110396.049812504</v>
      </c>
      <c r="W40" s="67"/>
      <c r="X40" s="82" t="n">
        <f aca="false">'High SIPA income'!M35</f>
        <v>277283.049064682</v>
      </c>
      <c r="Y40" s="9"/>
      <c r="Z40" s="9" t="n">
        <f aca="false">R40+V40-N40-L40-F40</f>
        <v>-3716422.03869558</v>
      </c>
      <c r="AA40" s="9"/>
      <c r="AB40" s="9" t="n">
        <f aca="false">T40-P40-D40</f>
        <v>-51476832.1377165</v>
      </c>
      <c r="AC40" s="50"/>
      <c r="AD40" s="9"/>
      <c r="AE40" s="9"/>
      <c r="AF40" s="9"/>
      <c r="AG40" s="9" t="n">
        <f aca="false">AG39*'Optimist macro hypothesis'!B22/'Optimist macro hypothesis'!B21</f>
        <v>5170978171.04254</v>
      </c>
      <c r="AH40" s="40" t="n">
        <f aca="false">(AG40-AG39)/AG39</f>
        <v>0.00120192307692305</v>
      </c>
      <c r="AI40" s="40"/>
      <c r="AJ40" s="40" t="n">
        <f aca="false">AB40/AG40</f>
        <v>-0.0099549505789807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11951021</v>
      </c>
      <c r="AX40" s="7"/>
      <c r="AY40" s="40" t="n">
        <f aca="false">(AW40-AW39)/AW39</f>
        <v>0.00945546684086944</v>
      </c>
      <c r="AZ40" s="12" t="n">
        <f aca="false">workers_and_wage_high!B28</f>
        <v>6283.04137914815</v>
      </c>
      <c r="BA40" s="40" t="n">
        <f aca="false">(AZ40-AZ39)/AZ39</f>
        <v>0.00757333114580569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0.0176474753096973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118246194.26119</v>
      </c>
      <c r="E41" s="9"/>
      <c r="F41" s="82" t="n">
        <f aca="false">'High pensions'!I41</f>
        <v>21492645.5137796</v>
      </c>
      <c r="G41" s="82" t="n">
        <f aca="false">'High pensions'!K41</f>
        <v>484946.691231301</v>
      </c>
      <c r="H41" s="82" t="n">
        <f aca="false">'High pensions'!V41</f>
        <v>2668033.61274875</v>
      </c>
      <c r="I41" s="82" t="n">
        <f aca="false">'High pensions'!M41</f>
        <v>14998.351275195</v>
      </c>
      <c r="J41" s="82" t="n">
        <f aca="false">'High pensions'!W41</f>
        <v>82516.5034870751</v>
      </c>
      <c r="K41" s="9"/>
      <c r="L41" s="82" t="n">
        <f aca="false">'High pensions'!N41</f>
        <v>3820729.0495782</v>
      </c>
      <c r="M41" s="67"/>
      <c r="N41" s="82" t="n">
        <f aca="false">'High pensions'!L41</f>
        <v>904188.69959458</v>
      </c>
      <c r="O41" s="9"/>
      <c r="P41" s="82" t="n">
        <f aca="false">'High pensions'!X41</f>
        <v>24800360.6476162</v>
      </c>
      <c r="Q41" s="67"/>
      <c r="R41" s="82" t="n">
        <f aca="false">'High SIPA income'!G36</f>
        <v>22546266.8197346</v>
      </c>
      <c r="S41" s="67"/>
      <c r="T41" s="82" t="n">
        <f aca="false">'High SIPA income'!J36</f>
        <v>86207605.308529</v>
      </c>
      <c r="U41" s="9"/>
      <c r="V41" s="82" t="n">
        <f aca="false">'High SIPA income'!F36</f>
        <v>106976.153833776</v>
      </c>
      <c r="W41" s="67"/>
      <c r="X41" s="82" t="n">
        <f aca="false">'High SIPA income'!M36</f>
        <v>268693.256349485</v>
      </c>
      <c r="Y41" s="9"/>
      <c r="Z41" s="9" t="n">
        <f aca="false">R41+V41-N41-L41-F41</f>
        <v>-3564320.28938406</v>
      </c>
      <c r="AA41" s="9"/>
      <c r="AB41" s="9" t="n">
        <f aca="false">T41-P41-D41</f>
        <v>-56838949.6002769</v>
      </c>
      <c r="AC41" s="50"/>
      <c r="AD41" s="9"/>
      <c r="AE41" s="9"/>
      <c r="AF41" s="9"/>
      <c r="AG41" s="9" t="n">
        <f aca="false">AG40*'Optimist macro hypothesis'!B23/'Optimist macro hypothesis'!B22</f>
        <v>5167978436.13455</v>
      </c>
      <c r="AH41" s="40" t="n">
        <f aca="false">(AG41-AG40)/AG40</f>
        <v>-0.00058010976043076</v>
      </c>
      <c r="AI41" s="40" t="n">
        <f aca="false">(AG41-AG37)/AG37</f>
        <v>0.00457612948911008</v>
      </c>
      <c r="AJ41" s="40" t="n">
        <f aca="false">AB41/AG41</f>
        <v>-0.0109982946528682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12031485</v>
      </c>
      <c r="AX41" s="7"/>
      <c r="AY41" s="40" t="n">
        <f aca="false">(AW41-AW40)/AW40</f>
        <v>0.00673281387422882</v>
      </c>
      <c r="AZ41" s="12" t="n">
        <f aca="false">workers_and_wage_high!B29</f>
        <v>6417.40888731799</v>
      </c>
      <c r="BA41" s="40" t="n">
        <f aca="false">(AZ41-AZ40)/AZ40</f>
        <v>0.0213857429963407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0.0154999388261267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113743108.273062</v>
      </c>
      <c r="E42" s="6"/>
      <c r="F42" s="81" t="n">
        <f aca="false">'High pensions'!I42</f>
        <v>20674156.3313953</v>
      </c>
      <c r="G42" s="81" t="n">
        <f aca="false">'High pensions'!K42</f>
        <v>460373.251458105</v>
      </c>
      <c r="H42" s="81" t="n">
        <f aca="false">'High pensions'!V42</f>
        <v>2532837.79745351</v>
      </c>
      <c r="I42" s="81" t="n">
        <f aca="false">'High pensions'!M42</f>
        <v>14238.3479832403</v>
      </c>
      <c r="J42" s="81" t="n">
        <f aca="false">'High pensions'!W42</f>
        <v>78335.189611964</v>
      </c>
      <c r="K42" s="6"/>
      <c r="L42" s="81" t="n">
        <f aca="false">'High pensions'!N42</f>
        <v>4272501.3205367</v>
      </c>
      <c r="M42" s="8"/>
      <c r="N42" s="81" t="n">
        <f aca="false">'High pensions'!L42</f>
        <v>872143.034354385</v>
      </c>
      <c r="O42" s="6"/>
      <c r="P42" s="81" t="n">
        <f aca="false">'High pensions'!X42</f>
        <v>26968303.3141032</v>
      </c>
      <c r="Q42" s="8"/>
      <c r="R42" s="81" t="n">
        <f aca="false">'High SIPA income'!G37</f>
        <v>19928038.2063625</v>
      </c>
      <c r="S42" s="8"/>
      <c r="T42" s="81" t="n">
        <f aca="false">'High SIPA income'!J37</f>
        <v>76196581.2789761</v>
      </c>
      <c r="U42" s="6"/>
      <c r="V42" s="81" t="n">
        <f aca="false">'High SIPA income'!F37</f>
        <v>111391.263932943</v>
      </c>
      <c r="W42" s="8"/>
      <c r="X42" s="81" t="n">
        <f aca="false">'High SIPA income'!M37</f>
        <v>279782.740007031</v>
      </c>
      <c r="Y42" s="6"/>
      <c r="Z42" s="6" t="n">
        <f aca="false">R42+V42-N42-L42-F42</f>
        <v>-5779371.21599095</v>
      </c>
      <c r="AA42" s="6"/>
      <c r="AB42" s="6" t="n">
        <f aca="false">T42-P42-D42</f>
        <v>-64514830.3081891</v>
      </c>
      <c r="AC42" s="50"/>
      <c r="AD42" s="6"/>
      <c r="AE42" s="6"/>
      <c r="AF42" s="6"/>
      <c r="AG42" s="6" t="n">
        <f aca="false">AG41*'Optimist macro hypothesis'!B24/'Optimist macro hypothesis'!B23</f>
        <v>5231833900.53849</v>
      </c>
      <c r="AH42" s="61" t="n">
        <f aca="false">(AG42-AG41)/AG41</f>
        <v>0.0123559850709632</v>
      </c>
      <c r="AI42" s="61"/>
      <c r="AJ42" s="61" t="n">
        <f aca="false">AB42/AG42</f>
        <v>-0.0123312076672673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0.0146449797348249</v>
      </c>
      <c r="AV42" s="5"/>
      <c r="AW42" s="5" t="n">
        <f aca="false">workers_and_wage_high!C30</f>
        <v>12092158</v>
      </c>
      <c r="AX42" s="5"/>
      <c r="AY42" s="61" t="n">
        <f aca="false">(AW42-AW41)/AW41</f>
        <v>0.00504285215000476</v>
      </c>
      <c r="AZ42" s="11" t="n">
        <f aca="false">workers_and_wage_high!B30</f>
        <v>6503.86123031516</v>
      </c>
      <c r="BA42" s="61" t="n">
        <f aca="false">(AZ42-AZ41)/AZ41</f>
        <v>0.0134715341526736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0.0179475338993801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123555796.013319</v>
      </c>
      <c r="E43" s="9"/>
      <c r="F43" s="82" t="n">
        <f aca="false">'High pensions'!I43</f>
        <v>22457728.4831797</v>
      </c>
      <c r="G43" s="82" t="n">
        <f aca="false">'High pensions'!K43</f>
        <v>541816.960514684</v>
      </c>
      <c r="H43" s="82" t="n">
        <f aca="false">'High pensions'!V43</f>
        <v>2980917.05490377</v>
      </c>
      <c r="I43" s="82" t="n">
        <f aca="false">'High pensions'!M43</f>
        <v>16757.2255829283</v>
      </c>
      <c r="J43" s="82" t="n">
        <f aca="false">'High pensions'!W43</f>
        <v>92193.3109764048</v>
      </c>
      <c r="K43" s="9"/>
      <c r="L43" s="82" t="n">
        <f aca="false">'High pensions'!N43</f>
        <v>4008659.45062994</v>
      </c>
      <c r="M43" s="67"/>
      <c r="N43" s="82" t="n">
        <f aca="false">'High pensions'!L43</f>
        <v>947617.625972733</v>
      </c>
      <c r="O43" s="9"/>
      <c r="P43" s="82" t="n">
        <f aca="false">'High pensions'!X43</f>
        <v>26014465.531385</v>
      </c>
      <c r="Q43" s="67"/>
      <c r="R43" s="82" t="n">
        <f aca="false">'High SIPA income'!G38</f>
        <v>23446497.9262293</v>
      </c>
      <c r="S43" s="67"/>
      <c r="T43" s="82" t="n">
        <f aca="false">'High SIPA income'!J38</f>
        <v>89649716.9687721</v>
      </c>
      <c r="U43" s="9"/>
      <c r="V43" s="82" t="n">
        <f aca="false">'High SIPA income'!F38</f>
        <v>111318.498016987</v>
      </c>
      <c r="W43" s="67"/>
      <c r="X43" s="82" t="n">
        <f aca="false">'High SIPA income'!M38</f>
        <v>279599.973005144</v>
      </c>
      <c r="Y43" s="9"/>
      <c r="Z43" s="9" t="n">
        <f aca="false">R43+V43-N43-L43-F43</f>
        <v>-3856189.13553609</v>
      </c>
      <c r="AA43" s="9"/>
      <c r="AB43" s="9" t="n">
        <f aca="false">T43-P43-D43</f>
        <v>-59920544.5759315</v>
      </c>
      <c r="AC43" s="50"/>
      <c r="AD43" s="9"/>
      <c r="AE43" s="9"/>
      <c r="AF43" s="9"/>
      <c r="AG43" s="9" t="n">
        <f aca="false">AG42*'Optimist macro hypothesis'!B25/'Optimist macro hypothesis'!B24</f>
        <v>5319713629.59978</v>
      </c>
      <c r="AH43" s="40" t="n">
        <f aca="false">(AG43-AG42)/AG42</f>
        <v>0.0167971175560926</v>
      </c>
      <c r="AI43" s="40"/>
      <c r="AJ43" s="40" t="n">
        <f aca="false">AB43/AG43</f>
        <v>-0.0112638665815625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12119305</v>
      </c>
      <c r="AX43" s="7"/>
      <c r="AY43" s="40" t="n">
        <f aca="false">(AW43-AW42)/AW42</f>
        <v>0.00224500870729608</v>
      </c>
      <c r="AZ43" s="12" t="n">
        <f aca="false">workers_and_wage_high!B31</f>
        <v>6580.34713005216</v>
      </c>
      <c r="BA43" s="40" t="n">
        <f aca="false">(AZ43-AZ42)/AZ42</f>
        <v>0.0117600755963991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0.0156580377507162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118995165.155338</v>
      </c>
      <c r="E44" s="9"/>
      <c r="F44" s="82" t="n">
        <f aca="false">'High pensions'!I44</f>
        <v>21628779.839528</v>
      </c>
      <c r="G44" s="82" t="n">
        <f aca="false">'High pensions'!K44</f>
        <v>542111.583794607</v>
      </c>
      <c r="H44" s="82" t="n">
        <f aca="false">'High pensions'!V44</f>
        <v>2982537.98526198</v>
      </c>
      <c r="I44" s="82" t="n">
        <f aca="false">'High pensions'!M44</f>
        <v>16766.3376431321</v>
      </c>
      <c r="J44" s="82" t="n">
        <f aca="false">'High pensions'!W44</f>
        <v>92243.4428431537</v>
      </c>
      <c r="K44" s="9"/>
      <c r="L44" s="82" t="n">
        <f aca="false">'High pensions'!N44</f>
        <v>3664936.50123789</v>
      </c>
      <c r="M44" s="67"/>
      <c r="N44" s="82" t="n">
        <f aca="false">'High pensions'!L44</f>
        <v>914512.19619742</v>
      </c>
      <c r="O44" s="9"/>
      <c r="P44" s="82" t="n">
        <f aca="false">'High pensions'!X44</f>
        <v>24048749.2060567</v>
      </c>
      <c r="Q44" s="67"/>
      <c r="R44" s="82" t="n">
        <f aca="false">'High SIPA income'!G39</f>
        <v>20572041.9103978</v>
      </c>
      <c r="S44" s="67"/>
      <c r="T44" s="82" t="n">
        <f aca="false">'High SIPA income'!J39</f>
        <v>78658985.2582508</v>
      </c>
      <c r="U44" s="9"/>
      <c r="V44" s="82" t="n">
        <f aca="false">'High SIPA income'!F39</f>
        <v>116406.075769588</v>
      </c>
      <c r="W44" s="67"/>
      <c r="X44" s="82" t="n">
        <f aca="false">'High SIPA income'!M39</f>
        <v>292378.501530313</v>
      </c>
      <c r="Y44" s="9"/>
      <c r="Z44" s="9" t="n">
        <f aca="false">R44+V44-N44-L44-F44</f>
        <v>-5519780.55079592</v>
      </c>
      <c r="AA44" s="9"/>
      <c r="AB44" s="9" t="n">
        <f aca="false">T44-P44-D44</f>
        <v>-64384929.1031434</v>
      </c>
      <c r="AC44" s="50"/>
      <c r="AD44" s="9"/>
      <c r="AE44" s="9"/>
      <c r="AF44" s="9"/>
      <c r="AG44" s="9" t="n">
        <f aca="false">AG43*'Optimist macro hypothesis'!B26/'Optimist macro hypothesis'!B25</f>
        <v>5429527079.59467</v>
      </c>
      <c r="AH44" s="40" t="n">
        <f aca="false">(AG44-AG43)/AG43</f>
        <v>0.0206427371172517</v>
      </c>
      <c r="AI44" s="40"/>
      <c r="AJ44" s="40" t="n">
        <f aca="false">AB44/AG44</f>
        <v>-0.011858294131199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12202544</v>
      </c>
      <c r="AX44" s="7"/>
      <c r="AY44" s="40" t="n">
        <f aca="false">(AW44-AW43)/AW43</f>
        <v>0.00686829814085874</v>
      </c>
      <c r="AZ44" s="12" t="n">
        <f aca="false">workers_and_wage_high!B32</f>
        <v>6635.81495619482</v>
      </c>
      <c r="BA44" s="40" t="n">
        <f aca="false">(AZ44-AZ43)/AZ43</f>
        <v>0.00842931612062541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0.018306022639345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126507197.149856</v>
      </c>
      <c r="E45" s="9"/>
      <c r="F45" s="82" t="n">
        <f aca="false">'High pensions'!I45</f>
        <v>22994180.5761447</v>
      </c>
      <c r="G45" s="82" t="n">
        <f aca="false">'High pensions'!K45</f>
        <v>595064.297467951</v>
      </c>
      <c r="H45" s="82" t="n">
        <f aca="false">'High pensions'!V45</f>
        <v>3273868.19231635</v>
      </c>
      <c r="I45" s="82" t="n">
        <f aca="false">'High pensions'!M45</f>
        <v>18404.0504371532</v>
      </c>
      <c r="J45" s="82" t="n">
        <f aca="false">'High pensions'!W45</f>
        <v>101253.655432465</v>
      </c>
      <c r="K45" s="9"/>
      <c r="L45" s="82" t="n">
        <f aca="false">'High pensions'!N45</f>
        <v>4076742.45737122</v>
      </c>
      <c r="M45" s="67"/>
      <c r="N45" s="82" t="n">
        <f aca="false">'High pensions'!L45</f>
        <v>973080.296648551</v>
      </c>
      <c r="O45" s="9"/>
      <c r="P45" s="82" t="n">
        <f aca="false">'High pensions'!X45</f>
        <v>26507836.6783744</v>
      </c>
      <c r="Q45" s="67"/>
      <c r="R45" s="82" t="n">
        <f aca="false">'High SIPA income'!G40</f>
        <v>24396105.2214512</v>
      </c>
      <c r="S45" s="67" t="n">
        <f aca="false">SUM(T42:T45)/AVERAGE(AG42:AG45)</f>
        <v>0.0629660287420175</v>
      </c>
      <c r="T45" s="82" t="n">
        <f aca="false">'High SIPA income'!J40</f>
        <v>93280622.7661317</v>
      </c>
      <c r="U45" s="9"/>
      <c r="V45" s="82" t="n">
        <f aca="false">'High SIPA income'!F40</f>
        <v>118573.48365928</v>
      </c>
      <c r="W45" s="67"/>
      <c r="X45" s="82" t="n">
        <f aca="false">'High SIPA income'!M40</f>
        <v>297822.405268185</v>
      </c>
      <c r="Y45" s="9"/>
      <c r="Z45" s="9" t="n">
        <f aca="false">R45+V45-N45-L45-F45</f>
        <v>-3529324.62505394</v>
      </c>
      <c r="AA45" s="9"/>
      <c r="AB45" s="9" t="n">
        <f aca="false">T45-P45-D45</f>
        <v>-59734411.0620983</v>
      </c>
      <c r="AC45" s="50"/>
      <c r="AD45" s="9"/>
      <c r="AE45" s="9"/>
      <c r="AF45" s="9"/>
      <c r="AG45" s="9" t="n">
        <f aca="false">AG44*'Optimist macro hypothesis'!B27/'Optimist macro hypothesis'!B26</f>
        <v>5477220475.45319</v>
      </c>
      <c r="AH45" s="40" t="n">
        <f aca="false">(AG45-AG44)/AG44</f>
        <v>0.00878407919499211</v>
      </c>
      <c r="AI45" s="40" t="n">
        <f aca="false">(AG45-AG41)/AG41</f>
        <v>0.0598381055842675</v>
      </c>
      <c r="AJ45" s="40" t="n">
        <f aca="false">AB45/AG45</f>
        <v>-0.010905971620059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12219694</v>
      </c>
      <c r="AX45" s="7"/>
      <c r="AY45" s="40" t="n">
        <f aca="false">(AW45-AW44)/AW44</f>
        <v>0.00140544463515149</v>
      </c>
      <c r="AZ45" s="12" t="n">
        <f aca="false">workers_and_wage_high!B33</f>
        <v>6751.20438396519</v>
      </c>
      <c r="BA45" s="40" t="n">
        <f aca="false">(AZ45-AZ44)/AZ44</f>
        <v>0.0173888856955924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0.0159668936973782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122458081.509343</v>
      </c>
      <c r="E46" s="6"/>
      <c r="F46" s="81" t="n">
        <f aca="false">'High pensions'!I46</f>
        <v>22258205.8781886</v>
      </c>
      <c r="G46" s="81" t="n">
        <f aca="false">'High pensions'!K46</f>
        <v>581648.088490787</v>
      </c>
      <c r="H46" s="81" t="n">
        <f aca="false">'High pensions'!V46</f>
        <v>3200056.16894559</v>
      </c>
      <c r="I46" s="81" t="n">
        <f aca="false">'High pensions'!M46</f>
        <v>17989.1161388904</v>
      </c>
      <c r="J46" s="81" t="n">
        <f aca="false">'High pensions'!W46</f>
        <v>98970.8093488331</v>
      </c>
      <c r="K46" s="6"/>
      <c r="L46" s="81" t="n">
        <f aca="false">'High pensions'!N46</f>
        <v>4609678.63439053</v>
      </c>
      <c r="M46" s="8"/>
      <c r="N46" s="81" t="n">
        <f aca="false">'High pensions'!L46</f>
        <v>943989.68979869</v>
      </c>
      <c r="O46" s="6"/>
      <c r="P46" s="81" t="n">
        <f aca="false">'High pensions'!X46</f>
        <v>29113197.0986283</v>
      </c>
      <c r="Q46" s="8"/>
      <c r="R46" s="81" t="n">
        <f aca="false">'High SIPA income'!G41</f>
        <v>21672700.3277161</v>
      </c>
      <c r="S46" s="8"/>
      <c r="T46" s="81" t="n">
        <f aca="false">'High SIPA income'!J41</f>
        <v>82867448.1128034</v>
      </c>
      <c r="U46" s="6"/>
      <c r="V46" s="81" t="n">
        <f aca="false">'High SIPA income'!F41</f>
        <v>120668.004911609</v>
      </c>
      <c r="W46" s="8"/>
      <c r="X46" s="81" t="n">
        <f aca="false">'High SIPA income'!M41</f>
        <v>303083.238786802</v>
      </c>
      <c r="Y46" s="6"/>
      <c r="Z46" s="6" t="n">
        <f aca="false">R46+V46-N46-L46-F46</f>
        <v>-6018505.86975018</v>
      </c>
      <c r="AA46" s="6"/>
      <c r="AB46" s="6" t="n">
        <f aca="false">T46-P46-D46</f>
        <v>-68703830.4951684</v>
      </c>
      <c r="AC46" s="50"/>
      <c r="AD46" s="6"/>
      <c r="AE46" s="6"/>
      <c r="AF46" s="6"/>
      <c r="AG46" s="6" t="n">
        <f aca="false">AG45*'Optimist macro hypothesis'!B28/'Optimist macro hypothesis'!B27</f>
        <v>5493425595.56541</v>
      </c>
      <c r="AH46" s="61" t="n">
        <f aca="false">(AG46-AG45)/AG45</f>
        <v>0.00295863936550495</v>
      </c>
      <c r="AI46" s="61"/>
      <c r="AJ46" s="61" t="n">
        <f aca="false">AB46/AG46</f>
        <v>-0.0125065552085806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0.00576483784492243</v>
      </c>
      <c r="AV46" s="5"/>
      <c r="AW46" s="5" t="n">
        <f aca="false">workers_and_wage_high!C34</f>
        <v>12312503</v>
      </c>
      <c r="AX46" s="5"/>
      <c r="AY46" s="61" t="n">
        <f aca="false">(AW46-AW45)/AW45</f>
        <v>0.00759503470381501</v>
      </c>
      <c r="AZ46" s="11" t="n">
        <f aca="false">workers_and_wage_high!B34</f>
        <v>6841.78943207405</v>
      </c>
      <c r="BA46" s="61" t="n">
        <f aca="false">(AZ46-AZ45)/AZ45</f>
        <v>0.0134176130593841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0.018593715137826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131305859.021113</v>
      </c>
      <c r="E47" s="9"/>
      <c r="F47" s="82" t="n">
        <f aca="false">'High pensions'!I47</f>
        <v>23866394.174086</v>
      </c>
      <c r="G47" s="82" t="n">
        <f aca="false">'High pensions'!K47</f>
        <v>642858.391275889</v>
      </c>
      <c r="H47" s="82" t="n">
        <f aca="false">'High pensions'!V47</f>
        <v>3536817.19491017</v>
      </c>
      <c r="I47" s="82" t="n">
        <f aca="false">'High pensions'!M47</f>
        <v>19882.2182868832</v>
      </c>
      <c r="J47" s="82" t="n">
        <f aca="false">'High pensions'!W47</f>
        <v>109386.098811655</v>
      </c>
      <c r="K47" s="9"/>
      <c r="L47" s="82" t="n">
        <f aca="false">'High pensions'!N47</f>
        <v>4145105.61383105</v>
      </c>
      <c r="M47" s="67"/>
      <c r="N47" s="82" t="n">
        <f aca="false">'High pensions'!L47</f>
        <v>1013577.37519568</v>
      </c>
      <c r="O47" s="9"/>
      <c r="P47" s="82" t="n">
        <f aca="false">'High pensions'!X47</f>
        <v>27085376.3998257</v>
      </c>
      <c r="Q47" s="67"/>
      <c r="R47" s="82" t="n">
        <f aca="false">'High SIPA income'!G42</f>
        <v>25534845.6602225</v>
      </c>
      <c r="S47" s="67"/>
      <c r="T47" s="82" t="n">
        <f aca="false">'High SIPA income'!J42</f>
        <v>97634695.5303432</v>
      </c>
      <c r="U47" s="9"/>
      <c r="V47" s="82" t="n">
        <f aca="false">'High SIPA income'!F42</f>
        <v>123026.639543545</v>
      </c>
      <c r="W47" s="67"/>
      <c r="X47" s="82" t="n">
        <f aca="false">'High SIPA income'!M42</f>
        <v>309007.448968992</v>
      </c>
      <c r="Y47" s="9"/>
      <c r="Z47" s="9" t="n">
        <f aca="false">R47+V47-N47-L47-F47</f>
        <v>-3367204.86334679</v>
      </c>
      <c r="AA47" s="9"/>
      <c r="AB47" s="9" t="n">
        <f aca="false">T47-P47-D47</f>
        <v>-60756539.8905957</v>
      </c>
      <c r="AC47" s="50"/>
      <c r="AD47" s="9"/>
      <c r="AE47" s="9"/>
      <c r="AF47" s="9"/>
      <c r="AG47" s="9" t="n">
        <f aca="false">AG46*'Optimist macro hypothesis'!B29/'Optimist macro hypothesis'!B28</f>
        <v>5532502174.78377</v>
      </c>
      <c r="AH47" s="40" t="n">
        <f aca="false">(AG47-AG46)/AG46</f>
        <v>0.00711333548412972</v>
      </c>
      <c r="AI47" s="40"/>
      <c r="AJ47" s="40" t="n">
        <f aca="false">AB47/AG47</f>
        <v>-0.0109817471319784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12397328</v>
      </c>
      <c r="AX47" s="7"/>
      <c r="AY47" s="40" t="n">
        <f aca="false">(AW47-AW46)/AW46</f>
        <v>0.00688933842290231</v>
      </c>
      <c r="AZ47" s="12" t="n">
        <f aca="false">workers_and_wage_high!B35</f>
        <v>6913.48495867232</v>
      </c>
      <c r="BA47" s="40" t="n">
        <f aca="false">(AZ47-AZ46)/AZ46</f>
        <v>0.0104790606770441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0.0161188789329905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127421236.829896</v>
      </c>
      <c r="E48" s="9"/>
      <c r="F48" s="82" t="n">
        <f aca="false">'High pensions'!I48</f>
        <v>23160318.1076853</v>
      </c>
      <c r="G48" s="82" t="n">
        <f aca="false">'High pensions'!K48</f>
        <v>651517.053881273</v>
      </c>
      <c r="H48" s="82" t="n">
        <f aca="false">'High pensions'!V48</f>
        <v>3584454.6018465</v>
      </c>
      <c r="I48" s="82" t="n">
        <f aca="false">'High pensions'!M48</f>
        <v>20150.0119757095</v>
      </c>
      <c r="J48" s="82" t="n">
        <f aca="false">'High pensions'!W48</f>
        <v>110859.420675665</v>
      </c>
      <c r="K48" s="9"/>
      <c r="L48" s="82" t="n">
        <f aca="false">'High pensions'!N48</f>
        <v>3853054.75983737</v>
      </c>
      <c r="M48" s="67"/>
      <c r="N48" s="82" t="n">
        <f aca="false">'High pensions'!L48</f>
        <v>984515.321816459</v>
      </c>
      <c r="O48" s="9"/>
      <c r="P48" s="82" t="n">
        <f aca="false">'High pensions'!X48</f>
        <v>25410032.2871007</v>
      </c>
      <c r="Q48" s="67"/>
      <c r="R48" s="82" t="n">
        <f aca="false">'High SIPA income'!G43</f>
        <v>22615327.3867737</v>
      </c>
      <c r="S48" s="67"/>
      <c r="T48" s="82" t="n">
        <f aca="false">'High SIPA income'!J43</f>
        <v>86471664.3721998</v>
      </c>
      <c r="U48" s="9"/>
      <c r="V48" s="82" t="n">
        <f aca="false">'High SIPA income'!F43</f>
        <v>123170.137443244</v>
      </c>
      <c r="W48" s="67"/>
      <c r="X48" s="82" t="n">
        <f aca="false">'High SIPA income'!M43</f>
        <v>309367.874321444</v>
      </c>
      <c r="Y48" s="9"/>
      <c r="Z48" s="9" t="n">
        <f aca="false">R48+V48-N48-L48-F48</f>
        <v>-5259390.66512222</v>
      </c>
      <c r="AA48" s="9"/>
      <c r="AB48" s="9" t="n">
        <f aca="false">T48-P48-D48</f>
        <v>-66359604.7447965</v>
      </c>
      <c r="AC48" s="50"/>
      <c r="AD48" s="9"/>
      <c r="AE48" s="9"/>
      <c r="AF48" s="9"/>
      <c r="AG48" s="9" t="n">
        <f aca="false">AG47*'Optimist macro hypothesis'!B30/'Optimist macro hypothesis'!B29</f>
        <v>5578839074.28352</v>
      </c>
      <c r="AH48" s="40" t="n">
        <f aca="false">(AG48-AG47)/AG47</f>
        <v>0.00837539652690007</v>
      </c>
      <c r="AI48" s="40"/>
      <c r="AJ48" s="40" t="n">
        <f aca="false">AB48/AG48</f>
        <v>-0.0118948770274968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12463399</v>
      </c>
      <c r="AX48" s="7"/>
      <c r="AY48" s="40" t="n">
        <f aca="false">(AW48-AW47)/AW47</f>
        <v>0.00532945486317697</v>
      </c>
      <c r="AZ48" s="12" t="n">
        <f aca="false">workers_and_wage_high!B36</f>
        <v>6988.32219838334</v>
      </c>
      <c r="BA48" s="40" t="n">
        <f aca="false">(AZ48-AZ47)/AZ47</f>
        <v>0.0108248213684396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0.0185514742431336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135197321.267164</v>
      </c>
      <c r="E49" s="9"/>
      <c r="F49" s="82" t="n">
        <f aca="false">'High pensions'!I49</f>
        <v>24573713.50142</v>
      </c>
      <c r="G49" s="82" t="n">
        <f aca="false">'High pensions'!K49</f>
        <v>695792.932474757</v>
      </c>
      <c r="H49" s="82" t="n">
        <f aca="false">'High pensions'!V49</f>
        <v>3828047.42237171</v>
      </c>
      <c r="I49" s="82" t="n">
        <f aca="false">'High pensions'!M49</f>
        <v>21519.369045611</v>
      </c>
      <c r="J49" s="82" t="n">
        <f aca="false">'High pensions'!W49</f>
        <v>118393.219248609</v>
      </c>
      <c r="K49" s="9"/>
      <c r="L49" s="82" t="n">
        <f aca="false">'High pensions'!N49</f>
        <v>4240270.60726249</v>
      </c>
      <c r="M49" s="67"/>
      <c r="N49" s="82" t="n">
        <f aca="false">'High pensions'!L49</f>
        <v>1046438.2170249</v>
      </c>
      <c r="O49" s="9"/>
      <c r="P49" s="82" t="n">
        <f aca="false">'High pensions'!X49</f>
        <v>27759978.6593653</v>
      </c>
      <c r="Q49" s="67"/>
      <c r="R49" s="82" t="n">
        <f aca="false">'High SIPA income'!G44</f>
        <v>26307285.0210712</v>
      </c>
      <c r="S49" s="67"/>
      <c r="T49" s="82" t="n">
        <f aca="false">'High SIPA income'!J44</f>
        <v>100588184.375181</v>
      </c>
      <c r="U49" s="9"/>
      <c r="V49" s="82" t="n">
        <f aca="false">'High SIPA income'!F44</f>
        <v>127245.861561044</v>
      </c>
      <c r="W49" s="67"/>
      <c r="X49" s="82" t="n">
        <f aca="false">'High SIPA income'!M44</f>
        <v>319604.918241488</v>
      </c>
      <c r="Y49" s="9"/>
      <c r="Z49" s="9" t="n">
        <f aca="false">R49+V49-N49-L49-F49</f>
        <v>-3425891.44307518</v>
      </c>
      <c r="AA49" s="9"/>
      <c r="AB49" s="9" t="n">
        <f aca="false">T49-P49-D49</f>
        <v>-62369115.5513484</v>
      </c>
      <c r="AC49" s="50"/>
      <c r="AD49" s="9"/>
      <c r="AE49" s="9"/>
      <c r="AF49" s="9"/>
      <c r="AG49" s="9" t="n">
        <f aca="false">AG48*'Optimist macro hypothesis'!B31/'Optimist macro hypothesis'!B30</f>
        <v>5604568568.53494</v>
      </c>
      <c r="AH49" s="40" t="n">
        <f aca="false">(AG49-AG48)/AG48</f>
        <v>0.00461198000315498</v>
      </c>
      <c r="AI49" s="40" t="n">
        <f aca="false">(AG49-AG45)/AG45</f>
        <v>0.0232504960595396</v>
      </c>
      <c r="AJ49" s="40" t="n">
        <f aca="false">AB49/AG49</f>
        <v>-0.011128263449483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12481628</v>
      </c>
      <c r="AX49" s="7"/>
      <c r="AY49" s="40" t="n">
        <f aca="false">(AW49-AW48)/AW48</f>
        <v>0.00146260261747217</v>
      </c>
      <c r="AZ49" s="12" t="n">
        <f aca="false">workers_and_wage_high!B37</f>
        <v>7034.52870868594</v>
      </c>
      <c r="BA49" s="40" t="n">
        <f aca="false">(AZ49-AZ48)/AZ48</f>
        <v>0.00661196049507979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0.0160897528131601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132431908.979513</v>
      </c>
      <c r="E50" s="6"/>
      <c r="F50" s="81" t="n">
        <f aca="false">'High pensions'!I50</f>
        <v>24071067.083332</v>
      </c>
      <c r="G50" s="81" t="n">
        <f aca="false">'High pensions'!K50</f>
        <v>697083.791138544</v>
      </c>
      <c r="H50" s="81" t="n">
        <f aca="false">'High pensions'!V50</f>
        <v>3835149.34587499</v>
      </c>
      <c r="I50" s="81" t="n">
        <f aca="false">'High pensions'!M50</f>
        <v>21559.2925094396</v>
      </c>
      <c r="J50" s="81" t="n">
        <f aca="false">'High pensions'!W50</f>
        <v>118612.866367268</v>
      </c>
      <c r="K50" s="6"/>
      <c r="L50" s="81" t="n">
        <f aca="false">'High pensions'!N50</f>
        <v>4881147.83568075</v>
      </c>
      <c r="M50" s="8"/>
      <c r="N50" s="81" t="n">
        <f aca="false">'High pensions'!L50</f>
        <v>1026786.44048982</v>
      </c>
      <c r="O50" s="6"/>
      <c r="P50" s="81" t="n">
        <f aca="false">'High pensions'!X50</f>
        <v>30977375.3679453</v>
      </c>
      <c r="Q50" s="8"/>
      <c r="R50" s="81" t="n">
        <f aca="false">'High SIPA income'!G45</f>
        <v>23171111.5567327</v>
      </c>
      <c r="S50" s="8"/>
      <c r="T50" s="81" t="n">
        <f aca="false">'High SIPA income'!J45</f>
        <v>88596753.3167971</v>
      </c>
      <c r="U50" s="6"/>
      <c r="V50" s="81" t="n">
        <f aca="false">'High SIPA income'!F45</f>
        <v>124147.038677559</v>
      </c>
      <c r="W50" s="8"/>
      <c r="X50" s="81" t="n">
        <f aca="false">'High SIPA income'!M45</f>
        <v>311821.568573601</v>
      </c>
      <c r="Y50" s="6"/>
      <c r="Z50" s="6" t="n">
        <f aca="false">R50+V50-N50-L50-F50</f>
        <v>-6683742.76409232</v>
      </c>
      <c r="AA50" s="6"/>
      <c r="AB50" s="6" t="n">
        <f aca="false">T50-P50-D50</f>
        <v>-74812531.0306616</v>
      </c>
      <c r="AC50" s="50"/>
      <c r="AD50" s="6"/>
      <c r="AE50" s="6"/>
      <c r="AF50" s="6"/>
      <c r="AG50" s="6" t="n">
        <f aca="false">AG49*'Optimist macro hypothesis'!B32/'Optimist macro hypothesis'!B31</f>
        <v>5658228363.43237</v>
      </c>
      <c r="AH50" s="61" t="n">
        <f aca="false">(AG50-AG49)/AG49</f>
        <v>0.00957429537015392</v>
      </c>
      <c r="AI50" s="61"/>
      <c r="AJ50" s="61" t="n">
        <f aca="false">AB50/AG50</f>
        <v>-0.0132219002531172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0.00802276258471805</v>
      </c>
      <c r="AV50" s="5"/>
      <c r="AW50" s="5" t="n">
        <f aca="false">workers_and_wage_high!C38</f>
        <v>12531899</v>
      </c>
      <c r="AX50" s="5"/>
      <c r="AY50" s="61" t="n">
        <f aca="false">(AW50-AW49)/AW49</f>
        <v>0.00402759960479514</v>
      </c>
      <c r="AZ50" s="11" t="n">
        <f aca="false">workers_and_wage_high!B38</f>
        <v>7080.33694875162</v>
      </c>
      <c r="BA50" s="61" t="n">
        <f aca="false">(AZ50-AZ49)/AZ49</f>
        <v>0.00651191315903213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0.0186816595765507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140452635.775535</v>
      </c>
      <c r="E51" s="9"/>
      <c r="F51" s="82" t="n">
        <f aca="false">'High pensions'!I51</f>
        <v>25528929.1216569</v>
      </c>
      <c r="G51" s="82" t="n">
        <f aca="false">'High pensions'!K51</f>
        <v>765124.806870978</v>
      </c>
      <c r="H51" s="82" t="n">
        <f aca="false">'High pensions'!V51</f>
        <v>4209490.93908964</v>
      </c>
      <c r="I51" s="82" t="n">
        <f aca="false">'High pensions'!M51</f>
        <v>23663.6538207519</v>
      </c>
      <c r="J51" s="82" t="n">
        <f aca="false">'High pensions'!W51</f>
        <v>130190.441415144</v>
      </c>
      <c r="K51" s="9"/>
      <c r="L51" s="82" t="n">
        <f aca="false">'High pensions'!N51</f>
        <v>4315740.92547094</v>
      </c>
      <c r="M51" s="67"/>
      <c r="N51" s="82" t="n">
        <f aca="false">'High pensions'!L51</f>
        <v>1090902.35864412</v>
      </c>
      <c r="O51" s="9"/>
      <c r="P51" s="82" t="n">
        <f aca="false">'High pensions'!X51</f>
        <v>28396223.087466</v>
      </c>
      <c r="Q51" s="67"/>
      <c r="R51" s="82" t="n">
        <f aca="false">'High SIPA income'!G46</f>
        <v>27216136.8436575</v>
      </c>
      <c r="S51" s="67"/>
      <c r="T51" s="82" t="n">
        <f aca="false">'High SIPA income'!J46</f>
        <v>104063258.090572</v>
      </c>
      <c r="U51" s="9"/>
      <c r="V51" s="82" t="n">
        <f aca="false">'High SIPA income'!F46</f>
        <v>123372.86465794</v>
      </c>
      <c r="W51" s="67"/>
      <c r="X51" s="82" t="n">
        <f aca="false">'High SIPA income'!M46</f>
        <v>309877.066636881</v>
      </c>
      <c r="Y51" s="9"/>
      <c r="Z51" s="9" t="n">
        <f aca="false">R51+V51-N51-L51-F51</f>
        <v>-3596062.69745651</v>
      </c>
      <c r="AA51" s="9"/>
      <c r="AB51" s="9" t="n">
        <f aca="false">T51-P51-D51</f>
        <v>-64785600.7724293</v>
      </c>
      <c r="AC51" s="50"/>
      <c r="AD51" s="9"/>
      <c r="AE51" s="9"/>
      <c r="AF51" s="9"/>
      <c r="AG51" s="9" t="n">
        <f aca="false">AG50*'Optimist macro hypothesis'!B33/'Optimist macro hypothesis'!B32</f>
        <v>5684645984.59033</v>
      </c>
      <c r="AH51" s="40" t="n">
        <f aca="false">(AG51-AG50)/AG50</f>
        <v>0.0046688856407218</v>
      </c>
      <c r="AI51" s="40"/>
      <c r="AJ51" s="40" t="n">
        <f aca="false">AB51/AG51</f>
        <v>-0.0113965937277444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12599039</v>
      </c>
      <c r="AX51" s="7"/>
      <c r="AY51" s="40" t="n">
        <f aca="false">(AW51-AW50)/AW50</f>
        <v>0.0053575280171026</v>
      </c>
      <c r="AZ51" s="12" t="n">
        <f aca="false">workers_and_wage_high!B39</f>
        <v>7154.97031389237</v>
      </c>
      <c r="BA51" s="40" t="n">
        <f aca="false">(AZ51-AZ50)/AZ50</f>
        <v>0.0105409340940908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0.0162337169354126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137848587.906658</v>
      </c>
      <c r="E52" s="9"/>
      <c r="F52" s="82" t="n">
        <f aca="false">'High pensions'!I52</f>
        <v>25055612.5967878</v>
      </c>
      <c r="G52" s="82" t="n">
        <f aca="false">'High pensions'!K52</f>
        <v>767621.544249987</v>
      </c>
      <c r="H52" s="82" t="n">
        <f aca="false">'High pensions'!V52</f>
        <v>4223227.25149233</v>
      </c>
      <c r="I52" s="82" t="n">
        <f aca="false">'High pensions'!M52</f>
        <v>23740.8725025768</v>
      </c>
      <c r="J52" s="82" t="n">
        <f aca="false">'High pensions'!W52</f>
        <v>130615.27581935</v>
      </c>
      <c r="K52" s="9"/>
      <c r="L52" s="82" t="n">
        <f aca="false">'High pensions'!N52</f>
        <v>4110584.98623354</v>
      </c>
      <c r="M52" s="67"/>
      <c r="N52" s="82" t="n">
        <f aca="false">'High pensions'!L52</f>
        <v>1072952.57867212</v>
      </c>
      <c r="O52" s="9"/>
      <c r="P52" s="82" t="n">
        <f aca="false">'High pensions'!X52</f>
        <v>27232913.5501282</v>
      </c>
      <c r="Q52" s="67"/>
      <c r="R52" s="82" t="n">
        <f aca="false">'High SIPA income'!G47</f>
        <v>23995541.4235943</v>
      </c>
      <c r="S52" s="67"/>
      <c r="T52" s="82" t="n">
        <f aca="false">'High SIPA income'!J47</f>
        <v>91749032.3674805</v>
      </c>
      <c r="U52" s="9"/>
      <c r="V52" s="82" t="n">
        <f aca="false">'High SIPA income'!F47</f>
        <v>125382.013509439</v>
      </c>
      <c r="W52" s="67"/>
      <c r="X52" s="82" t="n">
        <f aca="false">'High SIPA income'!M47</f>
        <v>314923.46929816</v>
      </c>
      <c r="Y52" s="9"/>
      <c r="Z52" s="9" t="n">
        <f aca="false">R52+V52-N52-L52-F52</f>
        <v>-6118226.72458966</v>
      </c>
      <c r="AA52" s="9"/>
      <c r="AB52" s="9" t="n">
        <f aca="false">T52-P52-D52</f>
        <v>-73332469.0893052</v>
      </c>
      <c r="AC52" s="50"/>
      <c r="AD52" s="9"/>
      <c r="AE52" s="9"/>
      <c r="AF52" s="9"/>
      <c r="AG52" s="9" t="n">
        <f aca="false">AG51*'Optimist macro hypothesis'!B34/'Optimist macro hypothesis'!B33</f>
        <v>5746204246.51203</v>
      </c>
      <c r="AH52" s="40" t="n">
        <f aca="false">(AG52-AG51)/AG51</f>
        <v>0.0108288646449704</v>
      </c>
      <c r="AI52" s="40"/>
      <c r="AJ52" s="40" t="n">
        <f aca="false">AB52/AG52</f>
        <v>-0.0127618974097237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12633810</v>
      </c>
      <c r="AX52" s="7"/>
      <c r="AY52" s="40" t="n">
        <f aca="false">(AW52-AW51)/AW51</f>
        <v>0.00275981366515335</v>
      </c>
      <c r="AZ52" s="12" t="n">
        <f aca="false">workers_and_wage_high!B40</f>
        <v>7227.54023339231</v>
      </c>
      <c r="BA52" s="40" t="n">
        <f aca="false">(AZ52-AZ51)/AZ51</f>
        <v>0.0101425884827277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0.018744702271063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144450735.462461</v>
      </c>
      <c r="E53" s="9"/>
      <c r="F53" s="82" t="n">
        <f aca="false">'High pensions'!I53</f>
        <v>26255631.0661613</v>
      </c>
      <c r="G53" s="82" t="n">
        <f aca="false">'High pensions'!K53</f>
        <v>865607.221004087</v>
      </c>
      <c r="H53" s="82" t="n">
        <f aca="false">'High pensions'!V53</f>
        <v>4762315.53454483</v>
      </c>
      <c r="I53" s="82" t="n">
        <f aca="false">'High pensions'!M53</f>
        <v>26771.357350642</v>
      </c>
      <c r="J53" s="82" t="n">
        <f aca="false">'High pensions'!W53</f>
        <v>147288.10931582</v>
      </c>
      <c r="K53" s="9"/>
      <c r="L53" s="82" t="n">
        <f aca="false">'High pensions'!N53</f>
        <v>4399820.7454825</v>
      </c>
      <c r="M53" s="67"/>
      <c r="N53" s="82" t="n">
        <f aca="false">'High pensions'!L53</f>
        <v>1126461.03826501</v>
      </c>
      <c r="O53" s="9"/>
      <c r="P53" s="82" t="n">
        <f aca="false">'High pensions'!X53</f>
        <v>29028147.0369722</v>
      </c>
      <c r="Q53" s="67"/>
      <c r="R53" s="82" t="n">
        <f aca="false">'High SIPA income'!G48</f>
        <v>28139343.4067287</v>
      </c>
      <c r="S53" s="67"/>
      <c r="T53" s="82" t="n">
        <f aca="false">'High SIPA income'!J48</f>
        <v>107593218.400357</v>
      </c>
      <c r="U53" s="9"/>
      <c r="V53" s="82" t="n">
        <f aca="false">'High SIPA income'!F48</f>
        <v>121564.644295689</v>
      </c>
      <c r="W53" s="67"/>
      <c r="X53" s="82" t="n">
        <f aca="false">'High SIPA income'!M48</f>
        <v>305335.338411302</v>
      </c>
      <c r="Y53" s="9"/>
      <c r="Z53" s="9" t="n">
        <f aca="false">R53+V53-N53-L53-F53</f>
        <v>-3521004.79888443</v>
      </c>
      <c r="AA53" s="9"/>
      <c r="AB53" s="9" t="n">
        <f aca="false">T53-P53-D53</f>
        <v>-65885664.0990763</v>
      </c>
      <c r="AC53" s="50"/>
      <c r="AD53" s="9"/>
      <c r="AE53" s="9"/>
      <c r="AF53" s="9"/>
      <c r="AG53" s="9" t="n">
        <f aca="false">AG52*'Optimist macro hypothesis'!B35/'Optimist macro hypothesis'!B34</f>
        <v>5786536881.02792</v>
      </c>
      <c r="AH53" s="40" t="n">
        <f aca="false">(AG53-AG52)/AG52</f>
        <v>0.00701900468302603</v>
      </c>
      <c r="AI53" s="40" t="n">
        <f aca="false">(AG53-AG49)/AG49</f>
        <v>0.0324678537282222</v>
      </c>
      <c r="AJ53" s="40" t="n">
        <f aca="false">AB53/AG53</f>
        <v>-0.0113860268159861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12619049</v>
      </c>
      <c r="AX53" s="7"/>
      <c r="AY53" s="40" t="n">
        <f aca="false">(AW53-AW52)/AW52</f>
        <v>-0.00116837280282037</v>
      </c>
      <c r="AZ53" s="12" t="n">
        <f aca="false">workers_and_wage_high!B41</f>
        <v>7303.10863589654</v>
      </c>
      <c r="BA53" s="40" t="n">
        <f aca="false">(AZ53-AZ52)/AZ52</f>
        <v>0.0104556183796935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 t="n">
        <v>100</v>
      </c>
      <c r="BG53" s="73" t="n">
        <f aca="false">(BB53-BB49)/BB49</f>
        <v>0.00943396226415094</v>
      </c>
      <c r="BH53" s="7"/>
      <c r="BI53" s="40" t="n">
        <f aca="false">T60/AG60</f>
        <v>0.016261273231617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141939213.164007</v>
      </c>
      <c r="E54" s="6"/>
      <c r="F54" s="81" t="n">
        <f aca="false">'High pensions'!I54</f>
        <v>25799132.1589626</v>
      </c>
      <c r="G54" s="81" t="n">
        <f aca="false">'High pensions'!K54</f>
        <v>933230.938889532</v>
      </c>
      <c r="H54" s="81" t="n">
        <f aca="false">'High pensions'!V54</f>
        <v>5134361.27812812</v>
      </c>
      <c r="I54" s="81" t="n">
        <f aca="false">'High pensions'!M54</f>
        <v>28862.8125429753</v>
      </c>
      <c r="J54" s="81" t="n">
        <f aca="false">'High pensions'!W54</f>
        <v>158794.678704994</v>
      </c>
      <c r="K54" s="6"/>
      <c r="L54" s="81" t="n">
        <f aca="false">'High pensions'!N54</f>
        <v>5130014.16685829</v>
      </c>
      <c r="M54" s="8"/>
      <c r="N54" s="81" t="n">
        <f aca="false">'High pensions'!L54</f>
        <v>1108888.60541595</v>
      </c>
      <c r="O54" s="6"/>
      <c r="P54" s="81" t="n">
        <f aca="false">'High pensions'!X54</f>
        <v>32720445.830855</v>
      </c>
      <c r="Q54" s="8"/>
      <c r="R54" s="81" t="n">
        <f aca="false">'High SIPA income'!G49</f>
        <v>24525220.2154341</v>
      </c>
      <c r="S54" s="8"/>
      <c r="T54" s="81" t="n">
        <f aca="false">'High SIPA income'!J49</f>
        <v>93774305.1362411</v>
      </c>
      <c r="U54" s="6"/>
      <c r="V54" s="81" t="n">
        <f aca="false">'High SIPA income'!F49</f>
        <v>124867.502872329</v>
      </c>
      <c r="W54" s="8"/>
      <c r="X54" s="81" t="n">
        <f aca="false">'High SIPA income'!M49</f>
        <v>313631.166915272</v>
      </c>
      <c r="Y54" s="6"/>
      <c r="Z54" s="6" t="n">
        <f aca="false">R54+V54-N54-L54-F54</f>
        <v>-7387947.21293051</v>
      </c>
      <c r="AA54" s="6"/>
      <c r="AB54" s="6" t="n">
        <f aca="false">T54-P54-D54</f>
        <v>-80885353.8586209</v>
      </c>
      <c r="AC54" s="50"/>
      <c r="AD54" s="6"/>
      <c r="AE54" s="6"/>
      <c r="AF54" s="6"/>
      <c r="AG54" s="6" t="n">
        <f aca="false">BF54/100*$AG$53</f>
        <v>5817669176.99922</v>
      </c>
      <c r="AH54" s="61" t="n">
        <f aca="false">(AG54-AG53)/AG53</f>
        <v>0.005380125731743</v>
      </c>
      <c r="AI54" s="61"/>
      <c r="AJ54" s="61" t="n">
        <f aca="false">AB54/AG54</f>
        <v>-0.0139033952254298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0.0079878487223374</v>
      </c>
      <c r="AV54" s="5"/>
      <c r="AW54" s="5" t="n">
        <f aca="false">workers_and_wage_high!C42</f>
        <v>12671951</v>
      </c>
      <c r="AX54" s="5"/>
      <c r="AY54" s="61" t="n">
        <f aca="false">(AW54-AW53)/AW53</f>
        <v>0.00419223350349143</v>
      </c>
      <c r="AZ54" s="11" t="n">
        <f aca="false">workers_and_wage_high!B42</f>
        <v>7311.74772480922</v>
      </c>
      <c r="BA54" s="61" t="n">
        <f aca="false">(AZ54-AZ53)/AZ53</f>
        <v>0.00118293309649215</v>
      </c>
      <c r="BB54" s="66"/>
      <c r="BC54" s="66"/>
      <c r="BD54" s="66"/>
      <c r="BE54" s="66"/>
      <c r="BF54" s="5" t="n">
        <f aca="false">BF53*(1+AY54)*(1+BA54)*(1-BE54)</f>
        <v>100.538012573174</v>
      </c>
      <c r="BG54" s="5"/>
      <c r="BH54" s="5"/>
      <c r="BI54" s="61" t="n">
        <f aca="false">T61/AG61</f>
        <v>0.0188116695522934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148401442.176735</v>
      </c>
      <c r="E55" s="9"/>
      <c r="F55" s="82" t="n">
        <f aca="false">'High pensions'!I55</f>
        <v>26973718.7768849</v>
      </c>
      <c r="G55" s="82" t="n">
        <f aca="false">'High pensions'!K55</f>
        <v>1065640.53474804</v>
      </c>
      <c r="H55" s="82" t="n">
        <f aca="false">'High pensions'!V55</f>
        <v>5862839.80739493</v>
      </c>
      <c r="I55" s="82" t="n">
        <f aca="false">'High pensions'!M55</f>
        <v>32957.954682929</v>
      </c>
      <c r="J55" s="82" t="n">
        <f aca="false">'High pensions'!W55</f>
        <v>181324.942496749</v>
      </c>
      <c r="K55" s="9"/>
      <c r="L55" s="82" t="n">
        <f aca="false">'High pensions'!N55</f>
        <v>4490233.98645923</v>
      </c>
      <c r="M55" s="67"/>
      <c r="N55" s="82" t="n">
        <f aca="false">'High pensions'!L55</f>
        <v>1162660.45120451</v>
      </c>
      <c r="O55" s="9"/>
      <c r="P55" s="82" t="n">
        <f aca="false">'High pensions'!X55</f>
        <v>29696460.2636465</v>
      </c>
      <c r="Q55" s="67"/>
      <c r="R55" s="82" t="n">
        <f aca="false">'High SIPA income'!G50</f>
        <v>28460105.6229307</v>
      </c>
      <c r="S55" s="67"/>
      <c r="T55" s="82" t="n">
        <f aca="false">'High SIPA income'!J50</f>
        <v>108819680.535012</v>
      </c>
      <c r="U55" s="9"/>
      <c r="V55" s="82" t="n">
        <f aca="false">'High SIPA income'!F50</f>
        <v>128754.220996916</v>
      </c>
      <c r="W55" s="67"/>
      <c r="X55" s="82" t="n">
        <f aca="false">'High SIPA income'!M50</f>
        <v>323393.482272305</v>
      </c>
      <c r="Y55" s="9"/>
      <c r="Z55" s="9" t="n">
        <f aca="false">R55+V55-N55-L55-F55</f>
        <v>-4037753.37062106</v>
      </c>
      <c r="AA55" s="9"/>
      <c r="AB55" s="9" t="n">
        <f aca="false">T55-P55-D55</f>
        <v>-69278221.9053698</v>
      </c>
      <c r="AC55" s="50"/>
      <c r="AD55" s="9"/>
      <c r="AE55" s="9"/>
      <c r="AF55" s="9"/>
      <c r="AG55" s="9" t="n">
        <f aca="false">BF55/100*$AG$53</f>
        <v>5865823875.17203</v>
      </c>
      <c r="AH55" s="40" t="n">
        <f aca="false">(AG55-AG54)/AG54</f>
        <v>0.00827731806462942</v>
      </c>
      <c r="AI55" s="40"/>
      <c r="AJ55" s="40" t="n">
        <f aca="false">AB55/AG55</f>
        <v>-0.0118104844911215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12707645</v>
      </c>
      <c r="AX55" s="7"/>
      <c r="AY55" s="40" t="n">
        <f aca="false">(AW55-AW54)/AW54</f>
        <v>0.0028167722555114</v>
      </c>
      <c r="AZ55" s="12" t="n">
        <f aca="false">workers_and_wage_high!B43</f>
        <v>7351.5617112728</v>
      </c>
      <c r="BA55" s="40" t="n">
        <f aca="false">(AZ55-AZ54)/AZ54</f>
        <v>0.00544520789858391</v>
      </c>
      <c r="BB55" s="39"/>
      <c r="BC55" s="39"/>
      <c r="BD55" s="39"/>
      <c r="BE55" s="39"/>
      <c r="BF55" s="7" t="n">
        <f aca="false">BF54*(1+AY55)*(1+BA55)*(1-BE55)</f>
        <v>101.370197680828</v>
      </c>
      <c r="BG55" s="7"/>
      <c r="BH55" s="7"/>
      <c r="BI55" s="40" t="n">
        <f aca="false">T62/AG62</f>
        <v>0.0163219207738787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145626028.647044</v>
      </c>
      <c r="E56" s="9"/>
      <c r="F56" s="82" t="n">
        <f aca="false">'High pensions'!I56</f>
        <v>26469254.5146691</v>
      </c>
      <c r="G56" s="82" t="n">
        <f aca="false">'High pensions'!K56</f>
        <v>1126940.79976041</v>
      </c>
      <c r="H56" s="82" t="n">
        <f aca="false">'High pensions'!V56</f>
        <v>6200095.77899077</v>
      </c>
      <c r="I56" s="82" t="n">
        <f aca="false">'High pensions'!M56</f>
        <v>34853.8391678478</v>
      </c>
      <c r="J56" s="82" t="n">
        <f aca="false">'High pensions'!W56</f>
        <v>191755.539556416</v>
      </c>
      <c r="K56" s="9"/>
      <c r="L56" s="82" t="n">
        <f aca="false">'High pensions'!N56</f>
        <v>4334499.93844505</v>
      </c>
      <c r="M56" s="67"/>
      <c r="N56" s="82" t="n">
        <f aca="false">'High pensions'!L56</f>
        <v>1143675.20476718</v>
      </c>
      <c r="O56" s="9"/>
      <c r="P56" s="82" t="n">
        <f aca="false">'High pensions'!X56</f>
        <v>28783904.3238274</v>
      </c>
      <c r="Q56" s="67"/>
      <c r="R56" s="82" t="n">
        <f aca="false">'High SIPA income'!G51</f>
        <v>24800555.5319038</v>
      </c>
      <c r="S56" s="67"/>
      <c r="T56" s="82" t="n">
        <f aca="false">'High SIPA income'!J51</f>
        <v>94827073.582543</v>
      </c>
      <c r="U56" s="9"/>
      <c r="V56" s="82" t="n">
        <f aca="false">'High SIPA income'!F51</f>
        <v>130948.707179953</v>
      </c>
      <c r="W56" s="67"/>
      <c r="X56" s="82" t="n">
        <f aca="false">'High SIPA income'!M51</f>
        <v>328905.398876172</v>
      </c>
      <c r="Y56" s="9"/>
      <c r="Z56" s="9" t="n">
        <f aca="false">R56+V56-N56-L56-F56</f>
        <v>-7015925.41879763</v>
      </c>
      <c r="AA56" s="9"/>
      <c r="AB56" s="9" t="n">
        <f aca="false">T56-P56-D56</f>
        <v>-79582859.3883287</v>
      </c>
      <c r="AC56" s="50"/>
      <c r="AD56" s="9"/>
      <c r="AE56" s="9"/>
      <c r="AF56" s="9"/>
      <c r="AG56" s="9" t="n">
        <f aca="false">BF56/100*$AG$53</f>
        <v>5893631473.62848</v>
      </c>
      <c r="AH56" s="40" t="n">
        <f aca="false">(AG56-AG55)/AG55</f>
        <v>0.00474061258029775</v>
      </c>
      <c r="AI56" s="40"/>
      <c r="AJ56" s="40" t="n">
        <f aca="false">AB56/AG56</f>
        <v>-0.0135031957366911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12791333</v>
      </c>
      <c r="AX56" s="7"/>
      <c r="AY56" s="40" t="n">
        <f aca="false">(AW56-AW55)/AW55</f>
        <v>0.00658564195018038</v>
      </c>
      <c r="AZ56" s="12" t="n">
        <f aca="false">workers_and_wage_high!B44</f>
        <v>7338.08660621813</v>
      </c>
      <c r="BA56" s="40" t="n">
        <f aca="false">(AZ56-AZ55)/AZ55</f>
        <v>-0.00183295816370682</v>
      </c>
      <c r="BB56" s="39"/>
      <c r="BC56" s="39"/>
      <c r="BD56" s="39"/>
      <c r="BE56" s="39"/>
      <c r="BF56" s="7" t="n">
        <f aca="false">BF55*(1+AY56)*(1+BA56)*(1-BE56)</f>
        <v>101.850754515221</v>
      </c>
      <c r="BG56" s="7"/>
      <c r="BH56" s="7"/>
      <c r="BI56" s="40" t="n">
        <f aca="false">T63/AG63</f>
        <v>0.0188753354868477</v>
      </c>
      <c r="BJ56" s="7"/>
      <c r="BK56" s="7"/>
      <c r="BL56" s="7"/>
      <c r="BM56" s="7"/>
      <c r="BN56" s="7"/>
      <c r="BO56" s="7"/>
      <c r="BP56" s="7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149953404.631146</v>
      </c>
      <c r="E57" s="9"/>
      <c r="F57" s="82" t="n">
        <f aca="false">'High pensions'!I57</f>
        <v>27255806.3239028</v>
      </c>
      <c r="G57" s="82" t="n">
        <f aca="false">'High pensions'!K57</f>
        <v>1274917.30026393</v>
      </c>
      <c r="H57" s="82" t="n">
        <f aca="false">'High pensions'!V57</f>
        <v>7014218.824635</v>
      </c>
      <c r="I57" s="82" t="n">
        <f aca="false">'High pensions'!M57</f>
        <v>39430.4319669257</v>
      </c>
      <c r="J57" s="82" t="n">
        <f aca="false">'High pensions'!W57</f>
        <v>216934.602823764</v>
      </c>
      <c r="K57" s="9"/>
      <c r="L57" s="82" t="n">
        <f aca="false">'High pensions'!N57</f>
        <v>4499011.42057224</v>
      </c>
      <c r="M57" s="67"/>
      <c r="N57" s="82" t="n">
        <f aca="false">'High pensions'!L57</f>
        <v>1179933.70022059</v>
      </c>
      <c r="O57" s="9"/>
      <c r="P57" s="82" t="n">
        <f aca="false">'High pensions'!X57</f>
        <v>29837038.7306391</v>
      </c>
      <c r="Q57" s="67"/>
      <c r="R57" s="82" t="n">
        <f aca="false">'High SIPA income'!G52</f>
        <v>29185967.8333011</v>
      </c>
      <c r="S57" s="67"/>
      <c r="T57" s="82" t="n">
        <f aca="false">'High SIPA income'!J52</f>
        <v>111595077.608075</v>
      </c>
      <c r="U57" s="9"/>
      <c r="V57" s="82" t="n">
        <f aca="false">'High SIPA income'!F52</f>
        <v>122823.494860709</v>
      </c>
      <c r="W57" s="67"/>
      <c r="X57" s="82" t="n">
        <f aca="false">'High SIPA income'!M52</f>
        <v>308497.208093944</v>
      </c>
      <c r="Y57" s="9"/>
      <c r="Z57" s="9" t="n">
        <f aca="false">R57+V57-N57-L57-F57</f>
        <v>-3625960.1165339</v>
      </c>
      <c r="AA57" s="9"/>
      <c r="AB57" s="9" t="n">
        <f aca="false">T57-P57-D57</f>
        <v>-68195365.7537102</v>
      </c>
      <c r="AC57" s="50"/>
      <c r="AD57" s="9"/>
      <c r="AE57" s="9"/>
      <c r="AF57" s="9"/>
      <c r="AG57" s="9" t="n">
        <f aca="false">BF57/100*$AG$53</f>
        <v>5973509856.05955</v>
      </c>
      <c r="AH57" s="40" t="n">
        <f aca="false">(AG57-AG56)/AG56</f>
        <v>0.0135533385126794</v>
      </c>
      <c r="AI57" s="40" t="n">
        <f aca="false">(AG57-AG53)/AG53</f>
        <v>0.0323117226893778</v>
      </c>
      <c r="AJ57" s="40" t="n">
        <f aca="false">AB57/AG57</f>
        <v>-0.0114162975197124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12865213</v>
      </c>
      <c r="AX57" s="7"/>
      <c r="AY57" s="40" t="n">
        <f aca="false">(AW57-AW56)/AW56</f>
        <v>0.0057757858387394</v>
      </c>
      <c r="AZ57" s="12" t="n">
        <f aca="false">workers_and_wage_high!B45</f>
        <v>7394.83121660682</v>
      </c>
      <c r="BA57" s="40" t="n">
        <f aca="false">(AZ57-AZ56)/AZ56</f>
        <v>0.00773288916222421</v>
      </c>
      <c r="BB57" s="39"/>
      <c r="BC57" s="39"/>
      <c r="BD57" s="39"/>
      <c r="BE57" s="39"/>
      <c r="BF57" s="7" t="n">
        <f aca="false">BF56*(1+AY57)*(1+BA57)*(1-BE57)</f>
        <v>103.231172268938</v>
      </c>
      <c r="BG57" s="73" t="n">
        <f aca="false">(BB57-BB53)/BB53</f>
        <v>-1</v>
      </c>
      <c r="BH57" s="7"/>
      <c r="BI57" s="40" t="n">
        <f aca="false">T64/AG64</f>
        <v>0.0164915832129166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148654565.285408</v>
      </c>
      <c r="E58" s="6"/>
      <c r="F58" s="81" t="n">
        <f aca="false">'High pensions'!I58</f>
        <v>27019726.8981614</v>
      </c>
      <c r="G58" s="81" t="n">
        <f aca="false">'High pensions'!K58</f>
        <v>1397866.3726299</v>
      </c>
      <c r="H58" s="81" t="n">
        <f aca="false">'High pensions'!V58</f>
        <v>7690648.34495158</v>
      </c>
      <c r="I58" s="81" t="n">
        <f aca="false">'High pensions'!M58</f>
        <v>43232.9805968013</v>
      </c>
      <c r="J58" s="81" t="n">
        <f aca="false">'High pensions'!W58</f>
        <v>237855.103452111</v>
      </c>
      <c r="K58" s="6"/>
      <c r="L58" s="81" t="n">
        <f aca="false">'High pensions'!N58</f>
        <v>5373306.99724024</v>
      </c>
      <c r="M58" s="8"/>
      <c r="N58" s="81" t="n">
        <f aca="false">'High pensions'!L58</f>
        <v>1172818.30089139</v>
      </c>
      <c r="O58" s="6"/>
      <c r="P58" s="81" t="n">
        <f aca="false">'High pensions'!X58</f>
        <v>34334615.8064686</v>
      </c>
      <c r="Q58" s="8"/>
      <c r="R58" s="81" t="n">
        <f aca="false">'High SIPA income'!G53</f>
        <v>25679661.9573805</v>
      </c>
      <c r="S58" s="8"/>
      <c r="T58" s="81" t="n">
        <f aca="false">'High SIPA income'!J53</f>
        <v>98188413.1940018</v>
      </c>
      <c r="U58" s="6"/>
      <c r="V58" s="81" t="n">
        <f aca="false">'High SIPA income'!F53</f>
        <v>125135.9485978</v>
      </c>
      <c r="W58" s="8"/>
      <c r="X58" s="81" t="n">
        <f aca="false">'High SIPA income'!M53</f>
        <v>314305.425182605</v>
      </c>
      <c r="Y58" s="6"/>
      <c r="Z58" s="6" t="n">
        <f aca="false">R58+V58-N58-L58-F58</f>
        <v>-7761054.2903147</v>
      </c>
      <c r="AA58" s="6"/>
      <c r="AB58" s="6" t="n">
        <f aca="false">T58-P58-D58</f>
        <v>-84800767.897875</v>
      </c>
      <c r="AC58" s="50"/>
      <c r="AD58" s="6"/>
      <c r="AE58" s="6"/>
      <c r="AF58" s="6"/>
      <c r="AG58" s="6" t="n">
        <f aca="false">BF58/100*$AG$53</f>
        <v>6048424620.47685</v>
      </c>
      <c r="AH58" s="61" t="n">
        <f aca="false">(AG58-AG57)/AG57</f>
        <v>0.0125411636077414</v>
      </c>
      <c r="AI58" s="61"/>
      <c r="AJ58" s="61" t="n">
        <f aca="false">AB58/AG58</f>
        <v>-0.0140203066449375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0.00975903520749991</v>
      </c>
      <c r="AV58" s="5"/>
      <c r="AW58" s="5" t="n">
        <f aca="false">workers_and_wage_high!C46</f>
        <v>12928449</v>
      </c>
      <c r="AX58" s="5"/>
      <c r="AY58" s="61" t="n">
        <f aca="false">(AW58-AW57)/AW57</f>
        <v>0.00491527034958535</v>
      </c>
      <c r="AZ58" s="11" t="n">
        <f aca="false">workers_and_wage_high!B46</f>
        <v>7450.94758301481</v>
      </c>
      <c r="BA58" s="61" t="n">
        <f aca="false">(AZ58-AZ57)/AZ57</f>
        <v>0.00758859327065761</v>
      </c>
      <c r="BB58" s="66"/>
      <c r="BC58" s="66"/>
      <c r="BD58" s="66"/>
      <c r="BE58" s="66"/>
      <c r="BF58" s="5" t="n">
        <f aca="false">BF57*(1+AY58)*(1+BA58)*(1-BE58)</f>
        <v>104.525811289781</v>
      </c>
      <c r="BG58" s="5"/>
      <c r="BH58" s="5"/>
      <c r="BI58" s="61" t="n">
        <f aca="false">T65/AG65</f>
        <v>0.018982873335419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154783974.619209</v>
      </c>
      <c r="E59" s="9"/>
      <c r="F59" s="82" t="n">
        <f aca="false">'High pensions'!I59</f>
        <v>28133819.5997772</v>
      </c>
      <c r="G59" s="82" t="n">
        <f aca="false">'High pensions'!K59</f>
        <v>1592907.24167082</v>
      </c>
      <c r="H59" s="82" t="n">
        <f aca="false">'High pensions'!V59</f>
        <v>8763705.66005486</v>
      </c>
      <c r="I59" s="82" t="n">
        <f aca="false">'High pensions'!M59</f>
        <v>49265.1724228088</v>
      </c>
      <c r="J59" s="82" t="n">
        <f aca="false">'High pensions'!W59</f>
        <v>271042.443094481</v>
      </c>
      <c r="K59" s="9"/>
      <c r="L59" s="82" t="n">
        <f aca="false">'High pensions'!N59</f>
        <v>4698745.3578627</v>
      </c>
      <c r="M59" s="67"/>
      <c r="N59" s="82" t="n">
        <f aca="false">'High pensions'!L59</f>
        <v>1223500.40928788</v>
      </c>
      <c r="O59" s="9"/>
      <c r="P59" s="82" t="n">
        <f aca="false">'High pensions'!X59</f>
        <v>31113150.2597654</v>
      </c>
      <c r="Q59" s="67"/>
      <c r="R59" s="82" t="n">
        <f aca="false">'High SIPA income'!G54</f>
        <v>29915712.8730364</v>
      </c>
      <c r="S59" s="67"/>
      <c r="T59" s="82" t="n">
        <f aca="false">'High SIPA income'!J54</f>
        <v>114385321.015746</v>
      </c>
      <c r="U59" s="9"/>
      <c r="V59" s="82" t="n">
        <f aca="false">'High SIPA income'!F54</f>
        <v>127385.335202709</v>
      </c>
      <c r="W59" s="67"/>
      <c r="X59" s="82" t="n">
        <f aca="false">'High SIPA income'!M54</f>
        <v>319955.235817984</v>
      </c>
      <c r="Y59" s="9"/>
      <c r="Z59" s="9" t="n">
        <f aca="false">R59+V59-N59-L59-F59</f>
        <v>-4012967.1586887</v>
      </c>
      <c r="AA59" s="9"/>
      <c r="AB59" s="9" t="n">
        <f aca="false">T59-P59-D59</f>
        <v>-71511803.8632285</v>
      </c>
      <c r="AC59" s="50"/>
      <c r="AD59" s="9"/>
      <c r="AE59" s="9"/>
      <c r="AF59" s="9"/>
      <c r="AG59" s="9" t="n">
        <f aca="false">BF59/100*$AG$53</f>
        <v>6102274624.67235</v>
      </c>
      <c r="AH59" s="40" t="n">
        <f aca="false">(AG59-AG58)/AG58</f>
        <v>0.0089031454592639</v>
      </c>
      <c r="AI59" s="40"/>
      <c r="AJ59" s="40" t="n">
        <f aca="false">AB59/AG59</f>
        <v>-0.01171887669134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12979353</v>
      </c>
      <c r="AX59" s="7"/>
      <c r="AY59" s="40" t="n">
        <f aca="false">(AW59-AW58)/AW58</f>
        <v>0.00393736325215809</v>
      </c>
      <c r="AZ59" s="12" t="n">
        <f aca="false">workers_and_wage_high!B47</f>
        <v>7487.80225571467</v>
      </c>
      <c r="BA59" s="40" t="n">
        <f aca="false">(AZ59-AZ58)/AZ58</f>
        <v>0.00494630680047603</v>
      </c>
      <c r="BB59" s="39"/>
      <c r="BC59" s="39"/>
      <c r="BD59" s="39"/>
      <c r="BE59" s="39"/>
      <c r="BF59" s="7" t="n">
        <f aca="false">BF58*(1+AY59)*(1+BA59)*(1-BE59)</f>
        <v>105.456419791942</v>
      </c>
      <c r="BG59" s="7"/>
      <c r="BH59" s="7"/>
      <c r="BI59" s="40" t="n">
        <f aca="false">T66/AG66</f>
        <v>0.0165705074253751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153634434.30965</v>
      </c>
      <c r="E60" s="9"/>
      <c r="F60" s="82" t="n">
        <f aca="false">'High pensions'!I60</f>
        <v>27924877.0411475</v>
      </c>
      <c r="G60" s="82" t="n">
        <f aca="false">'High pensions'!K60</f>
        <v>1643091.74417593</v>
      </c>
      <c r="H60" s="82" t="n">
        <f aca="false">'High pensions'!V60</f>
        <v>9039805.98601595</v>
      </c>
      <c r="I60" s="82" t="n">
        <f aca="false">'High pensions'!M60</f>
        <v>50817.2704384311</v>
      </c>
      <c r="J60" s="82" t="n">
        <f aca="false">'High pensions'!W60</f>
        <v>279581.628433485</v>
      </c>
      <c r="K60" s="9"/>
      <c r="L60" s="82" t="n">
        <f aca="false">'High pensions'!N60</f>
        <v>4580754.67827323</v>
      </c>
      <c r="M60" s="67"/>
      <c r="N60" s="82" t="n">
        <f aca="false">'High pensions'!L60</f>
        <v>1216267.29619022</v>
      </c>
      <c r="O60" s="9"/>
      <c r="P60" s="82" t="n">
        <f aca="false">'High pensions'!X60</f>
        <v>30461101.6083216</v>
      </c>
      <c r="Q60" s="67"/>
      <c r="R60" s="82" t="n">
        <f aca="false">'High SIPA income'!G55</f>
        <v>26245074.0586742</v>
      </c>
      <c r="S60" s="67"/>
      <c r="T60" s="82" t="n">
        <f aca="false">'High SIPA income'!J55</f>
        <v>100350315.368526</v>
      </c>
      <c r="U60" s="9"/>
      <c r="V60" s="82" t="n">
        <f aca="false">'High SIPA income'!F55</f>
        <v>131011.518798656</v>
      </c>
      <c r="W60" s="67"/>
      <c r="X60" s="82" t="n">
        <f aca="false">'High SIPA income'!M55</f>
        <v>329063.163553263</v>
      </c>
      <c r="Y60" s="9"/>
      <c r="Z60" s="9" t="n">
        <f aca="false">R60+V60-N60-L60-F60</f>
        <v>-7345813.43813805</v>
      </c>
      <c r="AA60" s="9"/>
      <c r="AB60" s="9" t="n">
        <f aca="false">T60-P60-D60</f>
        <v>-83745220.5494451</v>
      </c>
      <c r="AC60" s="50"/>
      <c r="AD60" s="9"/>
      <c r="AE60" s="9"/>
      <c r="AF60" s="9"/>
      <c r="AG60" s="9" t="n">
        <f aca="false">BF60/100*$AG$53</f>
        <v>6171122884.36394</v>
      </c>
      <c r="AH60" s="40" t="n">
        <f aca="false">(AG60-AG59)/AG59</f>
        <v>0.0112823928659697</v>
      </c>
      <c r="AI60" s="40"/>
      <c r="AJ60" s="40" t="n">
        <f aca="false">AB60/AG60</f>
        <v>-0.0135704995863288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13107578</v>
      </c>
      <c r="AX60" s="7"/>
      <c r="AY60" s="40" t="n">
        <f aca="false">(AW60-AW59)/AW59</f>
        <v>0.00987915191150129</v>
      </c>
      <c r="AZ60" s="12" t="n">
        <f aca="false">workers_and_wage_high!B48</f>
        <v>7498.20665981024</v>
      </c>
      <c r="BA60" s="40" t="n">
        <f aca="false">(AZ60-AZ59)/AZ59</f>
        <v>0.00138951373717555</v>
      </c>
      <c r="BB60" s="39"/>
      <c r="BC60" s="39"/>
      <c r="BD60" s="39"/>
      <c r="BE60" s="39"/>
      <c r="BF60" s="7" t="n">
        <f aca="false">BF59*(1+AY60)*(1+BA60)*(1-BE60)</f>
        <v>106.646220550273</v>
      </c>
      <c r="BG60" s="7"/>
      <c r="BH60" s="7"/>
      <c r="BI60" s="40" t="n">
        <f aca="false">T67/AG67</f>
        <v>0.0190594196459385</v>
      </c>
      <c r="BJ60" s="7"/>
      <c r="BK60" s="7"/>
      <c r="BL60" s="7"/>
      <c r="BM60" s="7"/>
      <c r="BN60" s="7"/>
      <c r="BO60" s="7"/>
      <c r="BP60" s="7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157053460.378044</v>
      </c>
      <c r="E61" s="9"/>
      <c r="F61" s="82" t="n">
        <f aca="false">'High pensions'!I61</f>
        <v>28546325.5008591</v>
      </c>
      <c r="G61" s="82" t="n">
        <f aca="false">'High pensions'!K61</f>
        <v>1729335.17340325</v>
      </c>
      <c r="H61" s="82" t="n">
        <f aca="false">'High pensions'!V61</f>
        <v>9514291.88769925</v>
      </c>
      <c r="I61" s="82" t="n">
        <f aca="false">'High pensions'!M61</f>
        <v>53484.5929918536</v>
      </c>
      <c r="J61" s="82" t="n">
        <f aca="false">'High pensions'!W61</f>
        <v>294256.450135031</v>
      </c>
      <c r="K61" s="9"/>
      <c r="L61" s="82" t="n">
        <f aca="false">'High pensions'!N61</f>
        <v>4700542.8350442</v>
      </c>
      <c r="M61" s="67"/>
      <c r="N61" s="82" t="n">
        <f aca="false">'High pensions'!L61</f>
        <v>1245467.96298065</v>
      </c>
      <c r="O61" s="9"/>
      <c r="P61" s="82" t="n">
        <f aca="false">'High pensions'!X61</f>
        <v>31243336.3763465</v>
      </c>
      <c r="Q61" s="67"/>
      <c r="R61" s="82" t="n">
        <f aca="false">'High SIPA income'!G56</f>
        <v>30552879.2035321</v>
      </c>
      <c r="S61" s="67"/>
      <c r="T61" s="82" t="n">
        <f aca="false">'High SIPA income'!J56</f>
        <v>116821581.704686</v>
      </c>
      <c r="U61" s="9"/>
      <c r="V61" s="82" t="n">
        <f aca="false">'High SIPA income'!F56</f>
        <v>125243.040999362</v>
      </c>
      <c r="W61" s="67"/>
      <c r="X61" s="82" t="n">
        <f aca="false">'High SIPA income'!M56</f>
        <v>314574.410419732</v>
      </c>
      <c r="Y61" s="9"/>
      <c r="Z61" s="9" t="n">
        <f aca="false">R61+V61-N61-L61-F61</f>
        <v>-3814214.05435247</v>
      </c>
      <c r="AA61" s="9"/>
      <c r="AB61" s="9" t="n">
        <f aca="false">T61-P61-D61</f>
        <v>-71475215.0497053</v>
      </c>
      <c r="AC61" s="50"/>
      <c r="AD61" s="9"/>
      <c r="AE61" s="9"/>
      <c r="AF61" s="9"/>
      <c r="AG61" s="9" t="n">
        <f aca="false">BF61/100*$AG$53</f>
        <v>6210059207.12886</v>
      </c>
      <c r="AH61" s="40" t="n">
        <f aca="false">(AG61-AG60)/AG60</f>
        <v>0.00630943889702468</v>
      </c>
      <c r="AI61" s="40" t="n">
        <f aca="false">(AG61-AG57)/AG57</f>
        <v>0.0395997255833363</v>
      </c>
      <c r="AJ61" s="40" t="n">
        <f aca="false">AB61/AG61</f>
        <v>-0.0115095867310983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13167968</v>
      </c>
      <c r="AX61" s="7"/>
      <c r="AY61" s="40" t="n">
        <f aca="false">(AW61-AW60)/AW60</f>
        <v>0.00460725848818142</v>
      </c>
      <c r="AZ61" s="12" t="n">
        <f aca="false">workers_and_wage_high!B49</f>
        <v>7510.91142614548</v>
      </c>
      <c r="BA61" s="40" t="n">
        <f aca="false">(AZ61-AZ60)/AZ60</f>
        <v>0.00169437398989605</v>
      </c>
      <c r="BB61" s="39"/>
      <c r="BC61" s="39"/>
      <c r="BD61" s="39"/>
      <c r="BE61" s="39"/>
      <c r="BF61" s="7" t="n">
        <f aca="false">BF60*(1+AY61)*(1+BA61)*(1-BE61)</f>
        <v>107.319098362434</v>
      </c>
      <c r="BG61" s="7"/>
      <c r="BH61" s="7"/>
      <c r="BI61" s="40" t="n">
        <f aca="false">T68/AG68</f>
        <v>0.0166240225630948</v>
      </c>
      <c r="BJ61" s="7"/>
      <c r="BK61" s="7"/>
      <c r="BL61" s="7"/>
      <c r="BM61" s="7"/>
      <c r="BN61" s="7"/>
      <c r="BO61" s="7"/>
      <c r="BP61" s="7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155796953.812262</v>
      </c>
      <c r="E62" s="6"/>
      <c r="F62" s="81" t="n">
        <f aca="false">'High pensions'!I62</f>
        <v>28317940.5589772</v>
      </c>
      <c r="G62" s="81" t="n">
        <f aca="false">'High pensions'!K62</f>
        <v>1836344.21877848</v>
      </c>
      <c r="H62" s="81" t="n">
        <f aca="false">'High pensions'!V62</f>
        <v>10103024.082581</v>
      </c>
      <c r="I62" s="81" t="n">
        <f aca="false">'High pensions'!M62</f>
        <v>56794.1510962416</v>
      </c>
      <c r="J62" s="81" t="n">
        <f aca="false">'High pensions'!W62</f>
        <v>312464.662347867</v>
      </c>
      <c r="K62" s="6"/>
      <c r="L62" s="81" t="n">
        <f aca="false">'High pensions'!N62</f>
        <v>5658010.27848963</v>
      </c>
      <c r="M62" s="8"/>
      <c r="N62" s="81" t="n">
        <f aca="false">'High pensions'!L62</f>
        <v>1236631.00395195</v>
      </c>
      <c r="O62" s="6"/>
      <c r="P62" s="81" t="n">
        <f aca="false">'High pensions'!X62</f>
        <v>36163021.1507421</v>
      </c>
      <c r="Q62" s="8"/>
      <c r="R62" s="81" t="n">
        <f aca="false">'High SIPA income'!G57</f>
        <v>26762167.1489939</v>
      </c>
      <c r="S62" s="8"/>
      <c r="T62" s="81" t="n">
        <f aca="false">'High SIPA income'!J57</f>
        <v>102327465.616701</v>
      </c>
      <c r="U62" s="6"/>
      <c r="V62" s="81" t="n">
        <f aca="false">'High SIPA income'!F57</f>
        <v>131917.222310602</v>
      </c>
      <c r="W62" s="8"/>
      <c r="X62" s="81" t="n">
        <f aca="false">'High SIPA income'!M57</f>
        <v>331338.029653703</v>
      </c>
      <c r="Y62" s="6"/>
      <c r="Z62" s="6" t="n">
        <f aca="false">R62+V62-N62-L62-F62</f>
        <v>-8318497.47011429</v>
      </c>
      <c r="AA62" s="6"/>
      <c r="AB62" s="6" t="n">
        <f aca="false">T62-P62-D62</f>
        <v>-89632509.3463033</v>
      </c>
      <c r="AC62" s="50"/>
      <c r="AD62" s="6"/>
      <c r="AE62" s="6"/>
      <c r="AF62" s="6"/>
      <c r="AG62" s="6" t="n">
        <f aca="false">BF62/100*$AG$53</f>
        <v>6269327429.92256</v>
      </c>
      <c r="AH62" s="61" t="n">
        <f aca="false">(AG62-AG61)/AG61</f>
        <v>0.00954390623613626</v>
      </c>
      <c r="AI62" s="61"/>
      <c r="AJ62" s="61" t="n">
        <f aca="false">AB62/AG62</f>
        <v>-0.014296989644934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0.00858819173957928</v>
      </c>
      <c r="AV62" s="5"/>
      <c r="AW62" s="5" t="n">
        <f aca="false">workers_and_wage_high!C50</f>
        <v>13205744</v>
      </c>
      <c r="AX62" s="5"/>
      <c r="AY62" s="61" t="n">
        <f aca="false">(AW62-AW61)/AW61</f>
        <v>0.00286877975402127</v>
      </c>
      <c r="AZ62" s="11" t="n">
        <f aca="false">workers_and_wage_high!B50</f>
        <v>7560.90429139131</v>
      </c>
      <c r="BA62" s="61" t="n">
        <f aca="false">(AZ62-AZ61)/AZ61</f>
        <v>0.00665603179286562</v>
      </c>
      <c r="BB62" s="66"/>
      <c r="BC62" s="66"/>
      <c r="BD62" s="66"/>
      <c r="BE62" s="66"/>
      <c r="BF62" s="5" t="n">
        <f aca="false">BF61*(1+AY62)*(1+BA62)*(1-BE62)</f>
        <v>108.343341774552</v>
      </c>
      <c r="BG62" s="5"/>
      <c r="BH62" s="5"/>
      <c r="BI62" s="61" t="n">
        <f aca="false">T69/AG69</f>
        <v>0.0191846607796727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158586464.857955</v>
      </c>
      <c r="E63" s="9"/>
      <c r="F63" s="82" t="n">
        <f aca="false">'High pensions'!I63</f>
        <v>28824967.2116018</v>
      </c>
      <c r="G63" s="82" t="n">
        <f aca="false">'High pensions'!K63</f>
        <v>1942804.91299992</v>
      </c>
      <c r="H63" s="82" t="n">
        <f aca="false">'High pensions'!V63</f>
        <v>10688739.4112045</v>
      </c>
      <c r="I63" s="82" t="n">
        <f aca="false">'High pensions'!M63</f>
        <v>60086.7498865954</v>
      </c>
      <c r="J63" s="82" t="n">
        <f aca="false">'High pensions'!W63</f>
        <v>330579.569418693</v>
      </c>
      <c r="K63" s="9"/>
      <c r="L63" s="82" t="n">
        <f aca="false">'High pensions'!N63</f>
        <v>4735225.94045559</v>
      </c>
      <c r="M63" s="67"/>
      <c r="N63" s="82" t="n">
        <f aca="false">'High pensions'!L63</f>
        <v>1260466.51987555</v>
      </c>
      <c r="O63" s="9"/>
      <c r="P63" s="82" t="n">
        <f aca="false">'High pensions'!X63</f>
        <v>31505824.8099488</v>
      </c>
      <c r="Q63" s="67"/>
      <c r="R63" s="82" t="n">
        <f aca="false">'High SIPA income'!G58</f>
        <v>31160752.7517197</v>
      </c>
      <c r="S63" s="67"/>
      <c r="T63" s="82" t="n">
        <f aca="false">'High SIPA income'!J58</f>
        <v>119145838.901614</v>
      </c>
      <c r="U63" s="9"/>
      <c r="V63" s="82" t="n">
        <f aca="false">'High SIPA income'!F58</f>
        <v>126191.029917275</v>
      </c>
      <c r="W63" s="67"/>
      <c r="X63" s="82" t="n">
        <f aca="false">'High SIPA income'!M58</f>
        <v>316955.485268741</v>
      </c>
      <c r="Y63" s="9"/>
      <c r="Z63" s="9" t="n">
        <f aca="false">R63+V63-N63-L63-F63</f>
        <v>-3533715.89029601</v>
      </c>
      <c r="AA63" s="9"/>
      <c r="AB63" s="9" t="n">
        <f aca="false">T63-P63-D63</f>
        <v>-70946450.7662892</v>
      </c>
      <c r="AC63" s="50"/>
      <c r="AD63" s="9"/>
      <c r="AE63" s="9"/>
      <c r="AF63" s="9"/>
      <c r="AG63" s="9" t="n">
        <f aca="false">BF63/100*$AG$53</f>
        <v>6312250131.11079</v>
      </c>
      <c r="AH63" s="40" t="n">
        <f aca="false">(AG63-AG62)/AG62</f>
        <v>0.00684646027313404</v>
      </c>
      <c r="AI63" s="40"/>
      <c r="AJ63" s="40" t="n">
        <f aca="false">AB63/AG63</f>
        <v>-0.0112394866002885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13212809</v>
      </c>
      <c r="AX63" s="7"/>
      <c r="AY63" s="40" t="n">
        <f aca="false">(AW63-AW62)/AW62</f>
        <v>0.000534994469073458</v>
      </c>
      <c r="AZ63" s="12" t="n">
        <f aca="false">workers_and_wage_high!B51</f>
        <v>7608.59916378127</v>
      </c>
      <c r="BA63" s="40" t="n">
        <f aca="false">(AZ63-AZ62)/AZ62</f>
        <v>0.00630809101025971</v>
      </c>
      <c r="BB63" s="39"/>
      <c r="BC63" s="39"/>
      <c r="BD63" s="39"/>
      <c r="BE63" s="39"/>
      <c r="BF63" s="7" t="n">
        <f aca="false">BF62*(1+AY63)*(1+BA63)*(1-BE63)</f>
        <v>109.08511015987</v>
      </c>
      <c r="BG63" s="7"/>
      <c r="BH63" s="7"/>
      <c r="BI63" s="40" t="n">
        <f aca="false">T70/AG70</f>
        <v>0.0167015885582306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157430579.451419</v>
      </c>
      <c r="E64" s="9"/>
      <c r="F64" s="82" t="n">
        <f aca="false">'High pensions'!I64</f>
        <v>28614871.3564883</v>
      </c>
      <c r="G64" s="82" t="n">
        <f aca="false">'High pensions'!K64</f>
        <v>2023657.18874397</v>
      </c>
      <c r="H64" s="82" t="n">
        <f aca="false">'High pensions'!V64</f>
        <v>11133564.7770702</v>
      </c>
      <c r="I64" s="82" t="n">
        <f aca="false">'High pensions'!M64</f>
        <v>62587.3357343497</v>
      </c>
      <c r="J64" s="82" t="n">
        <f aca="false">'High pensions'!W64</f>
        <v>344337.054960934</v>
      </c>
      <c r="K64" s="9"/>
      <c r="L64" s="82" t="n">
        <f aca="false">'High pensions'!N64</f>
        <v>4672178.74554149</v>
      </c>
      <c r="M64" s="67"/>
      <c r="N64" s="82" t="n">
        <f aca="false">'High pensions'!L64</f>
        <v>1253544.15410966</v>
      </c>
      <c r="O64" s="9"/>
      <c r="P64" s="82" t="n">
        <f aca="false">'High pensions'!X64</f>
        <v>31140587.80181</v>
      </c>
      <c r="Q64" s="67"/>
      <c r="R64" s="82" t="n">
        <f aca="false">'High SIPA income'!G59</f>
        <v>27583062.9342499</v>
      </c>
      <c r="S64" s="67"/>
      <c r="T64" s="82" t="n">
        <f aca="false">'High SIPA income'!J59</f>
        <v>105466231.80006</v>
      </c>
      <c r="U64" s="9"/>
      <c r="V64" s="82" t="n">
        <f aca="false">'High SIPA income'!F59</f>
        <v>122582.505095721</v>
      </c>
      <c r="W64" s="67"/>
      <c r="X64" s="82" t="n">
        <f aca="false">'High SIPA income'!M59</f>
        <v>307891.911283572</v>
      </c>
      <c r="Y64" s="9"/>
      <c r="Z64" s="9" t="n">
        <f aca="false">R64+V64-N64-L64-F64</f>
        <v>-6834948.81679384</v>
      </c>
      <c r="AA64" s="9"/>
      <c r="AB64" s="9" t="n">
        <f aca="false">T64-P64-D64</f>
        <v>-83104935.4531689</v>
      </c>
      <c r="AC64" s="50"/>
      <c r="AD64" s="9"/>
      <c r="AE64" s="9"/>
      <c r="AF64" s="9"/>
      <c r="AG64" s="9" t="n">
        <f aca="false">BF64/100*$AG$53</f>
        <v>6395155058.09392</v>
      </c>
      <c r="AH64" s="40" t="n">
        <f aca="false">(AG64-AG63)/AG63</f>
        <v>0.013133973664086</v>
      </c>
      <c r="AI64" s="40"/>
      <c r="AJ64" s="40" t="n">
        <f aca="false">AB64/AG64</f>
        <v>-0.0129949836553202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13340276</v>
      </c>
      <c r="AX64" s="7"/>
      <c r="AY64" s="40" t="n">
        <f aca="false">(AW64-AW63)/AW63</f>
        <v>0.00964722944227832</v>
      </c>
      <c r="AZ64" s="12" t="n">
        <f aca="false">workers_and_wage_high!B52</f>
        <v>7634.87491475324</v>
      </c>
      <c r="BA64" s="40" t="n">
        <f aca="false">(AZ64-AZ63)/AZ63</f>
        <v>0.00345342820752736</v>
      </c>
      <c r="BB64" s="39"/>
      <c r="BC64" s="39"/>
      <c r="BD64" s="39"/>
      <c r="BE64" s="39"/>
      <c r="BF64" s="7" t="n">
        <f aca="false">BF63*(1+AY64)*(1+BA64)*(1-BE64)</f>
        <v>110.517831123853</v>
      </c>
      <c r="BG64" s="7"/>
      <c r="BH64" s="7"/>
      <c r="BI64" s="40" t="n">
        <f aca="false">T71/AG71</f>
        <v>0.0192346667507006</v>
      </c>
      <c r="BJ64" s="7"/>
      <c r="BK64" s="7"/>
      <c r="BL64" s="7"/>
      <c r="BM64" s="7"/>
      <c r="BN64" s="7"/>
      <c r="BO64" s="7"/>
      <c r="BP64" s="7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160158980.855119</v>
      </c>
      <c r="E65" s="9"/>
      <c r="F65" s="82" t="n">
        <f aca="false">'High pensions'!I65</f>
        <v>29110790.608312</v>
      </c>
      <c r="G65" s="82" t="n">
        <f aca="false">'High pensions'!K65</f>
        <v>2146358.46243499</v>
      </c>
      <c r="H65" s="82" t="n">
        <f aca="false">'High pensions'!V65</f>
        <v>11808630.9821896</v>
      </c>
      <c r="I65" s="82" t="n">
        <f aca="false">'High pensions'!M65</f>
        <v>66382.2204876798</v>
      </c>
      <c r="J65" s="82" t="n">
        <f aca="false">'High pensions'!W65</f>
        <v>365215.391201739</v>
      </c>
      <c r="K65" s="9"/>
      <c r="L65" s="82" t="n">
        <f aca="false">'High pensions'!N65</f>
        <v>4681814.4201857</v>
      </c>
      <c r="M65" s="67"/>
      <c r="N65" s="82" t="n">
        <f aca="false">'High pensions'!L65</f>
        <v>1278262.99812332</v>
      </c>
      <c r="O65" s="9"/>
      <c r="P65" s="82" t="n">
        <f aca="false">'High pensions'!X65</f>
        <v>31326583.1498699</v>
      </c>
      <c r="Q65" s="67"/>
      <c r="R65" s="82" t="n">
        <f aca="false">'High SIPA income'!G60</f>
        <v>31903182.0845625</v>
      </c>
      <c r="S65" s="67"/>
      <c r="T65" s="82" t="n">
        <f aca="false">'High SIPA income'!J60</f>
        <v>121984581.803351</v>
      </c>
      <c r="U65" s="9"/>
      <c r="V65" s="82" t="n">
        <f aca="false">'High SIPA income'!F60</f>
        <v>129837.896905353</v>
      </c>
      <c r="W65" s="67"/>
      <c r="X65" s="82" t="n">
        <f aca="false">'High SIPA income'!M60</f>
        <v>326115.363721865</v>
      </c>
      <c r="Y65" s="9"/>
      <c r="Z65" s="9" t="n">
        <f aca="false">R65+V65-N65-L65-F65</f>
        <v>-3037848.04515317</v>
      </c>
      <c r="AA65" s="9"/>
      <c r="AB65" s="9" t="n">
        <f aca="false">T65-P65-D65</f>
        <v>-69500982.201637</v>
      </c>
      <c r="AC65" s="50"/>
      <c r="AD65" s="9"/>
      <c r="AE65" s="9"/>
      <c r="AF65" s="9"/>
      <c r="AG65" s="9" t="n">
        <f aca="false">BF65/100*$AG$53</f>
        <v>6426033596.0704</v>
      </c>
      <c r="AH65" s="40" t="n">
        <f aca="false">(AG65-AG64)/AG64</f>
        <v>0.00482842678496085</v>
      </c>
      <c r="AI65" s="40" t="n">
        <f aca="false">(AG65-AG61)/AG61</f>
        <v>0.0347781529512004</v>
      </c>
      <c r="AJ65" s="40" t="n">
        <f aca="false">AB65/AG65</f>
        <v>-0.0108155335888903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13358219</v>
      </c>
      <c r="AX65" s="7"/>
      <c r="AY65" s="40" t="n">
        <f aca="false">(AW65-AW64)/AW64</f>
        <v>0.001345024645667</v>
      </c>
      <c r="AZ65" s="12" t="n">
        <f aca="false">workers_and_wage_high!B53</f>
        <v>7661.43453102606</v>
      </c>
      <c r="BA65" s="40" t="n">
        <f aca="false">(AZ65-AZ64)/AZ64</f>
        <v>0.00347872317089357</v>
      </c>
      <c r="BB65" s="39"/>
      <c r="BC65" s="39"/>
      <c r="BD65" s="39"/>
      <c r="BE65" s="39"/>
      <c r="BF65" s="7" t="n">
        <f aca="false">BF64*(1+AY65)*(1+BA65)*(1-BE65)</f>
        <v>111.051458379867</v>
      </c>
      <c r="BG65" s="7"/>
      <c r="BH65" s="7"/>
      <c r="BI65" s="40" t="n">
        <f aca="false">T72/AG72</f>
        <v>0.0167303284887899</v>
      </c>
      <c r="BJ65" s="7"/>
      <c r="BK65" s="7"/>
      <c r="BL65" s="7"/>
      <c r="BM65" s="7"/>
      <c r="BN65" s="7"/>
      <c r="BO65" s="7"/>
      <c r="BP65" s="7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159207519.448232</v>
      </c>
      <c r="E66" s="6"/>
      <c r="F66" s="81" t="n">
        <f aca="false">'High pensions'!I66</f>
        <v>28937851.2349476</v>
      </c>
      <c r="G66" s="81" t="n">
        <f aca="false">'High pensions'!K66</f>
        <v>2219329.85153166</v>
      </c>
      <c r="H66" s="81" t="n">
        <f aca="false">'High pensions'!V66</f>
        <v>12210098.0349589</v>
      </c>
      <c r="I66" s="81" t="n">
        <f aca="false">'High pensions'!M66</f>
        <v>68639.0675731441</v>
      </c>
      <c r="J66" s="81" t="n">
        <f aca="false">'High pensions'!W66</f>
        <v>377631.897988421</v>
      </c>
      <c r="K66" s="6"/>
      <c r="L66" s="81" t="n">
        <f aca="false">'High pensions'!N66</f>
        <v>5681331.58833918</v>
      </c>
      <c r="M66" s="8"/>
      <c r="N66" s="81" t="n">
        <f aca="false">'High pensions'!L66</f>
        <v>1273396.78962097</v>
      </c>
      <c r="O66" s="6"/>
      <c r="P66" s="81" t="n">
        <f aca="false">'High pensions'!X66</f>
        <v>36486310.0435067</v>
      </c>
      <c r="Q66" s="8"/>
      <c r="R66" s="81" t="n">
        <f aca="false">'High SIPA income'!G61</f>
        <v>28212828.5957538</v>
      </c>
      <c r="S66" s="8"/>
      <c r="T66" s="81" t="n">
        <f aca="false">'High SIPA income'!J61</f>
        <v>107874195.389681</v>
      </c>
      <c r="U66" s="6"/>
      <c r="V66" s="81" t="n">
        <f aca="false">'High SIPA income'!F61</f>
        <v>131061.187324297</v>
      </c>
      <c r="W66" s="8"/>
      <c r="X66" s="81" t="n">
        <f aca="false">'High SIPA income'!M61</f>
        <v>329187.91656984</v>
      </c>
      <c r="Y66" s="6"/>
      <c r="Z66" s="6" t="n">
        <f aca="false">R66+V66-N66-L66-F66</f>
        <v>-7548689.82982972</v>
      </c>
      <c r="AA66" s="6"/>
      <c r="AB66" s="6" t="n">
        <f aca="false">T66-P66-D66</f>
        <v>-87819634.102058</v>
      </c>
      <c r="AC66" s="50"/>
      <c r="AD66" s="6"/>
      <c r="AE66" s="6"/>
      <c r="AF66" s="6"/>
      <c r="AG66" s="6" t="n">
        <f aca="false">BF66/100*$AG$53</f>
        <v>6510011589.89787</v>
      </c>
      <c r="AH66" s="61" t="n">
        <f aca="false">(AG66-AG65)/AG65</f>
        <v>0.0130684025490974</v>
      </c>
      <c r="AI66" s="61"/>
      <c r="AJ66" s="61" t="n">
        <f aca="false">AB66/AG66</f>
        <v>-0.0134899351390303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0.0105357313616915</v>
      </c>
      <c r="AV66" s="5"/>
      <c r="AW66" s="5" t="n">
        <f aca="false">workers_and_wage_high!C54</f>
        <v>13454274</v>
      </c>
      <c r="AX66" s="5"/>
      <c r="AY66" s="61" t="n">
        <f aca="false">(AW66-AW65)/AW65</f>
        <v>0.0071907040901186</v>
      </c>
      <c r="AZ66" s="11" t="n">
        <f aca="false">workers_and_wage_high!B54</f>
        <v>7706.14463582917</v>
      </c>
      <c r="BA66" s="61" t="n">
        <f aca="false">(AZ66-AZ65)/AZ65</f>
        <v>0.00583573541247946</v>
      </c>
      <c r="BB66" s="66"/>
      <c r="BC66" s="66"/>
      <c r="BD66" s="66"/>
      <c r="BE66" s="66"/>
      <c r="BF66" s="5" t="n">
        <f aca="false">BF65*(1+AY66)*(1+BA66)*(1-BE66)</f>
        <v>112.50272354164</v>
      </c>
      <c r="BG66" s="5"/>
      <c r="BH66" s="5"/>
      <c r="BI66" s="61" t="n">
        <f aca="false">T73/AG73</f>
        <v>0.0193721001462147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160949681.77091</v>
      </c>
      <c r="E67" s="9"/>
      <c r="F67" s="82" t="n">
        <f aca="false">'High pensions'!I67</f>
        <v>29254509.8594617</v>
      </c>
      <c r="G67" s="82" t="n">
        <f aca="false">'High pensions'!K67</f>
        <v>2404277.95035579</v>
      </c>
      <c r="H67" s="82" t="n">
        <f aca="false">'High pensions'!V67</f>
        <v>13227627.9061781</v>
      </c>
      <c r="I67" s="82" t="n">
        <f aca="false">'High pensions'!M67</f>
        <v>74359.1118666735</v>
      </c>
      <c r="J67" s="82" t="n">
        <f aca="false">'High pensions'!W67</f>
        <v>409101.894005507</v>
      </c>
      <c r="K67" s="9"/>
      <c r="L67" s="82" t="n">
        <f aca="false">'High pensions'!N67</f>
        <v>4777537.53405271</v>
      </c>
      <c r="M67" s="67"/>
      <c r="N67" s="82" t="n">
        <f aca="false">'High pensions'!L67</f>
        <v>1288409.36459815</v>
      </c>
      <c r="O67" s="9"/>
      <c r="P67" s="82" t="n">
        <f aca="false">'High pensions'!X67</f>
        <v>31879113.1574568</v>
      </c>
      <c r="Q67" s="67"/>
      <c r="R67" s="82" t="n">
        <f aca="false">'High SIPA income'!G62</f>
        <v>32782359.4686132</v>
      </c>
      <c r="S67" s="67"/>
      <c r="T67" s="82" t="n">
        <f aca="false">'High SIPA income'!J62</f>
        <v>125346192.731068</v>
      </c>
      <c r="U67" s="9"/>
      <c r="V67" s="82" t="n">
        <f aca="false">'High SIPA income'!F62</f>
        <v>133901.832491783</v>
      </c>
      <c r="W67" s="67"/>
      <c r="X67" s="82" t="n">
        <f aca="false">'High SIPA income'!M62</f>
        <v>336322.798249837</v>
      </c>
      <c r="Y67" s="9"/>
      <c r="Z67" s="9" t="n">
        <f aca="false">R67+V67-N67-L67-F67</f>
        <v>-2404195.45700759</v>
      </c>
      <c r="AA67" s="9"/>
      <c r="AB67" s="9" t="n">
        <f aca="false">T67-P67-D67</f>
        <v>-67482602.1972988</v>
      </c>
      <c r="AC67" s="50"/>
      <c r="AD67" s="9"/>
      <c r="AE67" s="9"/>
      <c r="AF67" s="9"/>
      <c r="AG67" s="9" t="n">
        <f aca="false">BF67/100*$AG$53</f>
        <v>6576600707.65999</v>
      </c>
      <c r="AH67" s="40" t="n">
        <f aca="false">(AG67-AG66)/AG66</f>
        <v>0.0102287249173939</v>
      </c>
      <c r="AI67" s="40"/>
      <c r="AJ67" s="40" t="n">
        <f aca="false">AB67/AG67</f>
        <v>-0.0102610155606223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13516204</v>
      </c>
      <c r="AX67" s="7"/>
      <c r="AY67" s="40" t="n">
        <f aca="false">(AW67-AW66)/AW66</f>
        <v>0.00460299827400572</v>
      </c>
      <c r="AZ67" s="12" t="n">
        <f aca="false">workers_and_wage_high!B55</f>
        <v>7749.29866112082</v>
      </c>
      <c r="BA67" s="40" t="n">
        <f aca="false">(AZ67-AZ66)/AZ66</f>
        <v>0.00559995008282228</v>
      </c>
      <c r="BB67" s="39"/>
      <c r="BC67" s="39"/>
      <c r="BD67" s="39"/>
      <c r="BE67" s="39"/>
      <c r="BF67" s="7" t="n">
        <f aca="false">BF66*(1+AY67)*(1+BA67)*(1-BE67)</f>
        <v>113.653482953205</v>
      </c>
      <c r="BG67" s="7"/>
      <c r="BH67" s="7"/>
      <c r="BI67" s="40" t="n">
        <f aca="false">T74/AG74</f>
        <v>0.0167812250581906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159774193.638381</v>
      </c>
      <c r="E68" s="9"/>
      <c r="F68" s="82" t="n">
        <f aca="false">'High pensions'!I68</f>
        <v>29040850.9768571</v>
      </c>
      <c r="G68" s="82" t="n">
        <f aca="false">'High pensions'!K68</f>
        <v>2479875.45960628</v>
      </c>
      <c r="H68" s="82" t="n">
        <f aca="false">'High pensions'!V68</f>
        <v>13643543.0972031</v>
      </c>
      <c r="I68" s="82" t="n">
        <f aca="false">'High pensions'!M68</f>
        <v>76697.1791630806</v>
      </c>
      <c r="J68" s="82" t="n">
        <f aca="false">'High pensions'!W68</f>
        <v>421965.250428961</v>
      </c>
      <c r="K68" s="9"/>
      <c r="L68" s="82" t="n">
        <f aca="false">'High pensions'!N68</f>
        <v>4596994.75306974</v>
      </c>
      <c r="M68" s="67"/>
      <c r="N68" s="82" t="n">
        <f aca="false">'High pensions'!L68</f>
        <v>1279982.57171332</v>
      </c>
      <c r="O68" s="9"/>
      <c r="P68" s="82" t="n">
        <f aca="false">'High pensions'!X68</f>
        <v>30895914.0805254</v>
      </c>
      <c r="Q68" s="67"/>
      <c r="R68" s="82" t="n">
        <f aca="false">'High SIPA income'!G63</f>
        <v>28850911.8739209</v>
      </c>
      <c r="S68" s="67"/>
      <c r="T68" s="82" t="n">
        <f aca="false">'High SIPA income'!J63</f>
        <v>110313962.107515</v>
      </c>
      <c r="U68" s="9"/>
      <c r="V68" s="82" t="n">
        <f aca="false">'High SIPA income'!F63</f>
        <v>130558.860860849</v>
      </c>
      <c r="W68" s="67"/>
      <c r="X68" s="82" t="n">
        <f aca="false">'High SIPA income'!M63</f>
        <v>327926.217318396</v>
      </c>
      <c r="Y68" s="9"/>
      <c r="Z68" s="9" t="n">
        <f aca="false">R68+V68-N68-L68-F68</f>
        <v>-5936357.56685843</v>
      </c>
      <c r="AA68" s="9"/>
      <c r="AB68" s="9" t="n">
        <f aca="false">T68-P68-D68</f>
        <v>-80356145.6113913</v>
      </c>
      <c r="AC68" s="50"/>
      <c r="AD68" s="9"/>
      <c r="AE68" s="9"/>
      <c r="AF68" s="9"/>
      <c r="AG68" s="9" t="n">
        <f aca="false">BF68/100*$AG$53</f>
        <v>6635816433.04622</v>
      </c>
      <c r="AH68" s="40" t="n">
        <f aca="false">(AG68-AG67)/AG67</f>
        <v>0.00900400191808193</v>
      </c>
      <c r="AI68" s="40"/>
      <c r="AJ68" s="40" t="n">
        <f aca="false">AB68/AG68</f>
        <v>-0.0121094587865963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13562349</v>
      </c>
      <c r="AX68" s="7"/>
      <c r="AY68" s="40" t="n">
        <f aca="false">(AW68-AW67)/AW67</f>
        <v>0.0034140502762462</v>
      </c>
      <c r="AZ68" s="12" t="n">
        <f aca="false">workers_and_wage_high!B56</f>
        <v>7792.46947855344</v>
      </c>
      <c r="BA68" s="40" t="n">
        <f aca="false">(AZ68-AZ67)/AZ67</f>
        <v>0.00557093219922212</v>
      </c>
      <c r="BB68" s="39"/>
      <c r="BC68" s="39"/>
      <c r="BD68" s="39"/>
      <c r="BE68" s="39"/>
      <c r="BF68" s="7" t="n">
        <f aca="false">BF67*(1+AY68)*(1+BA68)*(1-BE68)</f>
        <v>114.676819131712</v>
      </c>
      <c r="BG68" s="7"/>
      <c r="BH68" s="7"/>
      <c r="BI68" s="40" t="n">
        <f aca="false">T75/AG75</f>
        <v>0.0193731313006201</v>
      </c>
      <c r="BJ68" s="7"/>
      <c r="BK68" s="7"/>
      <c r="BL68" s="7"/>
      <c r="BM68" s="7"/>
      <c r="BN68" s="7"/>
      <c r="BO68" s="7"/>
      <c r="BP68" s="7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163069243.693898</v>
      </c>
      <c r="E69" s="9"/>
      <c r="F69" s="82" t="n">
        <f aca="false">'High pensions'!I69</f>
        <v>29639765.3286963</v>
      </c>
      <c r="G69" s="82" t="n">
        <f aca="false">'High pensions'!K69</f>
        <v>2605092.97179304</v>
      </c>
      <c r="H69" s="82" t="n">
        <f aca="false">'High pensions'!V69</f>
        <v>14332452.9041157</v>
      </c>
      <c r="I69" s="82" t="n">
        <f aca="false">'High pensions'!M69</f>
        <v>80569.8857255578</v>
      </c>
      <c r="J69" s="82" t="n">
        <f aca="false">'High pensions'!W69</f>
        <v>443271.739302546</v>
      </c>
      <c r="K69" s="9"/>
      <c r="L69" s="82" t="n">
        <f aca="false">'High pensions'!N69</f>
        <v>4705548.48127262</v>
      </c>
      <c r="M69" s="67"/>
      <c r="N69" s="82" t="n">
        <f aca="false">'High pensions'!L69</f>
        <v>1308266.38886622</v>
      </c>
      <c r="O69" s="9"/>
      <c r="P69" s="82" t="n">
        <f aca="false">'High pensions'!X69</f>
        <v>31614809.1091129</v>
      </c>
      <c r="Q69" s="67"/>
      <c r="R69" s="82" t="n">
        <f aca="false">'High SIPA income'!G64</f>
        <v>33622568.7770225</v>
      </c>
      <c r="S69" s="67"/>
      <c r="T69" s="82" t="n">
        <f aca="false">'High SIPA income'!J64</f>
        <v>128558805.84414</v>
      </c>
      <c r="U69" s="9"/>
      <c r="V69" s="82" t="n">
        <f aca="false">'High SIPA income'!F64</f>
        <v>128357.779648713</v>
      </c>
      <c r="W69" s="67"/>
      <c r="X69" s="82" t="n">
        <f aca="false">'High SIPA income'!M64</f>
        <v>322397.735902831</v>
      </c>
      <c r="Y69" s="9"/>
      <c r="Z69" s="9" t="n">
        <f aca="false">R69+V69-N69-L69-F69</f>
        <v>-1902653.64216396</v>
      </c>
      <c r="AA69" s="9"/>
      <c r="AB69" s="9" t="n">
        <f aca="false">T69-P69-D69</f>
        <v>-66125246.9588715</v>
      </c>
      <c r="AC69" s="50"/>
      <c r="AD69" s="9"/>
      <c r="AE69" s="9"/>
      <c r="AF69" s="9"/>
      <c r="AG69" s="9" t="n">
        <f aca="false">BF69/100*$AG$53</f>
        <v>6701124785.0864</v>
      </c>
      <c r="AH69" s="40" t="n">
        <f aca="false">(AG69-AG68)/AG68</f>
        <v>0.00984179606219284</v>
      </c>
      <c r="AI69" s="40" t="n">
        <f aca="false">(AG69-AG65)/AG65</f>
        <v>0.0428088625593591</v>
      </c>
      <c r="AJ69" s="40" t="n">
        <f aca="false">AB69/AG69</f>
        <v>-0.00986778325722805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13599685</v>
      </c>
      <c r="AX69" s="7"/>
      <c r="AY69" s="40" t="n">
        <f aca="false">(AW69-AW68)/AW68</f>
        <v>0.00275291544259774</v>
      </c>
      <c r="AZ69" s="12" t="n">
        <f aca="false">workers_and_wage_high!B57</f>
        <v>7847.55771117246</v>
      </c>
      <c r="BA69" s="40" t="n">
        <f aca="false">(AZ69-AZ68)/AZ68</f>
        <v>0.00706941910656605</v>
      </c>
      <c r="BB69" s="39"/>
      <c r="BC69" s="39"/>
      <c r="BD69" s="39"/>
      <c r="BE69" s="39"/>
      <c r="BF69" s="7" t="n">
        <f aca="false">BF68*(1+AY69)*(1+BA69)*(1-BE69)</f>
        <v>115.805444998668</v>
      </c>
      <c r="BG69" s="7"/>
      <c r="BH69" s="7"/>
      <c r="BI69" s="40" t="n">
        <f aca="false">T76/AG76</f>
        <v>0.0168436095589443</v>
      </c>
      <c r="BJ69" s="7"/>
      <c r="BK69" s="7"/>
      <c r="BL69" s="7"/>
      <c r="BM69" s="7"/>
      <c r="BN69" s="7"/>
      <c r="BO69" s="7"/>
      <c r="BP69" s="7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162080203.453441</v>
      </c>
      <c r="E70" s="6"/>
      <c r="F70" s="81" t="n">
        <f aca="false">'High pensions'!I70</f>
        <v>29459995.5575012</v>
      </c>
      <c r="G70" s="81" t="n">
        <f aca="false">'High pensions'!K70</f>
        <v>2728745.60852743</v>
      </c>
      <c r="H70" s="81" t="n">
        <f aca="false">'High pensions'!V70</f>
        <v>15012753.2280022</v>
      </c>
      <c r="I70" s="81" t="n">
        <f aca="false">'High pensions'!M70</f>
        <v>84394.1940781674</v>
      </c>
      <c r="J70" s="81" t="n">
        <f aca="false">'High pensions'!W70</f>
        <v>464311.955505221</v>
      </c>
      <c r="K70" s="6"/>
      <c r="L70" s="81" t="n">
        <f aca="false">'High pensions'!N70</f>
        <v>5644090.94580526</v>
      </c>
      <c r="M70" s="8"/>
      <c r="N70" s="81" t="n">
        <f aca="false">'High pensions'!L70</f>
        <v>1302578.30267446</v>
      </c>
      <c r="O70" s="6"/>
      <c r="P70" s="81" t="n">
        <f aca="false">'High pensions'!X70</f>
        <v>36453616.2472456</v>
      </c>
      <c r="Q70" s="8"/>
      <c r="R70" s="81" t="n">
        <f aca="false">'High SIPA income'!G65</f>
        <v>29581958.906711</v>
      </c>
      <c r="S70" s="8"/>
      <c r="T70" s="81" t="n">
        <f aca="false">'High SIPA income'!J65</f>
        <v>113109183.798477</v>
      </c>
      <c r="U70" s="6"/>
      <c r="V70" s="81" t="n">
        <f aca="false">'High SIPA income'!F65</f>
        <v>133738.649174902</v>
      </c>
      <c r="W70" s="8"/>
      <c r="X70" s="81" t="n">
        <f aca="false">'High SIPA income'!M65</f>
        <v>335912.928804888</v>
      </c>
      <c r="Y70" s="6"/>
      <c r="Z70" s="6" t="n">
        <f aca="false">R70+V70-N70-L70-F70</f>
        <v>-6690967.25009505</v>
      </c>
      <c r="AA70" s="6"/>
      <c r="AB70" s="6" t="n">
        <f aca="false">T70-P70-D70</f>
        <v>-85424635.9022089</v>
      </c>
      <c r="AC70" s="50"/>
      <c r="AD70" s="6"/>
      <c r="AE70" s="6"/>
      <c r="AF70" s="6"/>
      <c r="AG70" s="6" t="n">
        <f aca="false">BF70/100*$AG$53</f>
        <v>6772360808.92056</v>
      </c>
      <c r="AH70" s="61" t="n">
        <f aca="false">(AG70-AG69)/AG69</f>
        <v>0.0106304577393782</v>
      </c>
      <c r="AI70" s="61"/>
      <c r="AJ70" s="61" t="n">
        <f aca="false">AB70/AG70</f>
        <v>-0.0126137160013222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0.00701040996417884</v>
      </c>
      <c r="AV70" s="5"/>
      <c r="AW70" s="5" t="n">
        <f aca="false">workers_and_wage_high!C58</f>
        <v>13688028</v>
      </c>
      <c r="AX70" s="5"/>
      <c r="AY70" s="61" t="n">
        <f aca="false">(AW70-AW69)/AW69</f>
        <v>0.00649595928140983</v>
      </c>
      <c r="AZ70" s="11" t="n">
        <f aca="false">workers_and_wage_high!B58</f>
        <v>7879.79402067422</v>
      </c>
      <c r="BA70" s="61" t="n">
        <f aca="false">(AZ70-AZ69)/AZ69</f>
        <v>0.00410781426377547</v>
      </c>
      <c r="BB70" s="66"/>
      <c r="BC70" s="66"/>
      <c r="BD70" s="66"/>
      <c r="BE70" s="66"/>
      <c r="BF70" s="5" t="n">
        <f aca="false">BF69*(1+AY70)*(1+BA70)*(1-BE70)</f>
        <v>117.036509887716</v>
      </c>
      <c r="BG70" s="5"/>
      <c r="BH70" s="5"/>
      <c r="BI70" s="61" t="n">
        <f aca="false">T77/AG77</f>
        <v>0.0194461433759836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164276965.679738</v>
      </c>
      <c r="E71" s="9"/>
      <c r="F71" s="82" t="n">
        <f aca="false">'High pensions'!I71</f>
        <v>29859283.0956996</v>
      </c>
      <c r="G71" s="82" t="n">
        <f aca="false">'High pensions'!K71</f>
        <v>2824624.20637393</v>
      </c>
      <c r="H71" s="82" t="n">
        <f aca="false">'High pensions'!V71</f>
        <v>15540248.9845939</v>
      </c>
      <c r="I71" s="82" t="n">
        <f aca="false">'High pensions'!M71</f>
        <v>87359.5115373372</v>
      </c>
      <c r="J71" s="82" t="n">
        <f aca="false">'High pensions'!W71</f>
        <v>480626.257255477</v>
      </c>
      <c r="K71" s="9"/>
      <c r="L71" s="82" t="n">
        <f aca="false">'High pensions'!N71</f>
        <v>4740810.68162846</v>
      </c>
      <c r="M71" s="67"/>
      <c r="N71" s="82" t="n">
        <f aca="false">'High pensions'!L71</f>
        <v>1319794.18508705</v>
      </c>
      <c r="O71" s="9"/>
      <c r="P71" s="82" t="n">
        <f aca="false">'High pensions'!X71</f>
        <v>31861207.367946</v>
      </c>
      <c r="Q71" s="67"/>
      <c r="R71" s="82" t="n">
        <f aca="false">'High SIPA income'!G66</f>
        <v>34328444.7629752</v>
      </c>
      <c r="S71" s="67"/>
      <c r="T71" s="82" t="n">
        <f aca="false">'High SIPA income'!J66</f>
        <v>131257783.855902</v>
      </c>
      <c r="U71" s="9"/>
      <c r="V71" s="82" t="n">
        <f aca="false">'High SIPA income'!F66</f>
        <v>134261.159889339</v>
      </c>
      <c r="W71" s="67"/>
      <c r="X71" s="82" t="n">
        <f aca="false">'High SIPA income'!M66</f>
        <v>337225.325075535</v>
      </c>
      <c r="Y71" s="9"/>
      <c r="Z71" s="9" t="n">
        <f aca="false">R71+V71-N71-L71-F71</f>
        <v>-1457182.03955051</v>
      </c>
      <c r="AA71" s="9"/>
      <c r="AB71" s="9" t="n">
        <f aca="false">T71-P71-D71</f>
        <v>-64880389.1917823</v>
      </c>
      <c r="AC71" s="50"/>
      <c r="AD71" s="9"/>
      <c r="AE71" s="9"/>
      <c r="AF71" s="9"/>
      <c r="AG71" s="9" t="n">
        <f aca="false">BF71/100*$AG$53</f>
        <v>6824021728.95045</v>
      </c>
      <c r="AH71" s="40" t="n">
        <f aca="false">(AG71-AG70)/AG70</f>
        <v>0.00762819960239501</v>
      </c>
      <c r="AI71" s="40"/>
      <c r="AJ71" s="40" t="n">
        <f aca="false">AB71/AG71</f>
        <v>-0.00950764692271299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13748702</v>
      </c>
      <c r="AX71" s="7"/>
      <c r="AY71" s="40" t="n">
        <f aca="false">(AW71-AW70)/AW70</f>
        <v>0.00443263266264505</v>
      </c>
      <c r="AZ71" s="12" t="n">
        <f aca="false">workers_and_wage_high!B59</f>
        <v>7904.86330700132</v>
      </c>
      <c r="BA71" s="40" t="n">
        <f aca="false">(AZ71-AZ70)/AZ70</f>
        <v>0.00318146467551424</v>
      </c>
      <c r="BB71" s="39"/>
      <c r="BC71" s="39"/>
      <c r="BD71" s="39"/>
      <c r="BE71" s="39"/>
      <c r="BF71" s="7" t="n">
        <f aca="false">BF70*(1+AY71)*(1+BA71)*(1-BE71)</f>
        <v>117.929287745907</v>
      </c>
      <c r="BG71" s="7"/>
      <c r="BH71" s="7"/>
      <c r="BI71" s="40" t="n">
        <f aca="false">T78/AG78</f>
        <v>0.0169193143730169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162688826.971889</v>
      </c>
      <c r="E72" s="9"/>
      <c r="F72" s="82" t="n">
        <f aca="false">'High pensions'!I72</f>
        <v>29570620.0863928</v>
      </c>
      <c r="G72" s="82" t="n">
        <f aca="false">'High pensions'!K72</f>
        <v>2861309.47505531</v>
      </c>
      <c r="H72" s="82" t="n">
        <f aca="false">'High pensions'!V72</f>
        <v>15742080.5089747</v>
      </c>
      <c r="I72" s="82" t="n">
        <f aca="false">'High pensions'!M72</f>
        <v>88494.1074759369</v>
      </c>
      <c r="J72" s="82" t="n">
        <f aca="false">'High pensions'!W72</f>
        <v>486868.46934973</v>
      </c>
      <c r="K72" s="9"/>
      <c r="L72" s="82" t="n">
        <f aca="false">'High pensions'!N72</f>
        <v>4703326.79494004</v>
      </c>
      <c r="M72" s="67"/>
      <c r="N72" s="82" t="n">
        <f aca="false">'High pensions'!L72</f>
        <v>1308291.94589553</v>
      </c>
      <c r="O72" s="9"/>
      <c r="P72" s="82" t="n">
        <f aca="false">'High pensions'!X72</f>
        <v>31603421.3754064</v>
      </c>
      <c r="Q72" s="67"/>
      <c r="R72" s="82" t="n">
        <f aca="false">'High SIPA income'!G67</f>
        <v>29991404.3669208</v>
      </c>
      <c r="S72" s="67"/>
      <c r="T72" s="82" t="n">
        <f aca="false">'High SIPA income'!J67</f>
        <v>114674734.002924</v>
      </c>
      <c r="U72" s="9"/>
      <c r="V72" s="82" t="n">
        <f aca="false">'High SIPA income'!F67</f>
        <v>132131.73077531</v>
      </c>
      <c r="W72" s="67"/>
      <c r="X72" s="82" t="n">
        <f aca="false">'High SIPA income'!M67</f>
        <v>331876.813072542</v>
      </c>
      <c r="Y72" s="9"/>
      <c r="Z72" s="9" t="n">
        <f aca="false">R72+V72-N72-L72-F72</f>
        <v>-5458702.7295323</v>
      </c>
      <c r="AA72" s="9"/>
      <c r="AB72" s="9" t="n">
        <f aca="false">T72-P72-D72</f>
        <v>-79617514.3443722</v>
      </c>
      <c r="AC72" s="50"/>
      <c r="AD72" s="9"/>
      <c r="AE72" s="9"/>
      <c r="AF72" s="9"/>
      <c r="AG72" s="9" t="n">
        <f aca="false">BF72/100*$AG$53</f>
        <v>6854302596.61434</v>
      </c>
      <c r="AH72" s="40" t="n">
        <f aca="false">(AG72-AG71)/AG71</f>
        <v>0.0044373932069164</v>
      </c>
      <c r="AI72" s="40"/>
      <c r="AJ72" s="40" t="n">
        <f aca="false">AB72/AG72</f>
        <v>-0.011615698785125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13737442</v>
      </c>
      <c r="AX72" s="7"/>
      <c r="AY72" s="40" t="n">
        <f aca="false">(AW72-AW71)/AW71</f>
        <v>-0.000818986403225556</v>
      </c>
      <c r="AZ72" s="12" t="n">
        <f aca="false">workers_and_wage_high!B60</f>
        <v>7946.44832687506</v>
      </c>
      <c r="BA72" s="40" t="n">
        <f aca="false">(AZ72-AZ71)/AZ71</f>
        <v>0.00526068804212004</v>
      </c>
      <c r="BB72" s="39"/>
      <c r="BC72" s="39"/>
      <c r="BD72" s="39"/>
      <c r="BE72" s="39"/>
      <c r="BF72" s="7" t="n">
        <f aca="false">BF71*(1+AY72)*(1+BA72)*(1-BE72)</f>
        <v>118.452586366247</v>
      </c>
      <c r="BG72" s="7"/>
      <c r="BH72" s="7"/>
      <c r="BI72" s="40" t="n">
        <f aca="false">T79/AG79</f>
        <v>0.0195757105254063</v>
      </c>
      <c r="BJ72" s="7"/>
      <c r="BK72" s="7"/>
      <c r="BL72" s="7"/>
      <c r="BM72" s="7"/>
      <c r="BN72" s="7"/>
      <c r="BO72" s="7"/>
      <c r="BP72" s="7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164613156.495584</v>
      </c>
      <c r="E73" s="9"/>
      <c r="F73" s="82" t="n">
        <f aca="false">'High pensions'!I73</f>
        <v>29920389.7560459</v>
      </c>
      <c r="G73" s="82" t="n">
        <f aca="false">'High pensions'!K73</f>
        <v>3022803.46667511</v>
      </c>
      <c r="H73" s="82" t="n">
        <f aca="false">'High pensions'!V73</f>
        <v>16630572.8024361</v>
      </c>
      <c r="I73" s="82" t="n">
        <f aca="false">'High pensions'!M73</f>
        <v>93488.7670105705</v>
      </c>
      <c r="J73" s="82" t="n">
        <f aca="false">'High pensions'!W73</f>
        <v>514347.612446477</v>
      </c>
      <c r="K73" s="9"/>
      <c r="L73" s="82" t="n">
        <f aca="false">'High pensions'!N73</f>
        <v>4692060.26289763</v>
      </c>
      <c r="M73" s="67"/>
      <c r="N73" s="82" t="n">
        <f aca="false">'High pensions'!L73</f>
        <v>1324488.66392162</v>
      </c>
      <c r="O73" s="9"/>
      <c r="P73" s="82" t="n">
        <f aca="false">'High pensions'!X73</f>
        <v>31634068.8508546</v>
      </c>
      <c r="Q73" s="67"/>
      <c r="R73" s="82" t="n">
        <f aca="false">'High SIPA income'!G68</f>
        <v>34912778.7856746</v>
      </c>
      <c r="S73" s="67"/>
      <c r="T73" s="82" t="n">
        <f aca="false">'High SIPA income'!J68</f>
        <v>133492035.636916</v>
      </c>
      <c r="U73" s="9"/>
      <c r="V73" s="82" t="n">
        <f aca="false">'High SIPA income'!F68</f>
        <v>129142.21536536</v>
      </c>
      <c r="W73" s="67"/>
      <c r="X73" s="82" t="n">
        <f aca="false">'High SIPA income'!M68</f>
        <v>324368.012263958</v>
      </c>
      <c r="Y73" s="9"/>
      <c r="Z73" s="9" t="n">
        <f aca="false">R73+V73-N73-L73-F73</f>
        <v>-895017.681825161</v>
      </c>
      <c r="AA73" s="9"/>
      <c r="AB73" s="9" t="n">
        <f aca="false">T73-P73-D73</f>
        <v>-62755189.7095225</v>
      </c>
      <c r="AC73" s="50"/>
      <c r="AD73" s="9"/>
      <c r="AE73" s="9"/>
      <c r="AF73" s="9"/>
      <c r="AG73" s="9" t="n">
        <f aca="false">BF73/100*$AG$53</f>
        <v>6890942883.28878</v>
      </c>
      <c r="AH73" s="40" t="n">
        <f aca="false">(AG73-AG72)/AG72</f>
        <v>0.00534558930802573</v>
      </c>
      <c r="AI73" s="40" t="n">
        <f aca="false">(AG73-AG69)/AG69</f>
        <v>0.0283263040594052</v>
      </c>
      <c r="AJ73" s="40" t="n">
        <f aca="false">AB73/AG73</f>
        <v>-0.0091069089923398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13755989</v>
      </c>
      <c r="AX73" s="7"/>
      <c r="AY73" s="40" t="n">
        <f aca="false">(AW73-AW72)/AW72</f>
        <v>0.00135010579116549</v>
      </c>
      <c r="AZ73" s="12" t="n">
        <f aca="false">workers_and_wage_high!B61</f>
        <v>7978.15542224958</v>
      </c>
      <c r="BA73" s="40" t="n">
        <f aca="false">(AZ73-AZ72)/AZ72</f>
        <v>0.00399009646451612</v>
      </c>
      <c r="BB73" s="39"/>
      <c r="BC73" s="39"/>
      <c r="BD73" s="39"/>
      <c r="BE73" s="39"/>
      <c r="BF73" s="7" t="n">
        <f aca="false">BF72*(1+AY73)*(1+BA73)*(1-BE73)</f>
        <v>119.085785245435</v>
      </c>
      <c r="BG73" s="7"/>
      <c r="BH73" s="7"/>
      <c r="BI73" s="40" t="n">
        <f aca="false">T80/AG80</f>
        <v>0.0170064432873537</v>
      </c>
      <c r="BJ73" s="7"/>
      <c r="BK73" s="7"/>
      <c r="BL73" s="7"/>
      <c r="BM73" s="7"/>
      <c r="BN73" s="7"/>
      <c r="BO73" s="7"/>
      <c r="BP73" s="7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162995682.203129</v>
      </c>
      <c r="E74" s="6"/>
      <c r="F74" s="81" t="n">
        <f aca="false">'High pensions'!I74</f>
        <v>29626394.656985</v>
      </c>
      <c r="G74" s="81" t="n">
        <f aca="false">'High pensions'!K74</f>
        <v>3100838.40870597</v>
      </c>
      <c r="H74" s="81" t="n">
        <f aca="false">'High pensions'!V74</f>
        <v>17059898.0294597</v>
      </c>
      <c r="I74" s="81" t="n">
        <f aca="false">'High pensions'!M74</f>
        <v>95902.2188259573</v>
      </c>
      <c r="J74" s="81" t="n">
        <f aca="false">'High pensions'!W74</f>
        <v>527625.712251327</v>
      </c>
      <c r="K74" s="6"/>
      <c r="L74" s="81" t="n">
        <f aca="false">'High pensions'!N74</f>
        <v>5638188.64671208</v>
      </c>
      <c r="M74" s="8"/>
      <c r="N74" s="81" t="n">
        <f aca="false">'High pensions'!L74</f>
        <v>1313192.67671952</v>
      </c>
      <c r="O74" s="6"/>
      <c r="P74" s="81" t="n">
        <f aca="false">'High pensions'!X74</f>
        <v>36481386.3434421</v>
      </c>
      <c r="Q74" s="8"/>
      <c r="R74" s="81" t="n">
        <f aca="false">'High SIPA income'!G69</f>
        <v>30485778.5867532</v>
      </c>
      <c r="S74" s="8"/>
      <c r="T74" s="81" t="n">
        <f aca="false">'High SIPA income'!J69</f>
        <v>116565016.680707</v>
      </c>
      <c r="U74" s="6"/>
      <c r="V74" s="81" t="n">
        <f aca="false">'High SIPA income'!F69</f>
        <v>134124.104898828</v>
      </c>
      <c r="W74" s="8"/>
      <c r="X74" s="81" t="n">
        <f aca="false">'High SIPA income'!M69</f>
        <v>336881.08245342</v>
      </c>
      <c r="Y74" s="6"/>
      <c r="Z74" s="6" t="n">
        <f aca="false">R74+V74-N74-L74-F74</f>
        <v>-5957873.28876456</v>
      </c>
      <c r="AA74" s="6"/>
      <c r="AB74" s="6" t="n">
        <f aca="false">T74-P74-D74</f>
        <v>-82912051.8658639</v>
      </c>
      <c r="AC74" s="50"/>
      <c r="AD74" s="6"/>
      <c r="AE74" s="6"/>
      <c r="AF74" s="6"/>
      <c r="AG74" s="6" t="n">
        <f aca="false">BF74/100*$AG$53</f>
        <v>6946156569.4105</v>
      </c>
      <c r="AH74" s="61" t="n">
        <f aca="false">(AG74-AG73)/AG73</f>
        <v>0.00801250090979884</v>
      </c>
      <c r="AI74" s="61"/>
      <c r="AJ74" s="61" t="n">
        <f aca="false">AB74/AG74</f>
        <v>-0.0119363925988931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0.00788258945124037</v>
      </c>
      <c r="AV74" s="5"/>
      <c r="AW74" s="5" t="n">
        <f aca="false">workers_and_wage_high!C62</f>
        <v>13822856</v>
      </c>
      <c r="AX74" s="5"/>
      <c r="AY74" s="61" t="n">
        <f aca="false">(AW74-AW73)/AW73</f>
        <v>0.00486093729792892</v>
      </c>
      <c r="AZ74" s="11" t="n">
        <f aca="false">workers_and_wage_high!B62</f>
        <v>8003.17745603091</v>
      </c>
      <c r="BA74" s="61" t="n">
        <f aca="false">(AZ74-AZ73)/AZ73</f>
        <v>0.00313631816591918</v>
      </c>
      <c r="BB74" s="66"/>
      <c r="BC74" s="66"/>
      <c r="BD74" s="66"/>
      <c r="BE74" s="66"/>
      <c r="BF74" s="5" t="n">
        <f aca="false">BF73*(1+AY74)*(1+BA74)*(1-BE74)</f>
        <v>120.039960208058</v>
      </c>
      <c r="BG74" s="5"/>
      <c r="BH74" s="5"/>
      <c r="BI74" s="61" t="n">
        <f aca="false">T81/AG81</f>
        <v>0.0195780691971475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166950181.841971</v>
      </c>
      <c r="E75" s="9"/>
      <c r="F75" s="82" t="n">
        <f aca="false">'High pensions'!I75</f>
        <v>30345171.7766466</v>
      </c>
      <c r="G75" s="82" t="n">
        <f aca="false">'High pensions'!K75</f>
        <v>3151861.23914021</v>
      </c>
      <c r="H75" s="82" t="n">
        <f aca="false">'High pensions'!V75</f>
        <v>17340610.5883401</v>
      </c>
      <c r="I75" s="82" t="n">
        <f aca="false">'High pensions'!M75</f>
        <v>97480.2445094911</v>
      </c>
      <c r="J75" s="82" t="n">
        <f aca="false">'High pensions'!W75</f>
        <v>536307.543969282</v>
      </c>
      <c r="K75" s="9"/>
      <c r="L75" s="82" t="n">
        <f aca="false">'High pensions'!N75</f>
        <v>4853154.64672688</v>
      </c>
      <c r="M75" s="67"/>
      <c r="N75" s="82" t="n">
        <f aca="false">'High pensions'!L75</f>
        <v>1346244.72777236</v>
      </c>
      <c r="O75" s="9"/>
      <c r="P75" s="82" t="n">
        <f aca="false">'High pensions'!X75</f>
        <v>32589683.8185852</v>
      </c>
      <c r="Q75" s="67"/>
      <c r="R75" s="82" t="n">
        <f aca="false">'High SIPA income'!G70</f>
        <v>35619660.2116028</v>
      </c>
      <c r="S75" s="67"/>
      <c r="T75" s="82" t="n">
        <f aca="false">'High SIPA income'!J70</f>
        <v>136194858.035567</v>
      </c>
      <c r="U75" s="9"/>
      <c r="V75" s="82" t="n">
        <f aca="false">'High SIPA income'!F70</f>
        <v>135735.443610636</v>
      </c>
      <c r="W75" s="67"/>
      <c r="X75" s="82" t="n">
        <f aca="false">'High SIPA income'!M70</f>
        <v>340928.30073564</v>
      </c>
      <c r="Y75" s="9"/>
      <c r="Z75" s="9" t="n">
        <f aca="false">R75+V75-N75-L75-F75</f>
        <v>-789175.495932363</v>
      </c>
      <c r="AA75" s="9"/>
      <c r="AB75" s="9" t="n">
        <f aca="false">T75-P75-D75</f>
        <v>-63345007.6249886</v>
      </c>
      <c r="AC75" s="50"/>
      <c r="AD75" s="9"/>
      <c r="AE75" s="9"/>
      <c r="AF75" s="9"/>
      <c r="AG75" s="9" t="n">
        <f aca="false">BF75/100*$AG$53</f>
        <v>7030090072.80139</v>
      </c>
      <c r="AH75" s="40" t="n">
        <f aca="false">(AG75-AG74)/AG74</f>
        <v>0.0120834453632267</v>
      </c>
      <c r="AI75" s="40"/>
      <c r="AJ75" s="40" t="n">
        <f aca="false">AB75/AG75</f>
        <v>-0.00901055419902273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13938657</v>
      </c>
      <c r="AX75" s="7"/>
      <c r="AY75" s="40" t="n">
        <f aca="false">(AW75-AW74)/AW74</f>
        <v>0.00837750172612664</v>
      </c>
      <c r="AZ75" s="12" t="n">
        <f aca="false">workers_and_wage_high!B63</f>
        <v>8032.59037383103</v>
      </c>
      <c r="BA75" s="40" t="n">
        <f aca="false">(AZ75-AZ74)/AZ74</f>
        <v>0.00367515501957963</v>
      </c>
      <c r="BB75" s="39"/>
      <c r="BC75" s="39"/>
      <c r="BD75" s="39"/>
      <c r="BE75" s="39"/>
      <c r="BF75" s="7" t="n">
        <f aca="false">BF74*(1+AY75)*(1+BA75)*(1-BE75)</f>
        <v>121.490456508636</v>
      </c>
      <c r="BG75" s="7"/>
      <c r="BH75" s="7"/>
      <c r="BI75" s="40" t="n">
        <f aca="false">T82/AG82</f>
        <v>0.0170698129950916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166506999.519887</v>
      </c>
      <c r="E76" s="9"/>
      <c r="F76" s="82" t="n">
        <f aca="false">'High pensions'!I76</f>
        <v>30264618.1435589</v>
      </c>
      <c r="G76" s="82" t="n">
        <f aca="false">'High pensions'!K76</f>
        <v>3134303.69987104</v>
      </c>
      <c r="H76" s="82" t="n">
        <f aca="false">'High pensions'!V76</f>
        <v>17244014.1875927</v>
      </c>
      <c r="I76" s="82" t="n">
        <f aca="false">'High pensions'!M76</f>
        <v>96937.2278310633</v>
      </c>
      <c r="J76" s="82" t="n">
        <f aca="false">'High pensions'!W76</f>
        <v>533320.026420394</v>
      </c>
      <c r="K76" s="9"/>
      <c r="L76" s="82" t="n">
        <f aca="false">'High pensions'!N76</f>
        <v>4700734.09243102</v>
      </c>
      <c r="M76" s="67"/>
      <c r="N76" s="82" t="n">
        <f aca="false">'High pensions'!L76</f>
        <v>1344738.16570095</v>
      </c>
      <c r="O76" s="9"/>
      <c r="P76" s="82" t="n">
        <f aca="false">'High pensions'!X76</f>
        <v>31790484.177758</v>
      </c>
      <c r="Q76" s="67"/>
      <c r="R76" s="82" t="n">
        <f aca="false">'High SIPA income'!G71</f>
        <v>31148404.3982492</v>
      </c>
      <c r="S76" s="67"/>
      <c r="T76" s="82" t="n">
        <f aca="false">'High SIPA income'!J71</f>
        <v>119098623.901867</v>
      </c>
      <c r="U76" s="9"/>
      <c r="V76" s="82" t="n">
        <f aca="false">'High SIPA income'!F71</f>
        <v>136987.770967994</v>
      </c>
      <c r="W76" s="67"/>
      <c r="X76" s="82" t="n">
        <f aca="false">'High SIPA income'!M71</f>
        <v>344073.786001328</v>
      </c>
      <c r="Y76" s="9"/>
      <c r="Z76" s="9" t="n">
        <f aca="false">R76+V76-N76-L76-F76</f>
        <v>-5024698.23247366</v>
      </c>
      <c r="AA76" s="9"/>
      <c r="AB76" s="9" t="n">
        <f aca="false">T76-P76-D76</f>
        <v>-79198859.7957772</v>
      </c>
      <c r="AC76" s="50"/>
      <c r="AD76" s="9"/>
      <c r="AE76" s="9"/>
      <c r="AF76" s="9"/>
      <c r="AG76" s="9" t="n">
        <f aca="false">BF76/100*$AG$53</f>
        <v>7070849243.15548</v>
      </c>
      <c r="AH76" s="40" t="n">
        <f aca="false">(AG76-AG75)/AG75</f>
        <v>0.0057978162345001</v>
      </c>
      <c r="AI76" s="40"/>
      <c r="AJ76" s="40" t="n">
        <f aca="false">AB76/AG76</f>
        <v>-0.0112007563833214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13963283</v>
      </c>
      <c r="AX76" s="7"/>
      <c r="AY76" s="40" t="n">
        <f aca="false">(AW76-AW75)/AW75</f>
        <v>0.00176674122908685</v>
      </c>
      <c r="AZ76" s="12" t="n">
        <f aca="false">workers_and_wage_high!B64</f>
        <v>8064.91324197191</v>
      </c>
      <c r="BA76" s="40" t="n">
        <f aca="false">(AZ76-AZ75)/AZ75</f>
        <v>0.0040239656993075</v>
      </c>
      <c r="BB76" s="39"/>
      <c r="BC76" s="39"/>
      <c r="BD76" s="39"/>
      <c r="BE76" s="39"/>
      <c r="BF76" s="7" t="n">
        <f aca="false">BF75*(1+AY76)*(1+BA76)*(1-BE76)</f>
        <v>122.194835849718</v>
      </c>
      <c r="BG76" s="7"/>
      <c r="BH76" s="7"/>
      <c r="BI76" s="40" t="n">
        <f aca="false">T83/AG83</f>
        <v>0.019662425894517</v>
      </c>
      <c r="BJ76" s="7"/>
      <c r="BK76" s="7"/>
      <c r="BL76" s="7"/>
      <c r="BM76" s="7"/>
      <c r="BN76" s="7"/>
      <c r="BO76" s="7"/>
      <c r="BP76" s="7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169313877.601697</v>
      </c>
      <c r="E77" s="9"/>
      <c r="F77" s="82" t="n">
        <f aca="false">'High pensions'!I77</f>
        <v>30774801.4605755</v>
      </c>
      <c r="G77" s="82" t="n">
        <f aca="false">'High pensions'!K77</f>
        <v>3230346.12133268</v>
      </c>
      <c r="H77" s="82" t="n">
        <f aca="false">'High pensions'!V77</f>
        <v>17772411.2533791</v>
      </c>
      <c r="I77" s="82" t="n">
        <f aca="false">'High pensions'!M77</f>
        <v>99907.6119999797</v>
      </c>
      <c r="J77" s="82" t="n">
        <f aca="false">'High pensions'!W77</f>
        <v>549662.203712755</v>
      </c>
      <c r="K77" s="9"/>
      <c r="L77" s="82" t="n">
        <f aca="false">'High pensions'!N77</f>
        <v>4844910.60059876</v>
      </c>
      <c r="M77" s="67"/>
      <c r="N77" s="82" t="n">
        <f aca="false">'High pensions'!L77</f>
        <v>1369189.50943</v>
      </c>
      <c r="O77" s="9"/>
      <c r="P77" s="82" t="n">
        <f aca="false">'High pensions'!X77</f>
        <v>32673140.8429112</v>
      </c>
      <c r="Q77" s="67"/>
      <c r="R77" s="82" t="n">
        <f aca="false">'High SIPA income'!G72</f>
        <v>36163894.3001729</v>
      </c>
      <c r="S77" s="67"/>
      <c r="T77" s="82" t="n">
        <f aca="false">'High SIPA income'!J72</f>
        <v>138275784.242909</v>
      </c>
      <c r="U77" s="9"/>
      <c r="V77" s="82" t="n">
        <f aca="false">'High SIPA income'!F72</f>
        <v>130797.942168671</v>
      </c>
      <c r="W77" s="67"/>
      <c r="X77" s="82" t="n">
        <f aca="false">'High SIPA income'!M72</f>
        <v>328526.720634591</v>
      </c>
      <c r="Y77" s="9"/>
      <c r="Z77" s="9" t="n">
        <f aca="false">R77+V77-N77-L77-F77</f>
        <v>-694209.328262676</v>
      </c>
      <c r="AA77" s="9"/>
      <c r="AB77" s="9" t="n">
        <f aca="false">T77-P77-D77</f>
        <v>-63711234.2016999</v>
      </c>
      <c r="AC77" s="50"/>
      <c r="AD77" s="9"/>
      <c r="AE77" s="9"/>
      <c r="AF77" s="9"/>
      <c r="AG77" s="9" t="n">
        <f aca="false">BF77/100*$AG$53</f>
        <v>7110704758.74833</v>
      </c>
      <c r="AH77" s="40" t="n">
        <f aca="false">(AG77-AG76)/AG76</f>
        <v>0.00563659529743583</v>
      </c>
      <c r="AI77" s="40" t="n">
        <f aca="false">(AG77-AG73)/AG73</f>
        <v>0.0318914086477906</v>
      </c>
      <c r="AJ77" s="40" t="n">
        <f aca="false">AB77/AG77</f>
        <v>-0.00895990430812301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14027919</v>
      </c>
      <c r="AX77" s="7"/>
      <c r="AY77" s="40" t="n">
        <f aca="false">(AW77-AW76)/AW76</f>
        <v>0.00462899734969205</v>
      </c>
      <c r="AZ77" s="12" t="n">
        <f aca="false">workers_and_wage_high!B65</f>
        <v>8073.00198921371</v>
      </c>
      <c r="BA77" s="40" t="n">
        <f aca="false">(AZ77-AZ76)/AZ76</f>
        <v>0.00100295527045523</v>
      </c>
      <c r="BB77" s="39"/>
      <c r="BC77" s="39"/>
      <c r="BD77" s="39"/>
      <c r="BE77" s="39"/>
      <c r="BF77" s="7" t="n">
        <f aca="false">BF76*(1+AY77)*(1+BA77)*(1-BE77)</f>
        <v>122.88359868684</v>
      </c>
      <c r="BG77" s="7"/>
      <c r="BH77" s="7"/>
      <c r="BI77" s="40" t="n">
        <f aca="false">T84/AG84</f>
        <v>0.0171238161032813</v>
      </c>
      <c r="BJ77" s="7"/>
      <c r="BK77" s="7"/>
      <c r="BL77" s="7"/>
      <c r="BM77" s="7"/>
      <c r="BN77" s="7"/>
      <c r="BO77" s="7"/>
      <c r="BP77" s="7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168300625.716291</v>
      </c>
      <c r="E78" s="6"/>
      <c r="F78" s="81" t="n">
        <f aca="false">'High pensions'!I78</f>
        <v>30590630.9363124</v>
      </c>
      <c r="G78" s="81" t="n">
        <f aca="false">'High pensions'!K78</f>
        <v>3335902.08346657</v>
      </c>
      <c r="H78" s="81" t="n">
        <f aca="false">'High pensions'!V78</f>
        <v>18353149.0129959</v>
      </c>
      <c r="I78" s="81" t="n">
        <f aca="false">'High pensions'!M78</f>
        <v>103172.229385563</v>
      </c>
      <c r="J78" s="81" t="n">
        <f aca="false">'High pensions'!W78</f>
        <v>567623.165350384</v>
      </c>
      <c r="K78" s="6"/>
      <c r="L78" s="81" t="n">
        <f aca="false">'High pensions'!N78</f>
        <v>5744837.28362426</v>
      </c>
      <c r="M78" s="8"/>
      <c r="N78" s="81" t="n">
        <f aca="false">'High pensions'!L78</f>
        <v>1362486.28299925</v>
      </c>
      <c r="O78" s="6"/>
      <c r="P78" s="81" t="n">
        <f aca="false">'High pensions'!X78</f>
        <v>37305985.5051516</v>
      </c>
      <c r="Q78" s="8"/>
      <c r="R78" s="81" t="n">
        <f aca="false">'High SIPA income'!G73</f>
        <v>31808586.3429456</v>
      </c>
      <c r="S78" s="8"/>
      <c r="T78" s="81" t="n">
        <f aca="false">'High SIPA income'!J73</f>
        <v>121622886.786505</v>
      </c>
      <c r="U78" s="6"/>
      <c r="V78" s="81" t="n">
        <f aca="false">'High SIPA income'!F73</f>
        <v>132309.584398176</v>
      </c>
      <c r="W78" s="8"/>
      <c r="X78" s="81" t="n">
        <f aca="false">'High SIPA income'!M73</f>
        <v>332323.530096558</v>
      </c>
      <c r="Y78" s="6"/>
      <c r="Z78" s="6" t="n">
        <f aca="false">R78+V78-N78-L78-F78</f>
        <v>-5757058.57559214</v>
      </c>
      <c r="AA78" s="6"/>
      <c r="AB78" s="6" t="n">
        <f aca="false">T78-P78-D78</f>
        <v>-83983724.4349376</v>
      </c>
      <c r="AC78" s="50"/>
      <c r="AD78" s="6"/>
      <c r="AE78" s="6"/>
      <c r="AF78" s="6"/>
      <c r="AG78" s="6" t="n">
        <f aca="false">BF78/100*$AG$53</f>
        <v>7188405162.5916</v>
      </c>
      <c r="AH78" s="61" t="n">
        <f aca="false">(AG78-AG77)/AG77</f>
        <v>0.0109272437092378</v>
      </c>
      <c r="AI78" s="61"/>
      <c r="AJ78" s="61" t="n">
        <f aca="false">AB78/AG78</f>
        <v>-0.0116832207611207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0.00786471881900039</v>
      </c>
      <c r="AV78" s="5"/>
      <c r="AW78" s="5" t="n">
        <f aca="false">workers_and_wage_high!C66</f>
        <v>14066862</v>
      </c>
      <c r="AX78" s="5"/>
      <c r="AY78" s="61" t="n">
        <f aca="false">(AW78-AW77)/AW77</f>
        <v>0.0027761067054921</v>
      </c>
      <c r="AZ78" s="11" t="n">
        <f aca="false">workers_and_wage_high!B66</f>
        <v>8138.62396086378</v>
      </c>
      <c r="BA78" s="61" t="n">
        <f aca="false">(AZ78-AZ77)/AZ77</f>
        <v>0.0081285712226684</v>
      </c>
      <c r="BB78" s="66"/>
      <c r="BC78" s="66"/>
      <c r="BD78" s="66"/>
      <c r="BE78" s="66"/>
      <c r="BF78" s="5" t="n">
        <f aca="false">BF77*(1+AY78)*(1+BA78)*(1-BE78)</f>
        <v>124.226377717559</v>
      </c>
      <c r="BG78" s="5"/>
      <c r="BH78" s="5"/>
      <c r="BI78" s="61" t="n">
        <f aca="false">T85/AG85</f>
        <v>0.0197130591454686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170359822.803287</v>
      </c>
      <c r="E79" s="9"/>
      <c r="F79" s="82" t="n">
        <f aca="false">'High pensions'!I79</f>
        <v>30964914.3820531</v>
      </c>
      <c r="G79" s="82" t="n">
        <f aca="false">'High pensions'!K79</f>
        <v>3502160.52081918</v>
      </c>
      <c r="H79" s="82" t="n">
        <f aca="false">'High pensions'!V79</f>
        <v>19267853.8811404</v>
      </c>
      <c r="I79" s="82" t="n">
        <f aca="false">'High pensions'!M79</f>
        <v>108314.242911934</v>
      </c>
      <c r="J79" s="82" t="n">
        <f aca="false">'High pensions'!W79</f>
        <v>595913.006633212</v>
      </c>
      <c r="K79" s="9"/>
      <c r="L79" s="82" t="n">
        <f aca="false">'High pensions'!N79</f>
        <v>4858222.70155669</v>
      </c>
      <c r="M79" s="67"/>
      <c r="N79" s="82" t="n">
        <f aca="false">'High pensions'!L79</f>
        <v>1380663.78252259</v>
      </c>
      <c r="O79" s="9"/>
      <c r="P79" s="82" t="n">
        <f aca="false">'High pensions'!X79</f>
        <v>32805345.4631625</v>
      </c>
      <c r="Q79" s="67"/>
      <c r="R79" s="82" t="n">
        <f aca="false">'High SIPA income'!G74</f>
        <v>36986577.3867181</v>
      </c>
      <c r="S79" s="67"/>
      <c r="T79" s="82" t="n">
        <f aca="false">'High SIPA income'!J74</f>
        <v>141421384.327656</v>
      </c>
      <c r="U79" s="9"/>
      <c r="V79" s="82" t="n">
        <f aca="false">'High SIPA income'!F74</f>
        <v>131511.586667844</v>
      </c>
      <c r="W79" s="67"/>
      <c r="X79" s="82" t="n">
        <f aca="false">'High SIPA income'!M74</f>
        <v>330319.189867096</v>
      </c>
      <c r="Y79" s="9"/>
      <c r="Z79" s="9" t="n">
        <f aca="false">R79+V79-N79-L79-F79</f>
        <v>-85711.892746456</v>
      </c>
      <c r="AA79" s="9"/>
      <c r="AB79" s="9" t="n">
        <f aca="false">T79-P79-D79</f>
        <v>-61743783.9387937</v>
      </c>
      <c r="AC79" s="50"/>
      <c r="AD79" s="9"/>
      <c r="AE79" s="9"/>
      <c r="AF79" s="9"/>
      <c r="AG79" s="9" t="n">
        <f aca="false">BF79/100*$AG$53</f>
        <v>7224329566.1791</v>
      </c>
      <c r="AH79" s="40" t="n">
        <f aca="false">(AG79-AG78)/AG78</f>
        <v>0.00499754852083773</v>
      </c>
      <c r="AI79" s="40"/>
      <c r="AJ79" s="40" t="n">
        <f aca="false">AB79/AG79</f>
        <v>-0.00854664552235393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14045128</v>
      </c>
      <c r="AX79" s="7"/>
      <c r="AY79" s="40" t="n">
        <f aca="false">(AW79-AW78)/AW78</f>
        <v>-0.00154504963509274</v>
      </c>
      <c r="AZ79" s="12" t="n">
        <f aca="false">workers_and_wage_high!B67</f>
        <v>8191.95410470121</v>
      </c>
      <c r="BA79" s="40" t="n">
        <f aca="false">(AZ79-AZ78)/AZ78</f>
        <v>0.00655272243734119</v>
      </c>
      <c r="BB79" s="39"/>
      <c r="BC79" s="39"/>
      <c r="BD79" s="39"/>
      <c r="BE79" s="39"/>
      <c r="BF79" s="7" t="n">
        <f aca="false">BF78*(1+AY79)*(1+BA79)*(1-BE79)</f>
        <v>124.84720506777</v>
      </c>
      <c r="BG79" s="7"/>
      <c r="BH79" s="7"/>
      <c r="BI79" s="40" t="n">
        <f aca="false">T86/AG86</f>
        <v>0.0171471270649535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169215791.815413</v>
      </c>
      <c r="E80" s="9"/>
      <c r="F80" s="82" t="n">
        <f aca="false">'High pensions'!I80</f>
        <v>30756973.2078547</v>
      </c>
      <c r="G80" s="82" t="n">
        <f aca="false">'High pensions'!K80</f>
        <v>3549720.39517889</v>
      </c>
      <c r="H80" s="82" t="n">
        <f aca="false">'High pensions'!V80</f>
        <v>19529514.277436</v>
      </c>
      <c r="I80" s="82" t="n">
        <f aca="false">'High pensions'!M80</f>
        <v>109785.166861203</v>
      </c>
      <c r="J80" s="82" t="n">
        <f aca="false">'High pensions'!W80</f>
        <v>604005.596209363</v>
      </c>
      <c r="K80" s="9"/>
      <c r="L80" s="82" t="n">
        <f aca="false">'High pensions'!N80</f>
        <v>4604839.50120831</v>
      </c>
      <c r="M80" s="67"/>
      <c r="N80" s="82" t="n">
        <f aca="false">'High pensions'!L80</f>
        <v>1373727.82414533</v>
      </c>
      <c r="O80" s="9"/>
      <c r="P80" s="82" t="n">
        <f aca="false">'High pensions'!X80</f>
        <v>31452379.2354686</v>
      </c>
      <c r="Q80" s="67"/>
      <c r="R80" s="82" t="n">
        <f aca="false">'High SIPA income'!G75</f>
        <v>32455457.7571316</v>
      </c>
      <c r="S80" s="67"/>
      <c r="T80" s="82" t="n">
        <f aca="false">'High SIPA income'!J75</f>
        <v>124096255.704091</v>
      </c>
      <c r="U80" s="9"/>
      <c r="V80" s="82" t="n">
        <f aca="false">'High SIPA income'!F75</f>
        <v>137003.841879124</v>
      </c>
      <c r="W80" s="67"/>
      <c r="X80" s="82" t="n">
        <f aca="false">'High SIPA income'!M75</f>
        <v>344114.151496714</v>
      </c>
      <c r="Y80" s="9"/>
      <c r="Z80" s="9" t="n">
        <f aca="false">R80+V80-N80-L80-F80</f>
        <v>-4143078.93419763</v>
      </c>
      <c r="AA80" s="9"/>
      <c r="AB80" s="9" t="n">
        <f aca="false">T80-P80-D80</f>
        <v>-76571915.3467906</v>
      </c>
      <c r="AC80" s="50"/>
      <c r="AD80" s="9"/>
      <c r="AE80" s="9"/>
      <c r="AF80" s="9"/>
      <c r="AG80" s="9" t="n">
        <f aca="false">BF80/100*$AG$53</f>
        <v>7297014055.62979</v>
      </c>
      <c r="AH80" s="40" t="n">
        <f aca="false">(AG80-AG79)/AG79</f>
        <v>0.0100610705512335</v>
      </c>
      <c r="AI80" s="40"/>
      <c r="AJ80" s="40" t="n">
        <f aca="false">AB80/AG80</f>
        <v>-0.0104935957040831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14145574</v>
      </c>
      <c r="AX80" s="7"/>
      <c r="AY80" s="40" t="n">
        <f aca="false">(AW80-AW79)/AW79</f>
        <v>0.00715166141597286</v>
      </c>
      <c r="AZ80" s="12" t="n">
        <f aca="false">workers_and_wage_high!B68</f>
        <v>8215.61861027761</v>
      </c>
      <c r="BA80" s="40" t="n">
        <f aca="false">(AZ80-AZ79)/AZ79</f>
        <v>0.0028887497749548</v>
      </c>
      <c r="BB80" s="39"/>
      <c r="BC80" s="39"/>
      <c r="BD80" s="39"/>
      <c r="BE80" s="39"/>
      <c r="BF80" s="7" t="n">
        <f aca="false">BF79*(1+AY80)*(1+BA80)*(1-BE80)</f>
        <v>126.103301606082</v>
      </c>
      <c r="BG80" s="7"/>
      <c r="BH80" s="7"/>
      <c r="BI80" s="40" t="n">
        <f aca="false">T87/AG87</f>
        <v>0.0197330338275465</v>
      </c>
      <c r="BJ80" s="7"/>
      <c r="BK80" s="7"/>
      <c r="BL80" s="7"/>
      <c r="BM80" s="7"/>
      <c r="BN80" s="7"/>
      <c r="BO80" s="7"/>
      <c r="BP80" s="7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172145456.76946</v>
      </c>
      <c r="E81" s="9"/>
      <c r="F81" s="82" t="n">
        <f aca="false">'High pensions'!I81</f>
        <v>31289474.4923561</v>
      </c>
      <c r="G81" s="82" t="n">
        <f aca="false">'High pensions'!K81</f>
        <v>3753977.07875119</v>
      </c>
      <c r="H81" s="82" t="n">
        <f aca="false">'High pensions'!V81</f>
        <v>20653274.2849861</v>
      </c>
      <c r="I81" s="82" t="n">
        <f aca="false">'High pensions'!M81</f>
        <v>116102.383878903</v>
      </c>
      <c r="J81" s="82" t="n">
        <f aca="false">'High pensions'!W81</f>
        <v>638761.060360396</v>
      </c>
      <c r="K81" s="9"/>
      <c r="L81" s="82" t="n">
        <f aca="false">'High pensions'!N81</f>
        <v>4697784.85020443</v>
      </c>
      <c r="M81" s="67"/>
      <c r="N81" s="82" t="n">
        <f aca="false">'High pensions'!L81</f>
        <v>1398459.59622505</v>
      </c>
      <c r="O81" s="9"/>
      <c r="P81" s="82" t="n">
        <f aca="false">'High pensions'!X81</f>
        <v>32070740.0061832</v>
      </c>
      <c r="Q81" s="67"/>
      <c r="R81" s="82" t="n">
        <f aca="false">'High SIPA income'!G76</f>
        <v>37567692.5689781</v>
      </c>
      <c r="S81" s="67"/>
      <c r="T81" s="82" t="n">
        <f aca="false">'High SIPA income'!J76</f>
        <v>143643328.593268</v>
      </c>
      <c r="U81" s="9"/>
      <c r="V81" s="82" t="n">
        <f aca="false">'High SIPA income'!F76</f>
        <v>135555.91185281</v>
      </c>
      <c r="W81" s="67"/>
      <c r="X81" s="82" t="n">
        <f aca="false">'High SIPA income'!M76</f>
        <v>340477.368720425</v>
      </c>
      <c r="Y81" s="9"/>
      <c r="Z81" s="9" t="n">
        <f aca="false">R81+V81-N81-L81-F81</f>
        <v>317529.542045332</v>
      </c>
      <c r="AA81" s="9"/>
      <c r="AB81" s="9" t="n">
        <f aca="false">T81-P81-D81</f>
        <v>-60572868.1823754</v>
      </c>
      <c r="AC81" s="50"/>
      <c r="AD81" s="9"/>
      <c r="AE81" s="9"/>
      <c r="AF81" s="9"/>
      <c r="AG81" s="9" t="n">
        <f aca="false">BF81/100*$AG$53</f>
        <v>7336950704.7302</v>
      </c>
      <c r="AH81" s="40" t="n">
        <f aca="false">(AG81-AG80)/AG80</f>
        <v>0.00547301249469249</v>
      </c>
      <c r="AI81" s="40" t="n">
        <f aca="false">(AG81-AG77)/AG77</f>
        <v>0.031817654319499</v>
      </c>
      <c r="AJ81" s="40" t="n">
        <f aca="false">AB81/AG81</f>
        <v>-0.00825586413485422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14169737</v>
      </c>
      <c r="AX81" s="7"/>
      <c r="AY81" s="40" t="n">
        <f aca="false">(AW81-AW80)/AW80</f>
        <v>0.00170816680892553</v>
      </c>
      <c r="AZ81" s="12" t="n">
        <f aca="false">workers_and_wage_high!B69</f>
        <v>8246.49640213923</v>
      </c>
      <c r="BA81" s="40" t="n">
        <f aca="false">(AZ81-AZ80)/AZ80</f>
        <v>0.00375842566778746</v>
      </c>
      <c r="BB81" s="39"/>
      <c r="BC81" s="39"/>
      <c r="BD81" s="39"/>
      <c r="BE81" s="39"/>
      <c r="BF81" s="7" t="n">
        <f aca="false">BF80*(1+AY81)*(1+BA81)*(1-BE81)</f>
        <v>126.793466551394</v>
      </c>
      <c r="BG81" s="7"/>
      <c r="BH81" s="7"/>
      <c r="BI81" s="40" t="n">
        <f aca="false">T88/AG88</f>
        <v>0.0171857888942893</v>
      </c>
      <c r="BJ81" s="7"/>
      <c r="BK81" s="7"/>
      <c r="BL81" s="7"/>
      <c r="BM81" s="7"/>
      <c r="BN81" s="7"/>
      <c r="BO81" s="7"/>
      <c r="BP81" s="7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171511758.034436</v>
      </c>
      <c r="E82" s="6"/>
      <c r="F82" s="81" t="n">
        <f aca="false">'High pensions'!I82</f>
        <v>31174292.246031</v>
      </c>
      <c r="G82" s="81" t="n">
        <f aca="false">'High pensions'!K82</f>
        <v>3740817.98127167</v>
      </c>
      <c r="H82" s="81" t="n">
        <f aca="false">'High pensions'!V82</f>
        <v>20580876.8132152</v>
      </c>
      <c r="I82" s="81" t="n">
        <f aca="false">'High pensions'!M82</f>
        <v>115695.401482629</v>
      </c>
      <c r="J82" s="81" t="n">
        <f aca="false">'High pensions'!W82</f>
        <v>636521.963295317</v>
      </c>
      <c r="K82" s="6"/>
      <c r="L82" s="81" t="n">
        <f aca="false">'High pensions'!N82</f>
        <v>5632876.97919806</v>
      </c>
      <c r="M82" s="8"/>
      <c r="N82" s="81" t="n">
        <f aca="false">'High pensions'!L82</f>
        <v>1394127.4821691</v>
      </c>
      <c r="O82" s="6"/>
      <c r="P82" s="81" t="n">
        <f aca="false">'High pensions'!X82</f>
        <v>36899103.4954166</v>
      </c>
      <c r="Q82" s="8"/>
      <c r="R82" s="81" t="n">
        <f aca="false">'High SIPA income'!G77</f>
        <v>32994671.5392673</v>
      </c>
      <c r="S82" s="8"/>
      <c r="T82" s="81" t="n">
        <f aca="false">'High SIPA income'!J77</f>
        <v>126157986.334662</v>
      </c>
      <c r="U82" s="6"/>
      <c r="V82" s="81" t="n">
        <f aca="false">'High SIPA income'!F77</f>
        <v>133303.950647676</v>
      </c>
      <c r="W82" s="8"/>
      <c r="X82" s="81" t="n">
        <f aca="false">'High SIPA income'!M77</f>
        <v>334821.091431559</v>
      </c>
      <c r="Y82" s="6"/>
      <c r="Z82" s="6" t="n">
        <f aca="false">R82+V82-N82-L82-F82</f>
        <v>-5073321.21748321</v>
      </c>
      <c r="AA82" s="6"/>
      <c r="AB82" s="6" t="n">
        <f aca="false">T82-P82-D82</f>
        <v>-82252875.1951911</v>
      </c>
      <c r="AC82" s="50"/>
      <c r="AD82" s="6"/>
      <c r="AE82" s="6"/>
      <c r="AF82" s="6"/>
      <c r="AG82" s="6" t="n">
        <f aca="false">BF82/100*$AG$53</f>
        <v>7390706996.6694</v>
      </c>
      <c r="AH82" s="61" t="n">
        <f aca="false">(AG82-AG81)/AG81</f>
        <v>0.00732678930288345</v>
      </c>
      <c r="AI82" s="61"/>
      <c r="AJ82" s="61" t="n">
        <f aca="false">AB82/AG82</f>
        <v>-0.0111292296166332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0.00742314956605321</v>
      </c>
      <c r="AV82" s="5"/>
      <c r="AW82" s="5" t="n">
        <f aca="false">workers_and_wage_high!C70</f>
        <v>14220233</v>
      </c>
      <c r="AX82" s="5"/>
      <c r="AY82" s="61" t="n">
        <f aca="false">(AW82-AW81)/AW81</f>
        <v>0.00356365118138749</v>
      </c>
      <c r="AZ82" s="11" t="n">
        <f aca="false">workers_and_wage_high!B70</f>
        <v>8277.41891008692</v>
      </c>
      <c r="BA82" s="61" t="n">
        <f aca="false">(AZ82-AZ81)/AZ81</f>
        <v>0.0037497752305655</v>
      </c>
      <c r="BB82" s="66"/>
      <c r="BC82" s="66"/>
      <c r="BD82" s="66"/>
      <c r="BE82" s="66"/>
      <c r="BF82" s="5" t="n">
        <f aca="false">BF81*(1+AY82)*(1+BA82)*(1-BE82)</f>
        <v>127.722455565798</v>
      </c>
      <c r="BG82" s="5"/>
      <c r="BH82" s="5"/>
      <c r="BI82" s="61" t="n">
        <f aca="false">T89/AG89</f>
        <v>0.0197256748046241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174064821.982261</v>
      </c>
      <c r="E83" s="9"/>
      <c r="F83" s="82" t="n">
        <f aca="false">'High pensions'!I83</f>
        <v>31638341.8397406</v>
      </c>
      <c r="G83" s="82" t="n">
        <f aca="false">'High pensions'!K83</f>
        <v>3869102.35024374</v>
      </c>
      <c r="H83" s="82" t="n">
        <f aca="false">'High pensions'!V83</f>
        <v>21286659.5612916</v>
      </c>
      <c r="I83" s="82" t="n">
        <f aca="false">'High pensions'!M83</f>
        <v>119662.959285889</v>
      </c>
      <c r="J83" s="82" t="n">
        <f aca="false">'High pensions'!W83</f>
        <v>658350.295710048</v>
      </c>
      <c r="K83" s="9"/>
      <c r="L83" s="82" t="n">
        <f aca="false">'High pensions'!N83</f>
        <v>4717419.28944977</v>
      </c>
      <c r="M83" s="67"/>
      <c r="N83" s="82" t="n">
        <f aca="false">'High pensions'!L83</f>
        <v>1416280.88185922</v>
      </c>
      <c r="O83" s="9"/>
      <c r="P83" s="82" t="n">
        <f aca="false">'High pensions'!X83</f>
        <v>32270670.6601953</v>
      </c>
      <c r="Q83" s="67"/>
      <c r="R83" s="82" t="n">
        <f aca="false">'High SIPA income'!G78</f>
        <v>38228658.6769348</v>
      </c>
      <c r="S83" s="67"/>
      <c r="T83" s="82" t="n">
        <f aca="false">'High SIPA income'!J78</f>
        <v>146170589.794097</v>
      </c>
      <c r="U83" s="9"/>
      <c r="V83" s="82" t="n">
        <f aca="false">'High SIPA income'!F78</f>
        <v>133966.736773514</v>
      </c>
      <c r="W83" s="67"/>
      <c r="X83" s="82" t="n">
        <f aca="false">'High SIPA income'!M78</f>
        <v>336485.81909312</v>
      </c>
      <c r="Y83" s="9"/>
      <c r="Z83" s="9" t="n">
        <f aca="false">R83+V83-N83-L83-F83</f>
        <v>590583.402658768</v>
      </c>
      <c r="AA83" s="9"/>
      <c r="AB83" s="9" t="n">
        <f aca="false">T83-P83-D83</f>
        <v>-60164902.8483598</v>
      </c>
      <c r="AC83" s="50"/>
      <c r="AD83" s="9"/>
      <c r="AE83" s="9"/>
      <c r="AF83" s="9"/>
      <c r="AG83" s="9" t="n">
        <f aca="false">BF83/100*$AG$53</f>
        <v>7434005884.02764</v>
      </c>
      <c r="AH83" s="40" t="n">
        <f aca="false">(AG83-AG82)/AG82</f>
        <v>0.00585855823776435</v>
      </c>
      <c r="AI83" s="40"/>
      <c r="AJ83" s="40" t="n">
        <f aca="false">AB83/AG83</f>
        <v>-0.00809320086464115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14236257</v>
      </c>
      <c r="AX83" s="7"/>
      <c r="AY83" s="40" t="n">
        <f aca="false">(AW83-AW82)/AW82</f>
        <v>0.0011268451086561</v>
      </c>
      <c r="AZ83" s="12" t="n">
        <f aca="false">workers_and_wage_high!B71</f>
        <v>8316.54119706119</v>
      </c>
      <c r="BA83" s="40" t="n">
        <f aca="false">(AZ83-AZ82)/AZ82</f>
        <v>0.00472638722278483</v>
      </c>
      <c r="BB83" s="39"/>
      <c r="BC83" s="39"/>
      <c r="BD83" s="39"/>
      <c r="BE83" s="39"/>
      <c r="BF83" s="7" t="n">
        <f aca="false">BF82*(1+AY83)*(1+BA83)*(1-BE83)</f>
        <v>128.47072501</v>
      </c>
      <c r="BG83" s="7"/>
      <c r="BH83" s="7"/>
      <c r="BI83" s="40" t="n">
        <f aca="false">T90/AG90</f>
        <v>0.0172028076464171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173304940.738106</v>
      </c>
      <c r="E84" s="9"/>
      <c r="F84" s="82" t="n">
        <f aca="false">'High pensions'!I84</f>
        <v>31500224.4287302</v>
      </c>
      <c r="G84" s="82" t="n">
        <f aca="false">'High pensions'!K84</f>
        <v>4010179.63133116</v>
      </c>
      <c r="H84" s="82" t="n">
        <f aca="false">'High pensions'!V84</f>
        <v>22062825.1373072</v>
      </c>
      <c r="I84" s="82" t="n">
        <f aca="false">'High pensions'!M84</f>
        <v>124026.174164881</v>
      </c>
      <c r="J84" s="82" t="n">
        <f aca="false">'High pensions'!W84</f>
        <v>682355.416617751</v>
      </c>
      <c r="K84" s="9"/>
      <c r="L84" s="82" t="n">
        <f aca="false">'High pensions'!N84</f>
        <v>4614652.53634495</v>
      </c>
      <c r="M84" s="67"/>
      <c r="N84" s="82" t="n">
        <f aca="false">'High pensions'!L84</f>
        <v>1412461.25002912</v>
      </c>
      <c r="O84" s="9"/>
      <c r="P84" s="82" t="n">
        <f aca="false">'High pensions'!X84</f>
        <v>31716399.0024462</v>
      </c>
      <c r="Q84" s="67"/>
      <c r="R84" s="82" t="n">
        <f aca="false">'High SIPA income'!G79</f>
        <v>33540599.5435951</v>
      </c>
      <c r="S84" s="67"/>
      <c r="T84" s="82" t="n">
        <f aca="false">'High SIPA income'!J79</f>
        <v>128245389.375717</v>
      </c>
      <c r="U84" s="9"/>
      <c r="V84" s="82" t="n">
        <f aca="false">'High SIPA income'!F79</f>
        <v>131219.416303864</v>
      </c>
      <c r="W84" s="67"/>
      <c r="X84" s="82" t="n">
        <f aca="false">'High SIPA income'!M79</f>
        <v>329585.34214783</v>
      </c>
      <c r="Y84" s="9"/>
      <c r="Z84" s="9" t="n">
        <f aca="false">R84+V84-N84-L84-F84</f>
        <v>-3855519.25520527</v>
      </c>
      <c r="AA84" s="9"/>
      <c r="AB84" s="9" t="n">
        <f aca="false">T84-P84-D84</f>
        <v>-76775950.3648351</v>
      </c>
      <c r="AC84" s="50"/>
      <c r="AD84" s="9"/>
      <c r="AE84" s="9"/>
      <c r="AF84" s="9"/>
      <c r="AG84" s="9" t="n">
        <f aca="false">BF84/100*$AG$53</f>
        <v>7489299616.52313</v>
      </c>
      <c r="AH84" s="40" t="n">
        <f aca="false">(AG84-AG83)/AG83</f>
        <v>0.00743794575335156</v>
      </c>
      <c r="AI84" s="40"/>
      <c r="AJ84" s="40" t="n">
        <f aca="false">AB84/AG84</f>
        <v>-0.010251419264286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14293377</v>
      </c>
      <c r="AX84" s="7"/>
      <c r="AY84" s="40" t="n">
        <f aca="false">(AW84-AW83)/AW83</f>
        <v>0.00401229059014599</v>
      </c>
      <c r="AZ84" s="12" t="n">
        <f aca="false">workers_and_wage_high!B72</f>
        <v>8344.91694759605</v>
      </c>
      <c r="BA84" s="40" t="n">
        <f aca="false">(AZ84-AZ83)/AZ83</f>
        <v>0.00341196536667083</v>
      </c>
      <c r="BB84" s="39"/>
      <c r="BC84" s="39"/>
      <c r="BD84" s="39"/>
      <c r="BE84" s="39"/>
      <c r="BF84" s="7" t="n">
        <f aca="false">BF83*(1+AY84)*(1+BA84)*(1-BE84)</f>
        <v>129.426283293519</v>
      </c>
      <c r="BG84" s="7"/>
      <c r="BH84" s="7"/>
      <c r="BI84" s="40" t="n">
        <f aca="false">T91/AG91</f>
        <v>0.0198883858833033</v>
      </c>
      <c r="BJ84" s="7"/>
      <c r="BK84" s="7"/>
      <c r="BL84" s="7"/>
      <c r="BM84" s="7"/>
      <c r="BN84" s="7"/>
      <c r="BO84" s="7"/>
      <c r="BP84" s="7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176311459.756797</v>
      </c>
      <c r="E85" s="9"/>
      <c r="F85" s="82" t="n">
        <f aca="false">'High pensions'!I85</f>
        <v>32046694.8492193</v>
      </c>
      <c r="G85" s="82" t="n">
        <f aca="false">'High pensions'!K85</f>
        <v>4150962.32454654</v>
      </c>
      <c r="H85" s="82" t="n">
        <f aca="false">'High pensions'!V85</f>
        <v>22837369.9777684</v>
      </c>
      <c r="I85" s="82" t="n">
        <f aca="false">'High pensions'!M85</f>
        <v>128380.278078759</v>
      </c>
      <c r="J85" s="82" t="n">
        <f aca="false">'High pensions'!W85</f>
        <v>706310.41168356</v>
      </c>
      <c r="K85" s="9"/>
      <c r="L85" s="82" t="n">
        <f aca="false">'High pensions'!N85</f>
        <v>4659546.0355453</v>
      </c>
      <c r="M85" s="67"/>
      <c r="N85" s="82" t="n">
        <f aca="false">'High pensions'!L85</f>
        <v>1438485.16701834</v>
      </c>
      <c r="O85" s="9"/>
      <c r="P85" s="82" t="n">
        <f aca="false">'High pensions'!X85</f>
        <v>32092527.4961894</v>
      </c>
      <c r="Q85" s="67"/>
      <c r="R85" s="82" t="n">
        <f aca="false">'High SIPA income'!G80</f>
        <v>38962362.861107</v>
      </c>
      <c r="S85" s="67"/>
      <c r="T85" s="82" t="n">
        <f aca="false">'High SIPA income'!J80</f>
        <v>148975971.333668</v>
      </c>
      <c r="U85" s="9"/>
      <c r="V85" s="82" t="n">
        <f aca="false">'High SIPA income'!F80</f>
        <v>132721.140852878</v>
      </c>
      <c r="W85" s="67"/>
      <c r="X85" s="82" t="n">
        <f aca="false">'High SIPA income'!M80</f>
        <v>333357.241255751</v>
      </c>
      <c r="Y85" s="9"/>
      <c r="Z85" s="9" t="n">
        <f aca="false">R85+V85-N85-L85-F85</f>
        <v>950357.950176992</v>
      </c>
      <c r="AA85" s="9"/>
      <c r="AB85" s="9" t="n">
        <f aca="false">T85-P85-D85</f>
        <v>-59428015.9193181</v>
      </c>
      <c r="AC85" s="50"/>
      <c r="AD85" s="9"/>
      <c r="AE85" s="9"/>
      <c r="AF85" s="9"/>
      <c r="AG85" s="9" t="n">
        <f aca="false">BF85/100*$AG$53</f>
        <v>7557222358.75868</v>
      </c>
      <c r="AH85" s="40" t="n">
        <f aca="false">(AG85-AG84)/AG84</f>
        <v>0.00906930497021345</v>
      </c>
      <c r="AI85" s="40" t="n">
        <f aca="false">(AG85-AG81)/AG81</f>
        <v>0.0300222344258732</v>
      </c>
      <c r="AJ85" s="40" t="n">
        <f aca="false">AB85/AG85</f>
        <v>-0.00786373790503095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14375368</v>
      </c>
      <c r="AX85" s="7"/>
      <c r="AY85" s="40" t="n">
        <f aca="false">(AW85-AW84)/AW84</f>
        <v>0.00573629310973887</v>
      </c>
      <c r="AZ85" s="12" t="n">
        <f aca="false">workers_and_wage_high!B73</f>
        <v>8372.57201717201</v>
      </c>
      <c r="BA85" s="40" t="n">
        <f aca="false">(AZ85-AZ84)/AZ84</f>
        <v>0.00331400177492752</v>
      </c>
      <c r="BB85" s="39"/>
      <c r="BC85" s="39"/>
      <c r="BD85" s="39"/>
      <c r="BE85" s="39"/>
      <c r="BF85" s="7" t="n">
        <f aca="false">BF84*(1+AY85)*(1+BA85)*(1-BE85)</f>
        <v>130.600089727869</v>
      </c>
      <c r="BG85" s="7"/>
      <c r="BH85" s="7"/>
      <c r="BI85" s="40" t="n">
        <f aca="false">T92/AG92</f>
        <v>0.017257251945003</v>
      </c>
      <c r="BJ85" s="7"/>
      <c r="BK85" s="7"/>
      <c r="BL85" s="7"/>
      <c r="BM85" s="7"/>
      <c r="BN85" s="7"/>
      <c r="BO85" s="7"/>
      <c r="BP85" s="7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175063206.009493</v>
      </c>
      <c r="E86" s="6"/>
      <c r="F86" s="81" t="n">
        <f aca="false">'High pensions'!I86</f>
        <v>31819809.9547864</v>
      </c>
      <c r="G86" s="81" t="n">
        <f aca="false">'High pensions'!K86</f>
        <v>4160239.16176187</v>
      </c>
      <c r="H86" s="81" t="n">
        <f aca="false">'High pensions'!V86</f>
        <v>22888408.3990177</v>
      </c>
      <c r="I86" s="81" t="n">
        <f aca="false">'High pensions'!M86</f>
        <v>128667.190569954</v>
      </c>
      <c r="J86" s="81" t="n">
        <f aca="false">'High pensions'!W86</f>
        <v>707888.919557244</v>
      </c>
      <c r="K86" s="6"/>
      <c r="L86" s="81" t="n">
        <f aca="false">'High pensions'!N86</f>
        <v>5603283.01697871</v>
      </c>
      <c r="M86" s="8"/>
      <c r="N86" s="81" t="n">
        <f aca="false">'High pensions'!L86</f>
        <v>1428581.342205</v>
      </c>
      <c r="O86" s="6"/>
      <c r="P86" s="81" t="n">
        <f aca="false">'High pensions'!X86</f>
        <v>36935095.257162</v>
      </c>
      <c r="Q86" s="8"/>
      <c r="R86" s="81" t="n">
        <f aca="false">'High SIPA income'!G81</f>
        <v>34049983.356548</v>
      </c>
      <c r="S86" s="8"/>
      <c r="T86" s="81" t="n">
        <f aca="false">'High SIPA income'!J81</f>
        <v>130193062.533704</v>
      </c>
      <c r="U86" s="6"/>
      <c r="V86" s="81" t="n">
        <f aca="false">'High SIPA income'!F81</f>
        <v>140803.947877871</v>
      </c>
      <c r="W86" s="8"/>
      <c r="X86" s="81" t="n">
        <f aca="false">'High SIPA income'!M81</f>
        <v>353658.922164607</v>
      </c>
      <c r="Y86" s="6"/>
      <c r="Z86" s="6" t="n">
        <f aca="false">R86+V86-N86-L86-F86</f>
        <v>-4660887.00954422</v>
      </c>
      <c r="AA86" s="6"/>
      <c r="AB86" s="6" t="n">
        <f aca="false">T86-P86-D86</f>
        <v>-81805238.7329513</v>
      </c>
      <c r="AC86" s="50"/>
      <c r="AD86" s="6"/>
      <c r="AE86" s="6"/>
      <c r="AF86" s="6"/>
      <c r="AG86" s="6" t="n">
        <f aca="false">BF86/100*$AG$53</f>
        <v>7592704132.91577</v>
      </c>
      <c r="AH86" s="61" t="n">
        <f aca="false">(AG86-AG85)/AG85</f>
        <v>0.0046950814032834</v>
      </c>
      <c r="AI86" s="61"/>
      <c r="AJ86" s="61" t="n">
        <f aca="false">AB86/AG86</f>
        <v>-0.0107741902359017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0.0043813466273214</v>
      </c>
      <c r="AV86" s="5"/>
      <c r="AW86" s="5" t="n">
        <f aca="false">workers_and_wage_high!C74</f>
        <v>14438684</v>
      </c>
      <c r="AX86" s="5"/>
      <c r="AY86" s="61" t="n">
        <f aca="false">(AW86-AW85)/AW85</f>
        <v>0.00440447854969695</v>
      </c>
      <c r="AZ86" s="11" t="n">
        <f aca="false">workers_and_wage_high!B74</f>
        <v>8374.99444097836</v>
      </c>
      <c r="BA86" s="61" t="n">
        <f aca="false">(AZ86-AZ85)/AZ85</f>
        <v>0.000289328512359664</v>
      </c>
      <c r="BB86" s="66"/>
      <c r="BC86" s="66"/>
      <c r="BD86" s="66"/>
      <c r="BE86" s="66"/>
      <c r="BF86" s="5" t="n">
        <f aca="false">BF85*(1+AY86)*(1+BA86)*(1-BE86)</f>
        <v>131.213267780417</v>
      </c>
      <c r="BG86" s="5"/>
      <c r="BH86" s="5"/>
      <c r="BI86" s="61" t="n">
        <f aca="false">T93/AG93</f>
        <v>0.0199335494243043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177317580.458585</v>
      </c>
      <c r="E87" s="9"/>
      <c r="F87" s="82" t="n">
        <f aca="false">'High pensions'!I87</f>
        <v>32229569.1964464</v>
      </c>
      <c r="G87" s="82" t="n">
        <f aca="false">'High pensions'!K87</f>
        <v>4288356.64627754</v>
      </c>
      <c r="H87" s="82" t="n">
        <f aca="false">'High pensions'!V87</f>
        <v>23593272.9980538</v>
      </c>
      <c r="I87" s="82" t="n">
        <f aca="false">'High pensions'!M87</f>
        <v>132629.586998275</v>
      </c>
      <c r="J87" s="82" t="n">
        <f aca="false">'High pensions'!W87</f>
        <v>729688.855609911</v>
      </c>
      <c r="K87" s="9"/>
      <c r="L87" s="82" t="n">
        <f aca="false">'High pensions'!N87</f>
        <v>4682509.2422635</v>
      </c>
      <c r="M87" s="67"/>
      <c r="N87" s="82" t="n">
        <f aca="false">'High pensions'!L87</f>
        <v>1447515.82722747</v>
      </c>
      <c r="O87" s="9"/>
      <c r="P87" s="82" t="n">
        <f aca="false">'High pensions'!X87</f>
        <v>32261367.7130077</v>
      </c>
      <c r="Q87" s="67"/>
      <c r="R87" s="82" t="n">
        <f aca="false">'High SIPA income'!G82</f>
        <v>39238287.6079681</v>
      </c>
      <c r="S87" s="67"/>
      <c r="T87" s="82" t="n">
        <f aca="false">'High SIPA income'!J82</f>
        <v>150030993.518158</v>
      </c>
      <c r="U87" s="9"/>
      <c r="V87" s="82" t="n">
        <f aca="false">'High SIPA income'!F82</f>
        <v>143776.910949147</v>
      </c>
      <c r="W87" s="67"/>
      <c r="X87" s="82" t="n">
        <f aca="false">'High SIPA income'!M82</f>
        <v>361126.148270615</v>
      </c>
      <c r="Y87" s="9"/>
      <c r="Z87" s="9" t="n">
        <f aca="false">R87+V87-N87-L87-F87</f>
        <v>1022470.25297982</v>
      </c>
      <c r="AA87" s="9"/>
      <c r="AB87" s="9" t="n">
        <f aca="false">T87-P87-D87</f>
        <v>-59547954.6534346</v>
      </c>
      <c r="AC87" s="50"/>
      <c r="AD87" s="9"/>
      <c r="AE87" s="9"/>
      <c r="AF87" s="9"/>
      <c r="AG87" s="9" t="n">
        <f aca="false">BF87/100*$AG$53</f>
        <v>7603037365.12736</v>
      </c>
      <c r="AH87" s="40" t="n">
        <f aca="false">(AG87-AG86)/AG86</f>
        <v>0.00136094229812037</v>
      </c>
      <c r="AI87" s="40"/>
      <c r="AJ87" s="40" t="n">
        <f aca="false">AB87/AG87</f>
        <v>-0.00783212705576873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14394420</v>
      </c>
      <c r="AX87" s="7"/>
      <c r="AY87" s="40" t="n">
        <f aca="false">(AW87-AW86)/AW86</f>
        <v>-0.00306565335178746</v>
      </c>
      <c r="AZ87" s="12" t="n">
        <f aca="false">workers_and_wage_high!B75</f>
        <v>8412.18115651794</v>
      </c>
      <c r="BA87" s="40" t="n">
        <f aca="false">(AZ87-AZ86)/AZ86</f>
        <v>0.00444020778779524</v>
      </c>
      <c r="BB87" s="39"/>
      <c r="BC87" s="39"/>
      <c r="BD87" s="39"/>
      <c r="BE87" s="39"/>
      <c r="BF87" s="7" t="n">
        <f aca="false">BF86*(1+AY87)*(1+BA87)*(1-BE87)</f>
        <v>131.391841466614</v>
      </c>
      <c r="BG87" s="7"/>
      <c r="BH87" s="7"/>
      <c r="BI87" s="40" t="n">
        <f aca="false">T94/AG94</f>
        <v>0.0173412524856441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175894276.634036</v>
      </c>
      <c r="E88" s="9"/>
      <c r="F88" s="82" t="n">
        <f aca="false">'High pensions'!I88</f>
        <v>31970866.878367</v>
      </c>
      <c r="G88" s="82" t="n">
        <f aca="false">'High pensions'!K88</f>
        <v>4290777.17991379</v>
      </c>
      <c r="H88" s="82" t="n">
        <f aca="false">'High pensions'!V88</f>
        <v>23606590.0599475</v>
      </c>
      <c r="I88" s="82" t="n">
        <f aca="false">'High pensions'!M88</f>
        <v>132704.448863314</v>
      </c>
      <c r="J88" s="82" t="n">
        <f aca="false">'High pensions'!W88</f>
        <v>730100.723503534</v>
      </c>
      <c r="K88" s="9"/>
      <c r="L88" s="82" t="n">
        <f aca="false">'High pensions'!N88</f>
        <v>4627740.25864295</v>
      </c>
      <c r="M88" s="67"/>
      <c r="N88" s="82" t="n">
        <f aca="false">'High pensions'!L88</f>
        <v>1435365.38037804</v>
      </c>
      <c r="O88" s="9"/>
      <c r="P88" s="82" t="n">
        <f aca="false">'High pensions'!X88</f>
        <v>31910323.0230358</v>
      </c>
      <c r="Q88" s="67"/>
      <c r="R88" s="82" t="n">
        <f aca="false">'High SIPA income'!G83</f>
        <v>34415641.5083572</v>
      </c>
      <c r="S88" s="67"/>
      <c r="T88" s="82" t="n">
        <f aca="false">'High SIPA income'!J83</f>
        <v>131591188.16936</v>
      </c>
      <c r="U88" s="9"/>
      <c r="V88" s="82" t="n">
        <f aca="false">'High SIPA income'!F83</f>
        <v>137454.850924462</v>
      </c>
      <c r="W88" s="67"/>
      <c r="X88" s="82" t="n">
        <f aca="false">'High SIPA income'!M83</f>
        <v>345246.956189089</v>
      </c>
      <c r="Y88" s="9"/>
      <c r="Z88" s="9" t="n">
        <f aca="false">R88+V88-N88-L88-F88</f>
        <v>-3480876.1581064</v>
      </c>
      <c r="AA88" s="9"/>
      <c r="AB88" s="9" t="n">
        <f aca="false">T88-P88-D88</f>
        <v>-76213411.4877119</v>
      </c>
      <c r="AC88" s="50"/>
      <c r="AD88" s="9"/>
      <c r="AE88" s="9"/>
      <c r="AF88" s="9"/>
      <c r="AG88" s="9" t="n">
        <f aca="false">BF88/100*$AG$53</f>
        <v>7656976876.58006</v>
      </c>
      <c r="AH88" s="40" t="n">
        <f aca="false">(AG88-AG87)/AG87</f>
        <v>0.00709446881059625</v>
      </c>
      <c r="AI88" s="40"/>
      <c r="AJ88" s="40" t="n">
        <f aca="false">AB88/AG88</f>
        <v>-0.00995345979440285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14439433</v>
      </c>
      <c r="AX88" s="7"/>
      <c r="AY88" s="40" t="n">
        <f aca="false">(AW88-AW87)/AW87</f>
        <v>0.00312711453465996</v>
      </c>
      <c r="AZ88" s="12" t="n">
        <f aca="false">workers_and_wage_high!B76</f>
        <v>8445.4512200998</v>
      </c>
      <c r="BA88" s="40" t="n">
        <f aca="false">(AZ88-AZ87)/AZ87</f>
        <v>0.00395498657991798</v>
      </c>
      <c r="BB88" s="39"/>
      <c r="BC88" s="39"/>
      <c r="BD88" s="39"/>
      <c r="BE88" s="39"/>
      <c r="BF88" s="7" t="n">
        <f aca="false">BF87*(1+AY88)*(1+BA88)*(1-BE88)</f>
        <v>132.323996787866</v>
      </c>
      <c r="BG88" s="7"/>
      <c r="BH88" s="7"/>
      <c r="BI88" s="40" t="n">
        <f aca="false">T95/AG95</f>
        <v>0.0199701461027356</v>
      </c>
      <c r="BJ88" s="7"/>
      <c r="BK88" s="7"/>
      <c r="BL88" s="7"/>
      <c r="BM88" s="7"/>
      <c r="BN88" s="7"/>
      <c r="BO88" s="7"/>
      <c r="BP88" s="7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178086620.807597</v>
      </c>
      <c r="E89" s="9"/>
      <c r="F89" s="82" t="n">
        <f aca="false">'High pensions'!I89</f>
        <v>32369351.3831831</v>
      </c>
      <c r="G89" s="82" t="n">
        <f aca="false">'High pensions'!K89</f>
        <v>4478455.7332882</v>
      </c>
      <c r="H89" s="82" t="n">
        <f aca="false">'High pensions'!V89</f>
        <v>24639142.086488</v>
      </c>
      <c r="I89" s="82" t="n">
        <f aca="false">'High pensions'!M89</f>
        <v>138508.94020479</v>
      </c>
      <c r="J89" s="82" t="n">
        <f aca="false">'High pensions'!W89</f>
        <v>762035.322262517</v>
      </c>
      <c r="K89" s="9"/>
      <c r="L89" s="82" t="n">
        <f aca="false">'High pensions'!N89</f>
        <v>4615191.49241814</v>
      </c>
      <c r="M89" s="67"/>
      <c r="N89" s="82" t="n">
        <f aca="false">'High pensions'!L89</f>
        <v>1455415.57010626</v>
      </c>
      <c r="O89" s="9"/>
      <c r="P89" s="82" t="n">
        <f aca="false">'High pensions'!X89</f>
        <v>31955517.6435632</v>
      </c>
      <c r="Q89" s="67"/>
      <c r="R89" s="82" t="n">
        <f aca="false">'High SIPA income'!G84</f>
        <v>39674742.2382375</v>
      </c>
      <c r="S89" s="67"/>
      <c r="T89" s="82" t="n">
        <f aca="false">'High SIPA income'!J84</f>
        <v>151699815.625258</v>
      </c>
      <c r="U89" s="9"/>
      <c r="V89" s="82" t="n">
        <f aca="false">'High SIPA income'!F84</f>
        <v>139113.51275995</v>
      </c>
      <c r="W89" s="67"/>
      <c r="X89" s="82" t="n">
        <f aca="false">'High SIPA income'!M84</f>
        <v>349413.036514356</v>
      </c>
      <c r="Y89" s="9"/>
      <c r="Z89" s="9" t="n">
        <f aca="false">R89+V89-N89-L89-F89</f>
        <v>1373897.30528996</v>
      </c>
      <c r="AA89" s="9"/>
      <c r="AB89" s="9" t="n">
        <f aca="false">T89-P89-D89</f>
        <v>-58342322.8259025</v>
      </c>
      <c r="AC89" s="50"/>
      <c r="AD89" s="9"/>
      <c r="AE89" s="9"/>
      <c r="AF89" s="9"/>
      <c r="AG89" s="9" t="n">
        <f aca="false">BF89/100*$AG$53</f>
        <v>7690475338.75476</v>
      </c>
      <c r="AH89" s="40" t="n">
        <f aca="false">(AG89-AG88)/AG88</f>
        <v>0.00437489399728558</v>
      </c>
      <c r="AI89" s="40" t="n">
        <f aca="false">(AG89-AG85)/AG85</f>
        <v>0.0176325339748201</v>
      </c>
      <c r="AJ89" s="40" t="n">
        <f aca="false">AB89/AG89</f>
        <v>-0.00758630907141681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14447287</v>
      </c>
      <c r="AX89" s="7"/>
      <c r="AY89" s="40" t="n">
        <f aca="false">(AW89-AW88)/AW88</f>
        <v>0.000543927174979793</v>
      </c>
      <c r="AZ89" s="12" t="n">
        <f aca="false">workers_and_wage_high!B77</f>
        <v>8477.7878747382</v>
      </c>
      <c r="BA89" s="40" t="n">
        <f aca="false">(AZ89-AZ88)/AZ88</f>
        <v>0.0038288841881458</v>
      </c>
      <c r="BB89" s="39"/>
      <c r="BC89" s="39"/>
      <c r="BD89" s="39"/>
      <c r="BE89" s="39"/>
      <c r="BF89" s="7" t="n">
        <f aca="false">BF88*(1+AY89)*(1+BA89)*(1-BE89)</f>
        <v>132.90290024711</v>
      </c>
      <c r="BG89" s="7"/>
      <c r="BH89" s="7"/>
      <c r="BI89" s="40" t="n">
        <f aca="false">T96/AG96</f>
        <v>0.0173776424984505</v>
      </c>
      <c r="BJ89" s="7"/>
      <c r="BK89" s="7"/>
      <c r="BL89" s="7"/>
      <c r="BM89" s="7"/>
      <c r="BN89" s="7"/>
      <c r="BO89" s="7"/>
      <c r="BP89" s="7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177263961.077819</v>
      </c>
      <c r="E90" s="6"/>
      <c r="F90" s="81" t="n">
        <f aca="false">'High pensions'!I90</f>
        <v>32219823.2392875</v>
      </c>
      <c r="G90" s="81" t="n">
        <f aca="false">'High pensions'!K90</f>
        <v>4500715.27328236</v>
      </c>
      <c r="H90" s="81" t="n">
        <f aca="false">'High pensions'!V90</f>
        <v>24761607.5079098</v>
      </c>
      <c r="I90" s="81" t="n">
        <f aca="false">'High pensions'!M90</f>
        <v>139197.379586053</v>
      </c>
      <c r="J90" s="81" t="n">
        <f aca="false">'High pensions'!W90</f>
        <v>765822.912615771</v>
      </c>
      <c r="K90" s="6"/>
      <c r="L90" s="81" t="n">
        <f aca="false">'High pensions'!N90</f>
        <v>5607022.91814341</v>
      </c>
      <c r="M90" s="8"/>
      <c r="N90" s="81" t="n">
        <f aca="false">'High pensions'!L90</f>
        <v>1447719.99229306</v>
      </c>
      <c r="O90" s="6"/>
      <c r="P90" s="81" t="n">
        <f aca="false">'High pensions'!X90</f>
        <v>37059796.8280541</v>
      </c>
      <c r="Q90" s="8"/>
      <c r="R90" s="81" t="n">
        <f aca="false">'High SIPA income'!G85</f>
        <v>34956960.3728892</v>
      </c>
      <c r="S90" s="8"/>
      <c r="T90" s="81" t="n">
        <f aca="false">'High SIPA income'!J85</f>
        <v>133660967.764924</v>
      </c>
      <c r="U90" s="6"/>
      <c r="V90" s="81" t="n">
        <f aca="false">'High SIPA income'!F85</f>
        <v>141214.839474216</v>
      </c>
      <c r="W90" s="8"/>
      <c r="X90" s="81" t="n">
        <f aca="false">'High SIPA income'!M85</f>
        <v>354690.963391291</v>
      </c>
      <c r="Y90" s="6"/>
      <c r="Z90" s="6" t="n">
        <f aca="false">R90+V90-N90-L90-F90</f>
        <v>-4176390.93736059</v>
      </c>
      <c r="AA90" s="6"/>
      <c r="AB90" s="6" t="n">
        <f aca="false">T90-P90-D90</f>
        <v>-80662790.1409488</v>
      </c>
      <c r="AC90" s="50"/>
      <c r="AD90" s="6"/>
      <c r="AE90" s="6"/>
      <c r="AF90" s="6"/>
      <c r="AG90" s="6" t="n">
        <f aca="false">BF90/100*$AG$53</f>
        <v>7769718206.01401</v>
      </c>
      <c r="AH90" s="61" t="n">
        <f aca="false">(AG90-AG89)/AG89</f>
        <v>0.0103040272244188</v>
      </c>
      <c r="AI90" s="61"/>
      <c r="AJ90" s="61" t="n">
        <f aca="false">AB90/AG90</f>
        <v>-0.0103816879843227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0.0077612030643262</v>
      </c>
      <c r="AV90" s="5"/>
      <c r="AW90" s="5" t="n">
        <f aca="false">workers_and_wage_high!C78</f>
        <v>14512294</v>
      </c>
      <c r="AX90" s="5"/>
      <c r="AY90" s="61" t="n">
        <f aca="false">(AW90-AW89)/AW89</f>
        <v>0.00449959912888835</v>
      </c>
      <c r="AZ90" s="11" t="n">
        <f aca="false">workers_and_wage_high!B78</f>
        <v>8526.77615723304</v>
      </c>
      <c r="BA90" s="61" t="n">
        <f aca="false">(AZ90-AZ89)/AZ89</f>
        <v>0.00577842748823823</v>
      </c>
      <c r="BB90" s="66"/>
      <c r="BC90" s="66"/>
      <c r="BD90" s="66"/>
      <c r="BE90" s="66"/>
      <c r="BF90" s="5" t="n">
        <f aca="false">BF89*(1+AY90)*(1+BA90)*(1-BE90)</f>
        <v>134.27233534946</v>
      </c>
      <c r="BG90" s="5"/>
      <c r="BH90" s="5"/>
      <c r="BI90" s="61" t="n">
        <f aca="false">T97/AG97</f>
        <v>0.0200457770843504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179988289.911646</v>
      </c>
      <c r="E91" s="9"/>
      <c r="F91" s="82" t="n">
        <f aca="false">'High pensions'!I91</f>
        <v>32715002.2533291</v>
      </c>
      <c r="G91" s="82" t="n">
        <f aca="false">'High pensions'!K91</f>
        <v>4671637.19771408</v>
      </c>
      <c r="H91" s="82" t="n">
        <f aca="false">'High pensions'!V91</f>
        <v>25701969.5060124</v>
      </c>
      <c r="I91" s="82" t="n">
        <f aca="false">'High pensions'!M91</f>
        <v>144483.624671568</v>
      </c>
      <c r="J91" s="82" t="n">
        <f aca="false">'High pensions'!W91</f>
        <v>794906.273381821</v>
      </c>
      <c r="K91" s="9"/>
      <c r="L91" s="82" t="n">
        <f aca="false">'High pensions'!N91</f>
        <v>4625900.11134335</v>
      </c>
      <c r="M91" s="67"/>
      <c r="N91" s="82" t="n">
        <f aca="false">'High pensions'!L91</f>
        <v>1470694.73410872</v>
      </c>
      <c r="O91" s="9"/>
      <c r="P91" s="82" t="n">
        <f aca="false">'High pensions'!X91</f>
        <v>32095146.1703321</v>
      </c>
      <c r="Q91" s="67"/>
      <c r="R91" s="82" t="n">
        <f aca="false">'High SIPA income'!G86</f>
        <v>40591110.0313491</v>
      </c>
      <c r="S91" s="67"/>
      <c r="T91" s="82" t="n">
        <f aca="false">'High SIPA income'!J86</f>
        <v>155203627.305375</v>
      </c>
      <c r="U91" s="9"/>
      <c r="V91" s="82" t="n">
        <f aca="false">'High SIPA income'!F86</f>
        <v>140759.618285752</v>
      </c>
      <c r="W91" s="67"/>
      <c r="X91" s="82" t="n">
        <f aca="false">'High SIPA income'!M86</f>
        <v>353547.579009781</v>
      </c>
      <c r="Y91" s="9"/>
      <c r="Z91" s="9" t="n">
        <f aca="false">R91+V91-N91-L91-F91</f>
        <v>1920272.55085365</v>
      </c>
      <c r="AA91" s="9"/>
      <c r="AB91" s="9" t="n">
        <f aca="false">T91-P91-D91</f>
        <v>-56879808.776604</v>
      </c>
      <c r="AC91" s="50"/>
      <c r="AD91" s="9"/>
      <c r="AE91" s="9"/>
      <c r="AF91" s="9"/>
      <c r="AG91" s="9" t="n">
        <f aca="false">BF91/100*$AG$53</f>
        <v>7803731696.27964</v>
      </c>
      <c r="AH91" s="40" t="n">
        <f aca="false">(AG91-AG90)/AG90</f>
        <v>0.00437769934040782</v>
      </c>
      <c r="AI91" s="40"/>
      <c r="AJ91" s="40" t="n">
        <f aca="false">AB91/AG91</f>
        <v>-0.00728879605173009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14484817</v>
      </c>
      <c r="AX91" s="7"/>
      <c r="AY91" s="40" t="n">
        <f aca="false">(AW91-AW90)/AW90</f>
        <v>-0.00189336020893733</v>
      </c>
      <c r="AZ91" s="12" t="n">
        <f aca="false">workers_and_wage_high!B79</f>
        <v>8580.34951193704</v>
      </c>
      <c r="BA91" s="40" t="n">
        <f aca="false">(AZ91-AZ90)/AZ90</f>
        <v>0.00628295544718351</v>
      </c>
      <c r="BB91" s="39"/>
      <c r="BC91" s="39"/>
      <c r="BD91" s="39"/>
      <c r="BE91" s="39"/>
      <c r="BF91" s="7" t="n">
        <f aca="false">BF90*(1+AY91)*(1+BA91)*(1-BE91)</f>
        <v>134.860139263355</v>
      </c>
      <c r="BG91" s="7"/>
      <c r="BH91" s="7"/>
      <c r="BI91" s="40" t="n">
        <f aca="false">T98/AG98</f>
        <v>0.0174537234791086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178732818.065905</v>
      </c>
      <c r="E92" s="9"/>
      <c r="F92" s="82" t="n">
        <f aca="false">'High pensions'!I92</f>
        <v>32486805.3840629</v>
      </c>
      <c r="G92" s="82" t="n">
        <f aca="false">'High pensions'!K92</f>
        <v>4689488.67458236</v>
      </c>
      <c r="H92" s="82" t="n">
        <f aca="false">'High pensions'!V92</f>
        <v>25800183.0647045</v>
      </c>
      <c r="I92" s="82" t="n">
        <f aca="false">'High pensions'!M92</f>
        <v>145035.732203579</v>
      </c>
      <c r="J92" s="82" t="n">
        <f aca="false">'High pensions'!W92</f>
        <v>797943.806124885</v>
      </c>
      <c r="K92" s="9"/>
      <c r="L92" s="82" t="n">
        <f aca="false">'High pensions'!N92</f>
        <v>4543931.58922941</v>
      </c>
      <c r="M92" s="67"/>
      <c r="N92" s="82" t="n">
        <f aca="false">'High pensions'!L92</f>
        <v>1461369.00264583</v>
      </c>
      <c r="O92" s="9"/>
      <c r="P92" s="82" t="n">
        <f aca="false">'High pensions'!X92</f>
        <v>31618503.6964477</v>
      </c>
      <c r="Q92" s="67"/>
      <c r="R92" s="82" t="n">
        <f aca="false">'High SIPA income'!G87</f>
        <v>35445744.4060781</v>
      </c>
      <c r="S92" s="67"/>
      <c r="T92" s="82" t="n">
        <f aca="false">'High SIPA income'!J87</f>
        <v>135529875.879565</v>
      </c>
      <c r="U92" s="9"/>
      <c r="V92" s="82" t="n">
        <f aca="false">'High SIPA income'!F87</f>
        <v>140332.655177026</v>
      </c>
      <c r="W92" s="67"/>
      <c r="X92" s="82" t="n">
        <f aca="false">'High SIPA income'!M87</f>
        <v>352475.170777539</v>
      </c>
      <c r="Y92" s="9"/>
      <c r="Z92" s="9" t="n">
        <f aca="false">R92+V92-N92-L92-F92</f>
        <v>-2906028.91468304</v>
      </c>
      <c r="AA92" s="9"/>
      <c r="AB92" s="9" t="n">
        <f aca="false">T92-P92-D92</f>
        <v>-74821445.8827879</v>
      </c>
      <c r="AC92" s="50"/>
      <c r="AD92" s="9"/>
      <c r="AE92" s="9"/>
      <c r="AF92" s="9"/>
      <c r="AG92" s="9" t="n">
        <f aca="false">BF92/100*$AG$53</f>
        <v>7853502765.76385</v>
      </c>
      <c r="AH92" s="40" t="n">
        <f aca="false">(AG92-AG91)/AG91</f>
        <v>0.00637785503414217</v>
      </c>
      <c r="AI92" s="40"/>
      <c r="AJ92" s="40" t="n">
        <f aca="false">AB92/AG92</f>
        <v>-0.00952714325243006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14622994</v>
      </c>
      <c r="AX92" s="7"/>
      <c r="AY92" s="40" t="n">
        <f aca="false">(AW92-AW91)/AW91</f>
        <v>0.00953943705329518</v>
      </c>
      <c r="AZ92" s="12" t="n">
        <f aca="false">workers_and_wage_high!B80</f>
        <v>8553.47836878075</v>
      </c>
      <c r="BA92" s="40" t="n">
        <f aca="false">(AZ92-AZ91)/AZ91</f>
        <v>-0.00313170729454711</v>
      </c>
      <c r="BB92" s="39"/>
      <c r="BC92" s="39"/>
      <c r="BD92" s="39"/>
      <c r="BE92" s="39"/>
      <c r="BF92" s="7" t="n">
        <f aca="false">BF91*(1+AY92)*(1+BA92)*(1-BE92)</f>
        <v>135.720257681461</v>
      </c>
      <c r="BG92" s="7"/>
      <c r="BH92" s="7"/>
      <c r="BI92" s="40" t="n">
        <f aca="false">T99/AG99</f>
        <v>0.0200852187890594</v>
      </c>
      <c r="BJ92" s="7"/>
      <c r="BK92" s="7"/>
      <c r="BL92" s="7"/>
      <c r="BM92" s="7"/>
      <c r="BN92" s="7"/>
      <c r="BO92" s="7"/>
      <c r="BP92" s="7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181559638.341954</v>
      </c>
      <c r="E93" s="9"/>
      <c r="F93" s="82" t="n">
        <f aca="false">'High pensions'!I93</f>
        <v>33000613.4309424</v>
      </c>
      <c r="G93" s="82" t="n">
        <f aca="false">'High pensions'!K93</f>
        <v>4803421.53422838</v>
      </c>
      <c r="H93" s="82" t="n">
        <f aca="false">'High pensions'!V93</f>
        <v>26427008.0428488</v>
      </c>
      <c r="I93" s="82" t="n">
        <f aca="false">'High pensions'!M93</f>
        <v>148559.42889366</v>
      </c>
      <c r="J93" s="82" t="n">
        <f aca="false">'High pensions'!W93</f>
        <v>817330.14565511</v>
      </c>
      <c r="K93" s="9"/>
      <c r="L93" s="82" t="n">
        <f aca="false">'High pensions'!N93</f>
        <v>4578195.40250163</v>
      </c>
      <c r="M93" s="67"/>
      <c r="N93" s="82" t="n">
        <f aca="false">'High pensions'!L93</f>
        <v>1484275.04375717</v>
      </c>
      <c r="O93" s="9"/>
      <c r="P93" s="82" t="n">
        <f aca="false">'High pensions'!X93</f>
        <v>31922321.0662204</v>
      </c>
      <c r="Q93" s="67"/>
      <c r="R93" s="82" t="n">
        <f aca="false">'High SIPA income'!G88</f>
        <v>41351581.343043</v>
      </c>
      <c r="S93" s="67"/>
      <c r="T93" s="82" t="n">
        <f aca="false">'High SIPA income'!J88</f>
        <v>158111355.276977</v>
      </c>
      <c r="U93" s="9"/>
      <c r="V93" s="82" t="n">
        <f aca="false">'High SIPA income'!F88</f>
        <v>140076.901038019</v>
      </c>
      <c r="W93" s="67"/>
      <c r="X93" s="82" t="n">
        <f aca="false">'High SIPA income'!M88</f>
        <v>351832.790116319</v>
      </c>
      <c r="Y93" s="9"/>
      <c r="Z93" s="9" t="n">
        <f aca="false">R93+V93-N93-L93-F93</f>
        <v>2428574.36687975</v>
      </c>
      <c r="AA93" s="9"/>
      <c r="AB93" s="9" t="n">
        <f aca="false">T93-P93-D93</f>
        <v>-55370604.1311968</v>
      </c>
      <c r="AC93" s="50"/>
      <c r="AD93" s="9"/>
      <c r="AE93" s="9"/>
      <c r="AF93" s="9"/>
      <c r="AG93" s="9" t="n">
        <f aca="false">BF93/100*$AG$53</f>
        <v>7931921802.35588</v>
      </c>
      <c r="AH93" s="40" t="n">
        <f aca="false">(AG93-AG92)/AG92</f>
        <v>0.00998523065833597</v>
      </c>
      <c r="AI93" s="40" t="n">
        <f aca="false">(AG93-AG89)/AG89</f>
        <v>0.0313955188679158</v>
      </c>
      <c r="AJ93" s="40" t="n">
        <f aca="false">AB93/AG93</f>
        <v>-0.00698072995560182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14642307</v>
      </c>
      <c r="AX93" s="7"/>
      <c r="AY93" s="40" t="n">
        <f aca="false">(AW93-AW92)/AW92</f>
        <v>0.00132072816278253</v>
      </c>
      <c r="AZ93" s="12" t="n">
        <f aca="false">workers_and_wage_high!B81</f>
        <v>8627.49225123371</v>
      </c>
      <c r="BA93" s="40" t="n">
        <f aca="false">(AZ93-AZ92)/AZ92</f>
        <v>0.00865307413684592</v>
      </c>
      <c r="BB93" s="39"/>
      <c r="BC93" s="39"/>
      <c r="BD93" s="39"/>
      <c r="BE93" s="39"/>
      <c r="BF93" s="7" t="n">
        <f aca="false">BF92*(1+AY93)*(1+BA93)*(1-BE93)</f>
        <v>137.075455759419</v>
      </c>
      <c r="BG93" s="7"/>
      <c r="BH93" s="7"/>
      <c r="BI93" s="40" t="n">
        <f aca="false">T100/AG100</f>
        <v>0.0174729748960809</v>
      </c>
      <c r="BJ93" s="7"/>
      <c r="BK93" s="7"/>
      <c r="BL93" s="7"/>
      <c r="BM93" s="7"/>
      <c r="BN93" s="7"/>
      <c r="BO93" s="7"/>
      <c r="BP93" s="7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180869301.347765</v>
      </c>
      <c r="E94" s="6"/>
      <c r="F94" s="81" t="n">
        <f aca="false">'High pensions'!I94</f>
        <v>32875136.5105742</v>
      </c>
      <c r="G94" s="81" t="n">
        <f aca="false">'High pensions'!K94</f>
        <v>4862584.37794669</v>
      </c>
      <c r="H94" s="81" t="n">
        <f aca="false">'High pensions'!V94</f>
        <v>26752504.5531259</v>
      </c>
      <c r="I94" s="81" t="n">
        <f aca="false">'High pensions'!M94</f>
        <v>150389.207565361</v>
      </c>
      <c r="J94" s="81" t="n">
        <f aca="false">'High pensions'!W94</f>
        <v>827397.048034818</v>
      </c>
      <c r="K94" s="6"/>
      <c r="L94" s="81" t="n">
        <f aca="false">'High pensions'!N94</f>
        <v>5402017.93024283</v>
      </c>
      <c r="M94" s="8"/>
      <c r="N94" s="81" t="n">
        <f aca="false">'High pensions'!L94</f>
        <v>1480053.04529871</v>
      </c>
      <c r="O94" s="6"/>
      <c r="P94" s="81" t="n">
        <f aca="false">'High pensions'!X94</f>
        <v>36173911.8891295</v>
      </c>
      <c r="Q94" s="8"/>
      <c r="R94" s="81" t="n">
        <f aca="false">'High SIPA income'!G89</f>
        <v>36142859.9420359</v>
      </c>
      <c r="S94" s="8"/>
      <c r="T94" s="81" t="n">
        <f aca="false">'High SIPA income'!J89</f>
        <v>138195357.551488</v>
      </c>
      <c r="U94" s="6"/>
      <c r="V94" s="81" t="n">
        <f aca="false">'High SIPA income'!F89</f>
        <v>137637.018081189</v>
      </c>
      <c r="W94" s="8"/>
      <c r="X94" s="81" t="n">
        <f aca="false">'High SIPA income'!M89</f>
        <v>345704.507566538</v>
      </c>
      <c r="Y94" s="6"/>
      <c r="Z94" s="6" t="n">
        <f aca="false">R94+V94-N94-L94-F94</f>
        <v>-3476710.52599868</v>
      </c>
      <c r="AA94" s="6"/>
      <c r="AB94" s="6" t="n">
        <f aca="false">T94-P94-D94</f>
        <v>-78847855.685406</v>
      </c>
      <c r="AC94" s="50"/>
      <c r="AD94" s="6"/>
      <c r="AE94" s="6"/>
      <c r="AF94" s="6"/>
      <c r="AG94" s="6" t="n">
        <f aca="false">BF94/100*$AG$53</f>
        <v>7969168182.3959</v>
      </c>
      <c r="AH94" s="61" t="n">
        <f aca="false">(AG94-AG93)/AG93</f>
        <v>0.00469575734205528</v>
      </c>
      <c r="AI94" s="61"/>
      <c r="AJ94" s="61" t="n">
        <f aca="false">AB94/AG94</f>
        <v>-0.00989411364909865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0.00652866665051787</v>
      </c>
      <c r="AV94" s="5"/>
      <c r="AW94" s="5" t="n">
        <f aca="false">workers_and_wage_high!C82</f>
        <v>14668076</v>
      </c>
      <c r="AX94" s="5"/>
      <c r="AY94" s="61" t="n">
        <f aca="false">(AW94-AW93)/AW93</f>
        <v>0.00175990026708223</v>
      </c>
      <c r="AZ94" s="11" t="n">
        <f aca="false">workers_and_wage_high!B82</f>
        <v>8652.77683704944</v>
      </c>
      <c r="BA94" s="61" t="n">
        <f aca="false">(AZ94-AZ93)/AZ93</f>
        <v>0.00293069933642806</v>
      </c>
      <c r="BB94" s="66"/>
      <c r="BC94" s="66"/>
      <c r="BD94" s="66"/>
      <c r="BE94" s="66"/>
      <c r="BF94" s="5" t="n">
        <f aca="false">BF93*(1+AY94)*(1+BA94)*(1-BE94)</f>
        <v>137.719128837217</v>
      </c>
      <c r="BG94" s="5"/>
      <c r="BH94" s="5"/>
      <c r="BI94" s="61" t="n">
        <f aca="false">T101/AG101</f>
        <v>0.0201589368966914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183233779.764108</v>
      </c>
      <c r="E95" s="9"/>
      <c r="F95" s="82" t="n">
        <f aca="false">'High pensions'!I95</f>
        <v>33304908.4516077</v>
      </c>
      <c r="G95" s="82" t="n">
        <f aca="false">'High pensions'!K95</f>
        <v>5043110.67919862</v>
      </c>
      <c r="H95" s="82" t="n">
        <f aca="false">'High pensions'!V95</f>
        <v>27745706.998744</v>
      </c>
      <c r="I95" s="82" t="n">
        <f aca="false">'High pensions'!M95</f>
        <v>155972.495232946</v>
      </c>
      <c r="J95" s="82" t="n">
        <f aca="false">'High pensions'!W95</f>
        <v>858114.649445689</v>
      </c>
      <c r="K95" s="9"/>
      <c r="L95" s="82" t="n">
        <f aca="false">'High pensions'!N95</f>
        <v>4599467.27348432</v>
      </c>
      <c r="M95" s="67"/>
      <c r="N95" s="82" t="n">
        <f aca="false">'High pensions'!L95</f>
        <v>1500695.52248854</v>
      </c>
      <c r="O95" s="9"/>
      <c r="P95" s="82" t="n">
        <f aca="false">'High pensions'!X95</f>
        <v>32123041.5350273</v>
      </c>
      <c r="Q95" s="67"/>
      <c r="R95" s="82" t="n">
        <f aca="false">'High SIPA income'!G90</f>
        <v>41841329.2429053</v>
      </c>
      <c r="S95" s="67"/>
      <c r="T95" s="82" t="n">
        <f aca="false">'High SIPA income'!J90</f>
        <v>159983948.819384</v>
      </c>
      <c r="U95" s="9"/>
      <c r="V95" s="82" t="n">
        <f aca="false">'High SIPA income'!F90</f>
        <v>138428.479480154</v>
      </c>
      <c r="W95" s="67"/>
      <c r="X95" s="82" t="n">
        <f aca="false">'High SIPA income'!M90</f>
        <v>347692.430416085</v>
      </c>
      <c r="Y95" s="9"/>
      <c r="Z95" s="9" t="n">
        <f aca="false">R95+V95-N95-L95-F95</f>
        <v>2574686.47480487</v>
      </c>
      <c r="AA95" s="9"/>
      <c r="AB95" s="9" t="n">
        <f aca="false">T95-P95-D95</f>
        <v>-55372872.4797515</v>
      </c>
      <c r="AC95" s="50"/>
      <c r="AD95" s="9"/>
      <c r="AE95" s="9"/>
      <c r="AF95" s="9"/>
      <c r="AG95" s="9" t="n">
        <f aca="false">BF95/100*$AG$53</f>
        <v>8011155651.85921</v>
      </c>
      <c r="AH95" s="40" t="n">
        <f aca="false">(AG95-AG94)/AG94</f>
        <v>0.00526873928398948</v>
      </c>
      <c r="AI95" s="40"/>
      <c r="AJ95" s="40" t="n">
        <f aca="false">AB95/AG95</f>
        <v>-0.00691197061773487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14688755</v>
      </c>
      <c r="AX95" s="7"/>
      <c r="AY95" s="40" t="n">
        <f aca="false">(AW95-AW94)/AW94</f>
        <v>0.00140979634956896</v>
      </c>
      <c r="AZ95" s="12" t="n">
        <f aca="false">workers_and_wage_high!B83</f>
        <v>8686.12040145252</v>
      </c>
      <c r="BA95" s="40" t="n">
        <f aca="false">(AZ95-AZ94)/AZ94</f>
        <v>0.00385351026970946</v>
      </c>
      <c r="BB95" s="39"/>
      <c r="BC95" s="39"/>
      <c r="BD95" s="39"/>
      <c r="BE95" s="39"/>
      <c r="BF95" s="7" t="n">
        <f aca="false">BF94*(1+AY95)*(1+BA95)*(1-BE95)</f>
        <v>138.444735021478</v>
      </c>
      <c r="BG95" s="7"/>
      <c r="BH95" s="7"/>
      <c r="BI95" s="40" t="n">
        <f aca="false">T102/AG102</f>
        <v>0.0175384529764829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181783080.600708</v>
      </c>
      <c r="E96" s="9"/>
      <c r="F96" s="82" t="n">
        <f aca="false">'High pensions'!I96</f>
        <v>33041226.7064073</v>
      </c>
      <c r="G96" s="82" t="n">
        <f aca="false">'High pensions'!K96</f>
        <v>5059152.81057141</v>
      </c>
      <c r="H96" s="82" t="n">
        <f aca="false">'High pensions'!V96</f>
        <v>27833966.0723632</v>
      </c>
      <c r="I96" s="82" t="n">
        <f aca="false">'High pensions'!M96</f>
        <v>156468.643625921</v>
      </c>
      <c r="J96" s="82" t="n">
        <f aca="false">'High pensions'!W96</f>
        <v>860844.311516391</v>
      </c>
      <c r="K96" s="9"/>
      <c r="L96" s="82" t="n">
        <f aca="false">'High pensions'!N96</f>
        <v>4457776.88548381</v>
      </c>
      <c r="M96" s="67"/>
      <c r="N96" s="82" t="n">
        <f aca="false">'High pensions'!L96</f>
        <v>1490006.85171319</v>
      </c>
      <c r="O96" s="9"/>
      <c r="P96" s="82" t="n">
        <f aca="false">'High pensions'!X96</f>
        <v>31329003.5251866</v>
      </c>
      <c r="Q96" s="67"/>
      <c r="R96" s="82" t="n">
        <f aca="false">'High SIPA income'!G91</f>
        <v>36773322.383407</v>
      </c>
      <c r="S96" s="67"/>
      <c r="T96" s="82" t="n">
        <f aca="false">'High SIPA income'!J91</f>
        <v>140605985.339322</v>
      </c>
      <c r="U96" s="9"/>
      <c r="V96" s="82" t="n">
        <f aca="false">'High SIPA income'!F91</f>
        <v>143851.730808771</v>
      </c>
      <c r="W96" s="67"/>
      <c r="X96" s="82" t="n">
        <f aca="false">'High SIPA income'!M91</f>
        <v>361314.074186827</v>
      </c>
      <c r="Y96" s="9"/>
      <c r="Z96" s="9" t="n">
        <f aca="false">R96+V96-N96-L96-F96</f>
        <v>-2071836.32938856</v>
      </c>
      <c r="AA96" s="9"/>
      <c r="AB96" s="9" t="n">
        <f aca="false">T96-P96-D96</f>
        <v>-72506098.7865726</v>
      </c>
      <c r="AC96" s="50"/>
      <c r="AD96" s="9"/>
      <c r="AE96" s="9"/>
      <c r="AF96" s="9"/>
      <c r="AG96" s="9" t="n">
        <f aca="false">BF96/100*$AG$53</f>
        <v>8091200250.65885</v>
      </c>
      <c r="AH96" s="40" t="n">
        <f aca="false">(AG96-AG95)/AG95</f>
        <v>0.00999164194008143</v>
      </c>
      <c r="AI96" s="40"/>
      <c r="AJ96" s="40" t="n">
        <f aca="false">AB96/AG96</f>
        <v>-0.00896110546524524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14751014</v>
      </c>
      <c r="AX96" s="7"/>
      <c r="AY96" s="40" t="n">
        <f aca="false">(AW96-AW95)/AW95</f>
        <v>0.00423854846785858</v>
      </c>
      <c r="AZ96" s="12" t="n">
        <f aca="false">workers_and_wage_high!B84</f>
        <v>8735.88154899737</v>
      </c>
      <c r="BA96" s="40" t="n">
        <f aca="false">(AZ96-AZ95)/AZ95</f>
        <v>0.00572881162648066</v>
      </c>
      <c r="BB96" s="39"/>
      <c r="BC96" s="39"/>
      <c r="BD96" s="39"/>
      <c r="BE96" s="39"/>
      <c r="BF96" s="7" t="n">
        <f aca="false">BF95*(1+AY96)*(1+BA96)*(1-BE96)</f>
        <v>139.828025242302</v>
      </c>
      <c r="BG96" s="7"/>
      <c r="BH96" s="7"/>
      <c r="BI96" s="40" t="n">
        <f aca="false">T103/AG103</f>
        <v>0.0201640284377537</v>
      </c>
      <c r="BJ96" s="7"/>
      <c r="BK96" s="7"/>
      <c r="BL96" s="7"/>
      <c r="BM96" s="7"/>
      <c r="BN96" s="7"/>
      <c r="BO96" s="7"/>
      <c r="BP96" s="7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183599838.654898</v>
      </c>
      <c r="E97" s="9"/>
      <c r="F97" s="82" t="n">
        <f aca="false">'High pensions'!I97</f>
        <v>33371443.9881302</v>
      </c>
      <c r="G97" s="82" t="n">
        <f aca="false">'High pensions'!K97</f>
        <v>5212233.57442328</v>
      </c>
      <c r="H97" s="82" t="n">
        <f aca="false">'High pensions'!V97</f>
        <v>28676171.2689489</v>
      </c>
      <c r="I97" s="82" t="n">
        <f aca="false">'High pensions'!M97</f>
        <v>161203.100239895</v>
      </c>
      <c r="J97" s="82" t="n">
        <f aca="false">'High pensions'!W97</f>
        <v>886891.894915945</v>
      </c>
      <c r="K97" s="9"/>
      <c r="L97" s="82" t="n">
        <f aca="false">'High pensions'!N97</f>
        <v>4567613.82633243</v>
      </c>
      <c r="M97" s="67"/>
      <c r="N97" s="82" t="n">
        <f aca="false">'High pensions'!L97</f>
        <v>1503966.52127504</v>
      </c>
      <c r="O97" s="9"/>
      <c r="P97" s="82" t="n">
        <f aca="false">'High pensions'!X97</f>
        <v>31975749.9165539</v>
      </c>
      <c r="Q97" s="67"/>
      <c r="R97" s="82" t="n">
        <f aca="false">'High SIPA income'!G92</f>
        <v>42680678.985508</v>
      </c>
      <c r="S97" s="67"/>
      <c r="T97" s="82" t="n">
        <f aca="false">'High SIPA income'!J92</f>
        <v>163193275.308094</v>
      </c>
      <c r="U97" s="9"/>
      <c r="V97" s="82" t="n">
        <f aca="false">'High SIPA income'!F92</f>
        <v>140094.127835136</v>
      </c>
      <c r="W97" s="67"/>
      <c r="X97" s="82" t="n">
        <f aca="false">'High SIPA income'!M92</f>
        <v>351876.058864053</v>
      </c>
      <c r="Y97" s="9"/>
      <c r="Z97" s="9" t="n">
        <f aca="false">R97+V97-N97-L97-F97</f>
        <v>3377748.7776054</v>
      </c>
      <c r="AA97" s="9"/>
      <c r="AB97" s="9" t="n">
        <f aca="false">T97-P97-D97</f>
        <v>-52382313.2633575</v>
      </c>
      <c r="AC97" s="50"/>
      <c r="AD97" s="9"/>
      <c r="AE97" s="9"/>
      <c r="AF97" s="9"/>
      <c r="AG97" s="9" t="n">
        <f aca="false">BF97/100*$AG$53</f>
        <v>8141030134.24698</v>
      </c>
      <c r="AH97" s="40" t="n">
        <f aca="false">(AG97-AG96)/AG96</f>
        <v>0.00615852803594528</v>
      </c>
      <c r="AI97" s="40" t="n">
        <f aca="false">(AG97-AG93)/AG93</f>
        <v>0.0263628836871524</v>
      </c>
      <c r="AJ97" s="40" t="n">
        <f aca="false">AB97/AG97</f>
        <v>-0.00643435933776981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14811603</v>
      </c>
      <c r="AX97" s="7"/>
      <c r="AY97" s="40" t="n">
        <f aca="false">(AW97-AW96)/AW96</f>
        <v>0.00410744644402073</v>
      </c>
      <c r="AZ97" s="12" t="n">
        <f aca="false">workers_and_wage_high!B85</f>
        <v>8753.72625864257</v>
      </c>
      <c r="BA97" s="40" t="n">
        <f aca="false">(AZ97-AZ96)/AZ96</f>
        <v>0.00204269134661671</v>
      </c>
      <c r="BB97" s="39"/>
      <c r="BC97" s="39"/>
      <c r="BD97" s="39"/>
      <c r="BE97" s="39"/>
      <c r="BF97" s="7" t="n">
        <f aca="false">BF96*(1+AY97)*(1+BA97)*(1-BE97)</f>
        <v>140.689160055968</v>
      </c>
      <c r="BG97" s="7"/>
      <c r="BH97" s="7"/>
      <c r="BI97" s="40" t="n">
        <f aca="false">T104/AG104</f>
        <v>0.0175649915307294</v>
      </c>
      <c r="BJ97" s="7"/>
      <c r="BK97" s="7"/>
      <c r="BL97" s="7"/>
      <c r="BM97" s="7"/>
      <c r="BN97" s="7"/>
      <c r="BO97" s="7"/>
      <c r="BP97" s="7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182042295.006883</v>
      </c>
      <c r="E98" s="6"/>
      <c r="F98" s="81" t="n">
        <f aca="false">'High pensions'!I98</f>
        <v>33088341.9931088</v>
      </c>
      <c r="G98" s="81" t="n">
        <f aca="false">'High pensions'!K98</f>
        <v>5279180.17435268</v>
      </c>
      <c r="H98" s="81" t="n">
        <f aca="false">'High pensions'!V98</f>
        <v>29044491.7093201</v>
      </c>
      <c r="I98" s="81" t="n">
        <f aca="false">'High pensions'!M98</f>
        <v>163273.613639773</v>
      </c>
      <c r="J98" s="81" t="n">
        <f aca="false">'High pensions'!W98</f>
        <v>898283.248741855</v>
      </c>
      <c r="K98" s="6"/>
      <c r="L98" s="81" t="n">
        <f aca="false">'High pensions'!N98</f>
        <v>5561000.77003231</v>
      </c>
      <c r="M98" s="8"/>
      <c r="N98" s="81" t="n">
        <f aca="false">'High pensions'!L98</f>
        <v>1491536.14101065</v>
      </c>
      <c r="O98" s="6"/>
      <c r="P98" s="81" t="n">
        <f aca="false">'High pensions'!X98</f>
        <v>37062051.2051158</v>
      </c>
      <c r="Q98" s="8"/>
      <c r="R98" s="81" t="n">
        <f aca="false">'High SIPA income'!G93</f>
        <v>37406704.1780198</v>
      </c>
      <c r="S98" s="8"/>
      <c r="T98" s="81" t="n">
        <f aca="false">'High SIPA income'!J93</f>
        <v>143027775.527301</v>
      </c>
      <c r="U98" s="6"/>
      <c r="V98" s="81" t="n">
        <f aca="false">'High SIPA income'!F93</f>
        <v>142144.701379588</v>
      </c>
      <c r="W98" s="8"/>
      <c r="X98" s="81" t="n">
        <f aca="false">'High SIPA income'!M93</f>
        <v>357026.508410961</v>
      </c>
      <c r="Y98" s="6"/>
      <c r="Z98" s="6" t="n">
        <f aca="false">R98+V98-N98-L98-F98</f>
        <v>-2592030.0247524</v>
      </c>
      <c r="AA98" s="6"/>
      <c r="AB98" s="6" t="n">
        <f aca="false">T98-P98-D98</f>
        <v>-76076570.6846976</v>
      </c>
      <c r="AC98" s="50"/>
      <c r="AD98" s="6"/>
      <c r="AE98" s="6"/>
      <c r="AF98" s="6"/>
      <c r="AG98" s="6" t="n">
        <f aca="false">BF98/100*$AG$53</f>
        <v>8194685546.52533</v>
      </c>
      <c r="AH98" s="61" t="n">
        <f aca="false">(AG98-AG97)/AG97</f>
        <v>0.00659073991786907</v>
      </c>
      <c r="AI98" s="61"/>
      <c r="AJ98" s="61" t="n">
        <f aca="false">AB98/AG98</f>
        <v>-0.00928364734104473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0.00667647825410739</v>
      </c>
      <c r="AV98" s="5"/>
      <c r="AW98" s="5" t="n">
        <f aca="false">workers_and_wage_high!C86</f>
        <v>14844609</v>
      </c>
      <c r="AX98" s="5"/>
      <c r="AY98" s="61" t="n">
        <f aca="false">(AW98-AW97)/AW97</f>
        <v>0.00222838810897105</v>
      </c>
      <c r="AZ98" s="11" t="n">
        <f aca="false">workers_and_wage_high!B86</f>
        <v>8791.82818633895</v>
      </c>
      <c r="BA98" s="61" t="n">
        <f aca="false">(AZ98-AZ97)/AZ97</f>
        <v>0.00435265241002501</v>
      </c>
      <c r="BB98" s="66"/>
      <c r="BC98" s="66"/>
      <c r="BD98" s="66"/>
      <c r="BE98" s="66"/>
      <c r="BF98" s="5" t="n">
        <f aca="false">BF97*(1+AY98)*(1+BA98)*(1-BE98)</f>
        <v>141.61640571916</v>
      </c>
      <c r="BG98" s="5"/>
      <c r="BH98" s="5"/>
      <c r="BI98" s="61" t="n">
        <f aca="false">T105/AG105</f>
        <v>0.0202104885222452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184040249.074727</v>
      </c>
      <c r="E99" s="9"/>
      <c r="F99" s="82" t="n">
        <f aca="false">'High pensions'!I99</f>
        <v>33451493.7951713</v>
      </c>
      <c r="G99" s="82" t="n">
        <f aca="false">'High pensions'!K99</f>
        <v>5477433.51029895</v>
      </c>
      <c r="H99" s="82" t="n">
        <f aca="false">'High pensions'!V99</f>
        <v>30135223.0695057</v>
      </c>
      <c r="I99" s="82" t="n">
        <f aca="false">'High pensions'!M99</f>
        <v>169405.160112338</v>
      </c>
      <c r="J99" s="82" t="n">
        <f aca="false">'High pensions'!W99</f>
        <v>932017.208335225</v>
      </c>
      <c r="K99" s="9"/>
      <c r="L99" s="82" t="n">
        <f aca="false">'High pensions'!N99</f>
        <v>4699363.118955</v>
      </c>
      <c r="M99" s="67"/>
      <c r="N99" s="82" t="n">
        <f aca="false">'High pensions'!L99</f>
        <v>1508712.20605739</v>
      </c>
      <c r="O99" s="9"/>
      <c r="P99" s="82" t="n">
        <f aca="false">'High pensions'!X99</f>
        <v>32685506.9797513</v>
      </c>
      <c r="Q99" s="67"/>
      <c r="R99" s="82" t="n">
        <f aca="false">'High SIPA income'!G94</f>
        <v>43232119.6235382</v>
      </c>
      <c r="S99" s="67"/>
      <c r="T99" s="82" t="n">
        <f aca="false">'High SIPA income'!J94</f>
        <v>165301756.381901</v>
      </c>
      <c r="U99" s="9"/>
      <c r="V99" s="82" t="n">
        <f aca="false">'High SIPA income'!F94</f>
        <v>141680.098952554</v>
      </c>
      <c r="W99" s="67"/>
      <c r="X99" s="82" t="n">
        <f aca="false">'High SIPA income'!M94</f>
        <v>355859.561062846</v>
      </c>
      <c r="Y99" s="9"/>
      <c r="Z99" s="9" t="n">
        <f aca="false">R99+V99-N99-L99-F99</f>
        <v>3714230.60230702</v>
      </c>
      <c r="AA99" s="9"/>
      <c r="AB99" s="9" t="n">
        <f aca="false">T99-P99-D99</f>
        <v>-51423999.6725774</v>
      </c>
      <c r="AC99" s="50"/>
      <c r="AD99" s="9"/>
      <c r="AE99" s="9"/>
      <c r="AF99" s="9"/>
      <c r="AG99" s="9" t="n">
        <f aca="false">BF99/100*$AG$53</f>
        <v>8230020201.32049</v>
      </c>
      <c r="AH99" s="40" t="n">
        <f aca="false">(AG99-AG98)/AG98</f>
        <v>0.00431189880252863</v>
      </c>
      <c r="AI99" s="40"/>
      <c r="AJ99" s="40" t="n">
        <f aca="false">AB99/AG99</f>
        <v>-0.00624834428283986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14857759</v>
      </c>
      <c r="AX99" s="7"/>
      <c r="AY99" s="40" t="n">
        <f aca="false">(AW99-AW98)/AW98</f>
        <v>0.000885843473546525</v>
      </c>
      <c r="AZ99" s="12" t="n">
        <f aca="false">workers_and_wage_high!B87</f>
        <v>8821.92281701608</v>
      </c>
      <c r="BA99" s="40" t="n">
        <f aca="false">(AZ99-AZ98)/AZ98</f>
        <v>0.00342302306633878</v>
      </c>
      <c r="BB99" s="39"/>
      <c r="BC99" s="39"/>
      <c r="BD99" s="39"/>
      <c r="BE99" s="39"/>
      <c r="BF99" s="7" t="n">
        <f aca="false">BF98*(1+AY99)*(1+BA99)*(1-BE99)</f>
        <v>142.227041329399</v>
      </c>
      <c r="BG99" s="7"/>
      <c r="BH99" s="7"/>
      <c r="BI99" s="40" t="n">
        <f aca="false">T106/AG106</f>
        <v>0.0175967456175215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183076009.530947</v>
      </c>
      <c r="E100" s="9"/>
      <c r="F100" s="82" t="n">
        <f aca="false">'High pensions'!I100</f>
        <v>33276231.8441688</v>
      </c>
      <c r="G100" s="82" t="n">
        <f aca="false">'High pensions'!K100</f>
        <v>5510457.23080936</v>
      </c>
      <c r="H100" s="82" t="n">
        <f aca="false">'High pensions'!V100</f>
        <v>30316909.8361812</v>
      </c>
      <c r="I100" s="82" t="n">
        <f aca="false">'High pensions'!M100</f>
        <v>170426.512293074</v>
      </c>
      <c r="J100" s="82" t="n">
        <f aca="false">'High pensions'!W100</f>
        <v>937636.386686024</v>
      </c>
      <c r="K100" s="9"/>
      <c r="L100" s="82" t="n">
        <f aca="false">'High pensions'!N100</f>
        <v>4663033.72385763</v>
      </c>
      <c r="M100" s="67"/>
      <c r="N100" s="82" t="n">
        <f aca="false">'High pensions'!L100</f>
        <v>1500161.67016248</v>
      </c>
      <c r="O100" s="9"/>
      <c r="P100" s="82" t="n">
        <f aca="false">'High pensions'!X100</f>
        <v>32449951.0502106</v>
      </c>
      <c r="Q100" s="67"/>
      <c r="R100" s="82" t="n">
        <f aca="false">'High SIPA income'!G95</f>
        <v>38008801.9979868</v>
      </c>
      <c r="S100" s="67"/>
      <c r="T100" s="82" t="n">
        <f aca="false">'High SIPA income'!J95</f>
        <v>145329948.726787</v>
      </c>
      <c r="U100" s="9"/>
      <c r="V100" s="82" t="n">
        <f aca="false">'High SIPA income'!F95</f>
        <v>139991.472620786</v>
      </c>
      <c r="W100" s="67"/>
      <c r="X100" s="82" t="n">
        <f aca="false">'High SIPA income'!M95</f>
        <v>351618.218561926</v>
      </c>
      <c r="Y100" s="9"/>
      <c r="Z100" s="9" t="n">
        <f aca="false">R100+V100-N100-L100-F100</f>
        <v>-1290633.76758138</v>
      </c>
      <c r="AA100" s="9"/>
      <c r="AB100" s="9" t="n">
        <f aca="false">T100-P100-D100</f>
        <v>-70196011.8543706</v>
      </c>
      <c r="AC100" s="50"/>
      <c r="AD100" s="9"/>
      <c r="AE100" s="9"/>
      <c r="AF100" s="9"/>
      <c r="AG100" s="9" t="n">
        <f aca="false">BF100/100*$AG$53</f>
        <v>8317413010.15569</v>
      </c>
      <c r="AH100" s="40" t="n">
        <f aca="false">(AG100-AG99)/AG99</f>
        <v>0.0106187842432239</v>
      </c>
      <c r="AI100" s="40"/>
      <c r="AJ100" s="40" t="n">
        <f aca="false">AB100/AG100</f>
        <v>-0.00843964484734138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14944567</v>
      </c>
      <c r="AX100" s="7"/>
      <c r="AY100" s="40" t="n">
        <f aca="false">(AW100-AW99)/AW99</f>
        <v>0.00584260385432285</v>
      </c>
      <c r="AZ100" s="12" t="n">
        <f aca="false">workers_and_wage_high!B88</f>
        <v>8863.8131630698</v>
      </c>
      <c r="BA100" s="40" t="n">
        <f aca="false">(AZ100-AZ99)/AZ99</f>
        <v>0.00474843715169654</v>
      </c>
      <c r="BB100" s="39"/>
      <c r="BC100" s="39"/>
      <c r="BD100" s="39"/>
      <c r="BE100" s="39"/>
      <c r="BF100" s="7" t="n">
        <f aca="false">BF99*(1+AY100)*(1+BA100)*(1-BE100)</f>
        <v>143.737319594828</v>
      </c>
      <c r="BG100" s="7"/>
      <c r="BH100" s="7"/>
      <c r="BI100" s="40" t="n">
        <f aca="false">T107/AG107</f>
        <v>0.0202483001229609</v>
      </c>
      <c r="BJ100" s="7"/>
      <c r="BK100" s="7"/>
      <c r="BL100" s="7"/>
      <c r="BM100" s="7"/>
      <c r="BN100" s="7"/>
      <c r="BO100" s="7"/>
      <c r="BP100" s="7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185480250.591384</v>
      </c>
      <c r="E101" s="9"/>
      <c r="F101" s="82" t="n">
        <f aca="false">'High pensions'!I101</f>
        <v>33713231.1164458</v>
      </c>
      <c r="G101" s="82" t="n">
        <f aca="false">'High pensions'!K101</f>
        <v>5693947.67894224</v>
      </c>
      <c r="H101" s="82" t="n">
        <f aca="false">'High pensions'!V101</f>
        <v>31326420.1433736</v>
      </c>
      <c r="I101" s="82" t="n">
        <f aca="false">'High pensions'!M101</f>
        <v>176101.474606461</v>
      </c>
      <c r="J101" s="82" t="n">
        <f aca="false">'High pensions'!W101</f>
        <v>968858.354949699</v>
      </c>
      <c r="K101" s="9"/>
      <c r="L101" s="82" t="n">
        <f aca="false">'High pensions'!N101</f>
        <v>4801177.99814186</v>
      </c>
      <c r="M101" s="67"/>
      <c r="N101" s="82" t="n">
        <f aca="false">'High pensions'!L101</f>
        <v>1521173.73382679</v>
      </c>
      <c r="O101" s="9"/>
      <c r="P101" s="82" t="n">
        <f aca="false">'High pensions'!X101</f>
        <v>33282384.5209016</v>
      </c>
      <c r="Q101" s="67"/>
      <c r="R101" s="82" t="n">
        <f aca="false">'High SIPA income'!G96</f>
        <v>44078898.4248093</v>
      </c>
      <c r="S101" s="67"/>
      <c r="T101" s="82" t="n">
        <f aca="false">'High SIPA income'!J96</f>
        <v>168539488.520319</v>
      </c>
      <c r="U101" s="9"/>
      <c r="V101" s="82" t="n">
        <f aca="false">'High SIPA income'!F96</f>
        <v>140763.315788627</v>
      </c>
      <c r="W101" s="67"/>
      <c r="X101" s="82" t="n">
        <f aca="false">'High SIPA income'!M96</f>
        <v>353556.866070982</v>
      </c>
      <c r="Y101" s="9"/>
      <c r="Z101" s="9" t="n">
        <f aca="false">R101+V101-N101-L101-F101</f>
        <v>4184078.89218351</v>
      </c>
      <c r="AA101" s="9"/>
      <c r="AB101" s="9" t="n">
        <f aca="false">T101-P101-D101</f>
        <v>-50223146.5919668</v>
      </c>
      <c r="AC101" s="50"/>
      <c r="AD101" s="9"/>
      <c r="AE101" s="9"/>
      <c r="AF101" s="9"/>
      <c r="AG101" s="9" t="n">
        <f aca="false">BF101/100*$AG$53</f>
        <v>8360534555.17194</v>
      </c>
      <c r="AH101" s="40" t="n">
        <f aca="false">(AG101-AG100)/AG100</f>
        <v>0.00518449005280797</v>
      </c>
      <c r="AI101" s="40" t="n">
        <f aca="false">(AG101-AG97)/AG97</f>
        <v>0.0269627328858015</v>
      </c>
      <c r="AJ101" s="40" t="n">
        <f aca="false">AB101/AG101</f>
        <v>-0.0060071693096344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14947521</v>
      </c>
      <c r="AX101" s="7"/>
      <c r="AY101" s="40" t="n">
        <f aca="false">(AW101-AW100)/AW100</f>
        <v>0.000197663806519118</v>
      </c>
      <c r="AZ101" s="12" t="n">
        <f aca="false">workers_and_wage_high!B89</f>
        <v>8908.00672372617</v>
      </c>
      <c r="BA101" s="40" t="n">
        <f aca="false">(AZ101-AZ100)/AZ100</f>
        <v>0.00498584072603212</v>
      </c>
      <c r="BB101" s="39"/>
      <c r="BC101" s="39"/>
      <c r="BD101" s="39"/>
      <c r="BE101" s="39"/>
      <c r="BF101" s="7" t="n">
        <f aca="false">BF100*(1+AY101)*(1+BA101)*(1-BE101)</f>
        <v>144.482524298485</v>
      </c>
      <c r="BG101" s="7"/>
      <c r="BH101" s="7"/>
      <c r="BI101" s="40" t="n">
        <f aca="false">T108/AG108</f>
        <v>0.0176360570624126</v>
      </c>
      <c r="BJ101" s="7"/>
      <c r="BK101" s="7"/>
      <c r="BL101" s="7"/>
      <c r="BM101" s="7"/>
      <c r="BN101" s="7"/>
      <c r="BO101" s="7"/>
      <c r="BP101" s="7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184144638.141215</v>
      </c>
      <c r="E102" s="6"/>
      <c r="F102" s="81" t="n">
        <f aca="false">'High pensions'!I102</f>
        <v>33470467.7436825</v>
      </c>
      <c r="G102" s="81" t="n">
        <f aca="false">'High pensions'!K102</f>
        <v>5693451.64349776</v>
      </c>
      <c r="H102" s="81" t="n">
        <f aca="false">'High pensions'!V102</f>
        <v>31323691.1027122</v>
      </c>
      <c r="I102" s="81" t="n">
        <f aca="false">'High pensions'!M102</f>
        <v>176086.133304056</v>
      </c>
      <c r="J102" s="81" t="n">
        <f aca="false">'High pensions'!W102</f>
        <v>968773.951630282</v>
      </c>
      <c r="K102" s="6"/>
      <c r="L102" s="81" t="n">
        <f aca="false">'High pensions'!N102</f>
        <v>5692026.75460687</v>
      </c>
      <c r="M102" s="8"/>
      <c r="N102" s="81" t="n">
        <f aca="false">'High pensions'!L102</f>
        <v>1510576.40102106</v>
      </c>
      <c r="O102" s="6"/>
      <c r="P102" s="81" t="n">
        <f aca="false">'High pensions'!X102</f>
        <v>37846699.5547369</v>
      </c>
      <c r="Q102" s="8"/>
      <c r="R102" s="81" t="n">
        <f aca="false">'High SIPA income'!G97</f>
        <v>38647698.1164135</v>
      </c>
      <c r="S102" s="8"/>
      <c r="T102" s="81" t="n">
        <f aca="false">'High SIPA income'!J97</f>
        <v>147772823.409804</v>
      </c>
      <c r="U102" s="6"/>
      <c r="V102" s="81" t="n">
        <f aca="false">'High SIPA income'!F97</f>
        <v>140760.701328396</v>
      </c>
      <c r="W102" s="8"/>
      <c r="X102" s="81" t="n">
        <f aca="false">'High SIPA income'!M97</f>
        <v>353550.299300652</v>
      </c>
      <c r="Y102" s="6"/>
      <c r="Z102" s="6" t="n">
        <f aca="false">R102+V102-N102-L102-F102</f>
        <v>-1884612.08156852</v>
      </c>
      <c r="AA102" s="6"/>
      <c r="AB102" s="6" t="n">
        <f aca="false">T102-P102-D102</f>
        <v>-74218514.2861483</v>
      </c>
      <c r="AC102" s="50"/>
      <c r="AD102" s="6"/>
      <c r="AE102" s="6"/>
      <c r="AF102" s="6"/>
      <c r="AG102" s="6" t="n">
        <f aca="false">BF102/100*$AG$53</f>
        <v>8425647553.2905</v>
      </c>
      <c r="AH102" s="61" t="n">
        <f aca="false">(AG102-AG101)/AG101</f>
        <v>0.00778813814940658</v>
      </c>
      <c r="AI102" s="61"/>
      <c r="AJ102" s="61" t="n">
        <f aca="false">AB102/AG102</f>
        <v>-0.00880864216272178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0.00641102318654208</v>
      </c>
      <c r="AV102" s="5"/>
      <c r="AW102" s="5" t="n">
        <f aca="false">workers_and_wage_high!C90</f>
        <v>15001637</v>
      </c>
      <c r="AX102" s="5"/>
      <c r="AY102" s="61" t="n">
        <f aca="false">(AW102-AW101)/AW101</f>
        <v>0.00362039966359639</v>
      </c>
      <c r="AZ102" s="11" t="n">
        <f aca="false">workers_and_wage_high!B90</f>
        <v>8944.99903921395</v>
      </c>
      <c r="BA102" s="61" t="n">
        <f aca="false">(AZ102-AZ101)/AZ101</f>
        <v>0.00415270403750973</v>
      </c>
      <c r="BB102" s="66"/>
      <c r="BC102" s="66"/>
      <c r="BD102" s="66"/>
      <c r="BE102" s="66"/>
      <c r="BF102" s="5" t="n">
        <f aca="false">BF101*(1+AY102)*(1+BA102)*(1-BE102)</f>
        <v>145.607774157896</v>
      </c>
      <c r="BG102" s="5"/>
      <c r="BH102" s="5"/>
      <c r="BI102" s="61" t="n">
        <f aca="false">T109/AG109</f>
        <v>0.0202843267997424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187243636.606304</v>
      </c>
      <c r="E103" s="9"/>
      <c r="F103" s="82" t="n">
        <f aca="false">'High pensions'!I103</f>
        <v>34033747.3982545</v>
      </c>
      <c r="G103" s="82" t="n">
        <f aca="false">'High pensions'!K103</f>
        <v>5899972.08635822</v>
      </c>
      <c r="H103" s="82" t="n">
        <f aca="false">'High pensions'!V103</f>
        <v>32459905.6459488</v>
      </c>
      <c r="I103" s="82" t="n">
        <f aca="false">'High pensions'!M103</f>
        <v>182473.363495614</v>
      </c>
      <c r="J103" s="82" t="n">
        <f aca="false">'High pensions'!W103</f>
        <v>1003914.60760666</v>
      </c>
      <c r="K103" s="9"/>
      <c r="L103" s="82" t="n">
        <f aca="false">'High pensions'!N103</f>
        <v>4730418.26891978</v>
      </c>
      <c r="M103" s="67"/>
      <c r="N103" s="82" t="n">
        <f aca="false">'High pensions'!L103</f>
        <v>1537381.47938415</v>
      </c>
      <c r="O103" s="9"/>
      <c r="P103" s="82" t="n">
        <f aca="false">'High pensions'!X103</f>
        <v>33004382.1835892</v>
      </c>
      <c r="Q103" s="67"/>
      <c r="R103" s="82" t="n">
        <f aca="false">'High SIPA income'!G98</f>
        <v>44505364.5056745</v>
      </c>
      <c r="S103" s="67"/>
      <c r="T103" s="82" t="n">
        <f aca="false">'High SIPA income'!J98</f>
        <v>170170118.543047</v>
      </c>
      <c r="U103" s="9"/>
      <c r="V103" s="82" t="n">
        <f aca="false">'High SIPA income'!F98</f>
        <v>139483.993618402</v>
      </c>
      <c r="W103" s="67"/>
      <c r="X103" s="82" t="n">
        <f aca="false">'High SIPA income'!M98</f>
        <v>350343.577618194</v>
      </c>
      <c r="Y103" s="9"/>
      <c r="Z103" s="9" t="n">
        <f aca="false">R103+V103-N103-L103-F103</f>
        <v>4343301.35273443</v>
      </c>
      <c r="AA103" s="9"/>
      <c r="AB103" s="9" t="n">
        <f aca="false">T103-P103-D103</f>
        <v>-50077900.2468461</v>
      </c>
      <c r="AC103" s="50"/>
      <c r="AD103" s="9"/>
      <c r="AE103" s="9"/>
      <c r="AF103" s="9"/>
      <c r="AG103" s="9" t="n">
        <f aca="false">BF103/100*$AG$53</f>
        <v>8439291735.19873</v>
      </c>
      <c r="AH103" s="40" t="n">
        <f aca="false">(AG103-AG102)/AG102</f>
        <v>0.00161936300111408</v>
      </c>
      <c r="AI103" s="40"/>
      <c r="AJ103" s="40" t="n">
        <f aca="false">AB103/AG103</f>
        <v>-0.00593389846187926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15005743</v>
      </c>
      <c r="AX103" s="7"/>
      <c r="AY103" s="40" t="n">
        <f aca="false">(AW103-AW102)/AW102</f>
        <v>0.000273703463162054</v>
      </c>
      <c r="AZ103" s="12" t="n">
        <f aca="false">workers_and_wage_high!B91</f>
        <v>8957.03266884194</v>
      </c>
      <c r="BA103" s="40" t="n">
        <f aca="false">(AZ103-AZ102)/AZ102</f>
        <v>0.00134529132705677</v>
      </c>
      <c r="BB103" s="39"/>
      <c r="BC103" s="39"/>
      <c r="BD103" s="39"/>
      <c r="BE103" s="39"/>
      <c r="BF103" s="7" t="n">
        <f aca="false">BF102*(1+AY103)*(1+BA103)*(1-BE103)</f>
        <v>145.843566000042</v>
      </c>
      <c r="BG103" s="7"/>
      <c r="BH103" s="7"/>
      <c r="BI103" s="40" t="n">
        <f aca="false">T110/AG110</f>
        <v>0.0176461940577366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185934251.937096</v>
      </c>
      <c r="E104" s="9"/>
      <c r="F104" s="82" t="n">
        <f aca="false">'High pensions'!I104</f>
        <v>33795751.235145</v>
      </c>
      <c r="G104" s="82" t="n">
        <f aca="false">'High pensions'!K104</f>
        <v>5958854.46349962</v>
      </c>
      <c r="H104" s="82" t="n">
        <f aca="false">'High pensions'!V104</f>
        <v>32783859.1118708</v>
      </c>
      <c r="I104" s="82" t="n">
        <f aca="false">'High pensions'!M104</f>
        <v>184294.467943287</v>
      </c>
      <c r="J104" s="82" t="n">
        <f aca="false">'High pensions'!W104</f>
        <v>1013933.78696507</v>
      </c>
      <c r="K104" s="9"/>
      <c r="L104" s="82" t="n">
        <f aca="false">'High pensions'!N104</f>
        <v>4657449.29373763</v>
      </c>
      <c r="M104" s="67"/>
      <c r="N104" s="82" t="n">
        <f aca="false">'High pensions'!L104</f>
        <v>1528369.90671009</v>
      </c>
      <c r="O104" s="9"/>
      <c r="P104" s="82" t="n">
        <f aca="false">'High pensions'!X104</f>
        <v>32576166.8104802</v>
      </c>
      <c r="Q104" s="67"/>
      <c r="R104" s="82" t="n">
        <f aca="false">'High SIPA income'!G99</f>
        <v>39186074.311977</v>
      </c>
      <c r="S104" s="67"/>
      <c r="T104" s="82" t="n">
        <f aca="false">'High SIPA income'!J99</f>
        <v>149831351.455521</v>
      </c>
      <c r="U104" s="9"/>
      <c r="V104" s="82" t="n">
        <f aca="false">'High SIPA income'!F99</f>
        <v>141325.104574207</v>
      </c>
      <c r="W104" s="67"/>
      <c r="X104" s="82" t="n">
        <f aca="false">'High SIPA income'!M99</f>
        <v>354967.917532159</v>
      </c>
      <c r="Y104" s="9"/>
      <c r="Z104" s="9" t="n">
        <f aca="false">R104+V104-N104-L104-F104</f>
        <v>-654171.019041538</v>
      </c>
      <c r="AA104" s="9"/>
      <c r="AB104" s="9" t="n">
        <f aca="false">T104-P104-D104</f>
        <v>-68679067.2920554</v>
      </c>
      <c r="AC104" s="50"/>
      <c r="AD104" s="9"/>
      <c r="AE104" s="9"/>
      <c r="AF104" s="9"/>
      <c r="AG104" s="9" t="n">
        <f aca="false">BF104/100*$AG$53</f>
        <v>8530112365.46262</v>
      </c>
      <c r="AH104" s="40" t="n">
        <f aca="false">(AG104-AG103)/AG103</f>
        <v>0.0107616412743616</v>
      </c>
      <c r="AI104" s="40"/>
      <c r="AJ104" s="40" t="n">
        <f aca="false">AB104/AG104</f>
        <v>-0.00805136724460144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15098520</v>
      </c>
      <c r="AX104" s="7"/>
      <c r="AY104" s="40" t="n">
        <f aca="false">(AW104-AW103)/AW103</f>
        <v>0.00618276615826354</v>
      </c>
      <c r="AZ104" s="12" t="n">
        <f aca="false">workers_and_wage_high!B92</f>
        <v>8997.79378638525</v>
      </c>
      <c r="BA104" s="40" t="n">
        <f aca="false">(AZ104-AZ103)/AZ103</f>
        <v>0.00455073896125309</v>
      </c>
      <c r="BB104" s="39"/>
      <c r="BC104" s="39"/>
      <c r="BD104" s="39"/>
      <c r="BE104" s="39"/>
      <c r="BF104" s="7" t="n">
        <f aca="false">BF103*(1+AY104)*(1+BA104)*(1-BE104)</f>
        <v>147.413082139508</v>
      </c>
      <c r="BG104" s="7"/>
      <c r="BH104" s="7"/>
      <c r="BI104" s="40" t="n">
        <f aca="false">T111/AG111</f>
        <v>0.0203499951202826</v>
      </c>
      <c r="BJ104" s="7"/>
      <c r="BK104" s="7"/>
      <c r="BL104" s="7"/>
      <c r="BM104" s="7"/>
      <c r="BN104" s="7"/>
      <c r="BO104" s="7"/>
      <c r="BP104" s="7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189380203.879091</v>
      </c>
      <c r="E105" s="9"/>
      <c r="F105" s="82" t="n">
        <f aca="false">'High pensions'!I105</f>
        <v>34422093.7911111</v>
      </c>
      <c r="G105" s="82" t="n">
        <f aca="false">'High pensions'!K105</f>
        <v>6163241.61527251</v>
      </c>
      <c r="H105" s="82" t="n">
        <f aca="false">'High pensions'!V105</f>
        <v>33908336.9169662</v>
      </c>
      <c r="I105" s="82" t="n">
        <f aca="false">'High pensions'!M105</f>
        <v>190615.720059975</v>
      </c>
      <c r="J105" s="82" t="n">
        <f aca="false">'High pensions'!W105</f>
        <v>1048711.4510402</v>
      </c>
      <c r="K105" s="9"/>
      <c r="L105" s="82" t="n">
        <f aca="false">'High pensions'!N105</f>
        <v>4696729.70718891</v>
      </c>
      <c r="M105" s="67"/>
      <c r="N105" s="82" t="n">
        <f aca="false">'High pensions'!L105</f>
        <v>1557039.56076086</v>
      </c>
      <c r="O105" s="9"/>
      <c r="P105" s="82" t="n">
        <f aca="false">'High pensions'!X105</f>
        <v>32937725.040282</v>
      </c>
      <c r="Q105" s="67"/>
      <c r="R105" s="82" t="n">
        <f aca="false">'High SIPA income'!G100</f>
        <v>45334818.3238468</v>
      </c>
      <c r="S105" s="67"/>
      <c r="T105" s="82" t="n">
        <f aca="false">'High SIPA income'!J100</f>
        <v>173341607.107001</v>
      </c>
      <c r="U105" s="9"/>
      <c r="V105" s="82" t="n">
        <f aca="false">'High SIPA income'!F100</f>
        <v>143596.593089974</v>
      </c>
      <c r="W105" s="67"/>
      <c r="X105" s="82" t="n">
        <f aca="false">'High SIPA income'!M100</f>
        <v>360673.241795455</v>
      </c>
      <c r="Y105" s="9"/>
      <c r="Z105" s="9" t="n">
        <f aca="false">R105+V105-N105-L105-F105</f>
        <v>4802551.85787582</v>
      </c>
      <c r="AA105" s="9"/>
      <c r="AB105" s="9" t="n">
        <f aca="false">T105-P105-D105</f>
        <v>-48976321.8123718</v>
      </c>
      <c r="AC105" s="50"/>
      <c r="AD105" s="9"/>
      <c r="AE105" s="9"/>
      <c r="AF105" s="9"/>
      <c r="AG105" s="9" t="n">
        <f aca="false">BF105/100*$AG$53</f>
        <v>8576814306.89852</v>
      </c>
      <c r="AH105" s="40" t="n">
        <f aca="false">(AG105-AG104)/AG104</f>
        <v>0.00547495032128608</v>
      </c>
      <c r="AI105" s="40" t="n">
        <f aca="false">(AG105-AG101)/AG101</f>
        <v>0.0258691295753078</v>
      </c>
      <c r="AJ105" s="40" t="n">
        <f aca="false">AB105/AG105</f>
        <v>-0.00571031621530841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15187601</v>
      </c>
      <c r="AX105" s="7"/>
      <c r="AY105" s="40" t="n">
        <f aca="false">(AW105-AW104)/AW104</f>
        <v>0.00589998224991589</v>
      </c>
      <c r="AZ105" s="12" t="n">
        <f aca="false">workers_and_wage_high!B93</f>
        <v>8993.99186798986</v>
      </c>
      <c r="BA105" s="40" t="n">
        <f aca="false">(AZ105-AZ104)/AZ104</f>
        <v>-0.000422538956287693</v>
      </c>
      <c r="BB105" s="39"/>
      <c r="BC105" s="39"/>
      <c r="BD105" s="39"/>
      <c r="BE105" s="39"/>
      <c r="BF105" s="7" t="n">
        <f aca="false">BF104*(1+AY105)*(1+BA105)*(1-BE105)</f>
        <v>148.22016144093</v>
      </c>
      <c r="BG105" s="7"/>
      <c r="BH105" s="7"/>
      <c r="BI105" s="40" t="n">
        <f aca="false">T112/AG112</f>
        <v>0.0177222329032452</v>
      </c>
      <c r="BJ105" s="7"/>
      <c r="BK105" s="7"/>
      <c r="BL105" s="7"/>
      <c r="BM105" s="7"/>
      <c r="BN105" s="7"/>
      <c r="BO105" s="7"/>
      <c r="BP105" s="7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187626951.980635</v>
      </c>
      <c r="E106" s="6"/>
      <c r="F106" s="81" t="n">
        <f aca="false">'High pensions'!I106</f>
        <v>34103419.5049295</v>
      </c>
      <c r="G106" s="81" t="n">
        <f aca="false">'High pensions'!K106</f>
        <v>6197865.54885891</v>
      </c>
      <c r="H106" s="81" t="n">
        <f aca="false">'High pensions'!V106</f>
        <v>34098827.5838466</v>
      </c>
      <c r="I106" s="81" t="n">
        <f aca="false">'High pensions'!M106</f>
        <v>191686.56336677</v>
      </c>
      <c r="J106" s="81" t="n">
        <f aca="false">'High pensions'!W106</f>
        <v>1054602.91496433</v>
      </c>
      <c r="K106" s="6"/>
      <c r="L106" s="81" t="n">
        <f aca="false">'High pensions'!N106</f>
        <v>5623834.36205953</v>
      </c>
      <c r="M106" s="8"/>
      <c r="N106" s="81" t="n">
        <f aca="false">'High pensions'!L106</f>
        <v>1543316.62921035</v>
      </c>
      <c r="O106" s="6"/>
      <c r="P106" s="81" t="n">
        <f aca="false">'High pensions'!X106</f>
        <v>37672975.9812042</v>
      </c>
      <c r="Q106" s="8"/>
      <c r="R106" s="81" t="n">
        <f aca="false">'High SIPA income'!G101</f>
        <v>39643548.8362675</v>
      </c>
      <c r="S106" s="8"/>
      <c r="T106" s="81" t="n">
        <f aca="false">'High SIPA income'!J101</f>
        <v>151580544.94924</v>
      </c>
      <c r="U106" s="6"/>
      <c r="V106" s="81" t="n">
        <f aca="false">'High SIPA income'!F101</f>
        <v>144853.273820415</v>
      </c>
      <c r="W106" s="8"/>
      <c r="X106" s="81" t="n">
        <f aca="false">'High SIPA income'!M101</f>
        <v>363829.661479213</v>
      </c>
      <c r="Y106" s="6"/>
      <c r="Z106" s="6" t="n">
        <f aca="false">R106+V106-N106-L106-F106</f>
        <v>-1482168.38611151</v>
      </c>
      <c r="AA106" s="6"/>
      <c r="AB106" s="6" t="n">
        <f aca="false">T106-P106-D106</f>
        <v>-73719383.0125989</v>
      </c>
      <c r="AC106" s="50"/>
      <c r="AD106" s="6"/>
      <c r="AE106" s="6"/>
      <c r="AF106" s="6"/>
      <c r="AG106" s="6" t="n">
        <f aca="false">BF106/100*$AG$53</f>
        <v>8614123784.24722</v>
      </c>
      <c r="AH106" s="61" t="n">
        <f aca="false">(AG106-AG105)/AG105</f>
        <v>0.00435003907204703</v>
      </c>
      <c r="AI106" s="61"/>
      <c r="AJ106" s="61" t="n">
        <f aca="false">AB106/AG106</f>
        <v>-0.00855796652787956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0.00495219638574087</v>
      </c>
      <c r="AV106" s="5"/>
      <c r="AW106" s="5" t="n">
        <f aca="false">workers_and_wage_high!C94</f>
        <v>15162443</v>
      </c>
      <c r="AX106" s="5"/>
      <c r="AY106" s="61" t="n">
        <f aca="false">(AW106-AW105)/AW105</f>
        <v>-0.00165648281120896</v>
      </c>
      <c r="AZ106" s="11" t="n">
        <f aca="false">workers_and_wage_high!B94</f>
        <v>9048.10411296645</v>
      </c>
      <c r="BA106" s="61" t="n">
        <f aca="false">(AZ106-AZ105)/AZ105</f>
        <v>0.00601648809236473</v>
      </c>
      <c r="BB106" s="66"/>
      <c r="BC106" s="66"/>
      <c r="BD106" s="66"/>
      <c r="BE106" s="66"/>
      <c r="BF106" s="5" t="n">
        <f aca="false">BF105*(1+AY106)*(1+BA106)*(1-BE106)</f>
        <v>148.864924934463</v>
      </c>
      <c r="BG106" s="5"/>
      <c r="BH106" s="5"/>
      <c r="BI106" s="61" t="n">
        <f aca="false">T113/AG113</f>
        <v>0.0204368538875408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189964859.024647</v>
      </c>
      <c r="E107" s="9"/>
      <c r="F107" s="82" t="n">
        <f aca="false">'High pensions'!I107</f>
        <v>34528361.7845105</v>
      </c>
      <c r="G107" s="82" t="n">
        <f aca="false">'High pensions'!K107</f>
        <v>6328890.88706141</v>
      </c>
      <c r="H107" s="82" t="n">
        <f aca="false">'High pensions'!V107</f>
        <v>34819690.3359121</v>
      </c>
      <c r="I107" s="82" t="n">
        <f aca="false">'High pensions'!M107</f>
        <v>195738.893414271</v>
      </c>
      <c r="J107" s="82" t="n">
        <f aca="false">'High pensions'!W107</f>
        <v>1076897.63925502</v>
      </c>
      <c r="K107" s="9"/>
      <c r="L107" s="82" t="n">
        <f aca="false">'High pensions'!N107</f>
        <v>4708686.02592002</v>
      </c>
      <c r="M107" s="67"/>
      <c r="N107" s="82" t="n">
        <f aca="false">'High pensions'!L107</f>
        <v>1561850.1130337</v>
      </c>
      <c r="O107" s="9"/>
      <c r="P107" s="82" t="n">
        <f aca="false">'High pensions'!X107</f>
        <v>33026232.6742785</v>
      </c>
      <c r="Q107" s="67"/>
      <c r="R107" s="82" t="n">
        <f aca="false">'High SIPA income'!G102</f>
        <v>45683157.4128883</v>
      </c>
      <c r="S107" s="67"/>
      <c r="T107" s="82" t="n">
        <f aca="false">'High SIPA income'!J102</f>
        <v>174673511.805093</v>
      </c>
      <c r="U107" s="9"/>
      <c r="V107" s="82" t="n">
        <f aca="false">'High SIPA income'!F102</f>
        <v>142708.663381294</v>
      </c>
      <c r="W107" s="67"/>
      <c r="X107" s="82" t="n">
        <f aca="false">'High SIPA income'!M102</f>
        <v>358443.018364487</v>
      </c>
      <c r="Y107" s="9"/>
      <c r="Z107" s="9" t="n">
        <f aca="false">R107+V107-N107-L107-F107</f>
        <v>5026968.1528054</v>
      </c>
      <c r="AA107" s="9"/>
      <c r="AB107" s="9" t="n">
        <f aca="false">T107-P107-D107</f>
        <v>-48317579.893833</v>
      </c>
      <c r="AC107" s="50"/>
      <c r="AD107" s="9"/>
      <c r="AE107" s="9"/>
      <c r="AF107" s="9"/>
      <c r="AG107" s="9" t="n">
        <f aca="false">BF107/100*$AG$53</f>
        <v>8626576588.86728</v>
      </c>
      <c r="AH107" s="40" t="n">
        <f aca="false">(AG107-AG106)/AG106</f>
        <v>0.00144562638429141</v>
      </c>
      <c r="AI107" s="40"/>
      <c r="AJ107" s="40" t="n">
        <f aca="false">AB107/AG107</f>
        <v>-0.00560101442282302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15221020</v>
      </c>
      <c r="AX107" s="7"/>
      <c r="AY107" s="40" t="n">
        <f aca="false">(AW107-AW106)/AW106</f>
        <v>0.00386329564437604</v>
      </c>
      <c r="AZ107" s="12" t="n">
        <f aca="false">workers_and_wage_high!B95</f>
        <v>9026.31297539734</v>
      </c>
      <c r="BA107" s="40" t="n">
        <f aca="false">(AZ107-AZ106)/AZ106</f>
        <v>-0.00240836503393913</v>
      </c>
      <c r="BB107" s="39"/>
      <c r="BC107" s="39"/>
      <c r="BD107" s="39"/>
      <c r="BE107" s="39"/>
      <c r="BF107" s="7" t="n">
        <f aca="false">BF106*(1+AY107)*(1+BA107)*(1-BE107)</f>
        <v>149.080127997644</v>
      </c>
      <c r="BG107" s="7"/>
      <c r="BH107" s="7"/>
      <c r="BI107" s="40" t="n">
        <f aca="false">T114/AG114</f>
        <v>0.0177906609140733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188230683.58342</v>
      </c>
      <c r="E108" s="9"/>
      <c r="F108" s="82" t="n">
        <f aca="false">'High pensions'!I108</f>
        <v>34213154.8702425</v>
      </c>
      <c r="G108" s="82" t="n">
        <f aca="false">'High pensions'!K108</f>
        <v>6437405.00216015</v>
      </c>
      <c r="H108" s="82" t="n">
        <f aca="false">'High pensions'!V108</f>
        <v>35416702.9803453</v>
      </c>
      <c r="I108" s="82" t="n">
        <f aca="false">'High pensions'!M108</f>
        <v>199095.00006681</v>
      </c>
      <c r="J108" s="82" t="n">
        <f aca="false">'High pensions'!W108</f>
        <v>1095361.94784574</v>
      </c>
      <c r="K108" s="9"/>
      <c r="L108" s="82" t="n">
        <f aca="false">'High pensions'!N108</f>
        <v>4686041.92249866</v>
      </c>
      <c r="M108" s="67"/>
      <c r="N108" s="82" t="n">
        <f aca="false">'High pensions'!L108</f>
        <v>1549357.38637744</v>
      </c>
      <c r="O108" s="9"/>
      <c r="P108" s="82" t="n">
        <f aca="false">'High pensions'!X108</f>
        <v>32840001.017867</v>
      </c>
      <c r="Q108" s="67"/>
      <c r="R108" s="82" t="n">
        <f aca="false">'High SIPA income'!G103</f>
        <v>40153300.5435326</v>
      </c>
      <c r="S108" s="67"/>
      <c r="T108" s="82" t="n">
        <f aca="false">'High SIPA income'!J103</f>
        <v>153529624.783016</v>
      </c>
      <c r="U108" s="9"/>
      <c r="V108" s="82" t="n">
        <f aca="false">'High SIPA income'!F103</f>
        <v>143020.825049482</v>
      </c>
      <c r="W108" s="67"/>
      <c r="X108" s="82" t="n">
        <f aca="false">'High SIPA income'!M103</f>
        <v>359227.078476269</v>
      </c>
      <c r="Y108" s="9"/>
      <c r="Z108" s="9" t="n">
        <f aca="false">R108+V108-N108-L108-F108</f>
        <v>-152232.810536467</v>
      </c>
      <c r="AA108" s="9"/>
      <c r="AB108" s="9" t="n">
        <f aca="false">T108-P108-D108</f>
        <v>-67541059.8182712</v>
      </c>
      <c r="AC108" s="50"/>
      <c r="AD108" s="9"/>
      <c r="AE108" s="9"/>
      <c r="AF108" s="9"/>
      <c r="AG108" s="9" t="n">
        <f aca="false">BF108/100*$AG$53</f>
        <v>8705439330.3269</v>
      </c>
      <c r="AH108" s="40" t="n">
        <f aca="false">(AG108-AG107)/AG107</f>
        <v>0.00914183519351081</v>
      </c>
      <c r="AI108" s="40"/>
      <c r="AJ108" s="40" t="n">
        <f aca="false">AB108/AG108</f>
        <v>-0.00775848952079652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15283514</v>
      </c>
      <c r="AX108" s="7"/>
      <c r="AY108" s="40" t="n">
        <f aca="false">(AW108-AW107)/AW107</f>
        <v>0.00410576952135928</v>
      </c>
      <c r="AZ108" s="12" t="n">
        <f aca="false">workers_and_wage_high!B96</f>
        <v>9071.58420707561</v>
      </c>
      <c r="BA108" s="40" t="n">
        <f aca="false">(AZ108-AZ107)/AZ107</f>
        <v>0.0050154732947626</v>
      </c>
      <c r="BB108" s="39"/>
      <c r="BC108" s="39"/>
      <c r="BD108" s="39"/>
      <c r="BE108" s="39"/>
      <c r="BF108" s="7" t="n">
        <f aca="false">BF107*(1+AY108)*(1+BA108)*(1-BE108)</f>
        <v>150.442993958426</v>
      </c>
      <c r="BG108" s="7"/>
      <c r="BH108" s="7"/>
      <c r="BI108" s="40" t="n">
        <f aca="false">T115/AG115</f>
        <v>0.0204589826674691</v>
      </c>
      <c r="BJ108" s="7"/>
      <c r="BK108" s="7"/>
      <c r="BL108" s="7"/>
      <c r="BM108" s="7"/>
      <c r="BN108" s="7"/>
      <c r="BO108" s="7"/>
      <c r="BP108" s="7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190072949.757206</v>
      </c>
      <c r="E109" s="9"/>
      <c r="F109" s="82" t="n">
        <f aca="false">'High pensions'!I109</f>
        <v>34548008.5546473</v>
      </c>
      <c r="G109" s="82" t="n">
        <f aca="false">'High pensions'!K109</f>
        <v>6565918.4891257</v>
      </c>
      <c r="H109" s="82" t="n">
        <f aca="false">'High pensions'!V109</f>
        <v>36123746.268021</v>
      </c>
      <c r="I109" s="82" t="n">
        <f aca="false">'High pensions'!M109</f>
        <v>203069.643993578</v>
      </c>
      <c r="J109" s="82" t="n">
        <f aca="false">'High pensions'!W109</f>
        <v>1117229.26602127</v>
      </c>
      <c r="K109" s="9"/>
      <c r="L109" s="82" t="n">
        <f aca="false">'High pensions'!N109</f>
        <v>4759988.13884034</v>
      </c>
      <c r="M109" s="67"/>
      <c r="N109" s="82" t="n">
        <f aca="false">'High pensions'!L109</f>
        <v>1563909.64756648</v>
      </c>
      <c r="O109" s="9"/>
      <c r="P109" s="82" t="n">
        <f aca="false">'High pensions'!X109</f>
        <v>33303770.5334404</v>
      </c>
      <c r="Q109" s="67"/>
      <c r="R109" s="82" t="n">
        <f aca="false">'High SIPA income'!G104</f>
        <v>46407779.5022132</v>
      </c>
      <c r="S109" s="67"/>
      <c r="T109" s="82" t="n">
        <f aca="false">'High SIPA income'!J104</f>
        <v>177444167.167855</v>
      </c>
      <c r="U109" s="9"/>
      <c r="V109" s="82" t="n">
        <f aca="false">'High SIPA income'!F104</f>
        <v>139845.543424374</v>
      </c>
      <c r="W109" s="67"/>
      <c r="X109" s="82" t="n">
        <f aca="false">'High SIPA income'!M104</f>
        <v>351251.686493093</v>
      </c>
      <c r="Y109" s="9"/>
      <c r="Z109" s="9" t="n">
        <f aca="false">R109+V109-N109-L109-F109</f>
        <v>5675718.70458349</v>
      </c>
      <c r="AA109" s="9"/>
      <c r="AB109" s="9" t="n">
        <f aca="false">T109-P109-D109</f>
        <v>-45932553.1227912</v>
      </c>
      <c r="AC109" s="50"/>
      <c r="AD109" s="9"/>
      <c r="AE109" s="9"/>
      <c r="AF109" s="9"/>
      <c r="AG109" s="9" t="n">
        <f aca="false">BF109/100*$AG$53</f>
        <v>8747846005.42465</v>
      </c>
      <c r="AH109" s="40" t="n">
        <f aca="false">(AG109-AG108)/AG108</f>
        <v>0.00487128489311424</v>
      </c>
      <c r="AI109" s="40" t="n">
        <f aca="false">(AG109-AG105)/AG105</f>
        <v>0.0199411684112787</v>
      </c>
      <c r="AJ109" s="40" t="n">
        <f aca="false">AB109/AG109</f>
        <v>-0.00525072721836986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15282268</v>
      </c>
      <c r="AX109" s="7"/>
      <c r="AY109" s="40" t="n">
        <f aca="false">(AW109-AW108)/AW108</f>
        <v>-8.15257538286025E-005</v>
      </c>
      <c r="AZ109" s="12" t="n">
        <f aca="false">workers_and_wage_high!B97</f>
        <v>9116.51770915869</v>
      </c>
      <c r="BA109" s="40" t="n">
        <f aca="false">(AZ109-AZ108)/AZ108</f>
        <v>0.0049532144614856</v>
      </c>
      <c r="BB109" s="39"/>
      <c r="BC109" s="39"/>
      <c r="BD109" s="39"/>
      <c r="BE109" s="39"/>
      <c r="BF109" s="7" t="n">
        <f aca="false">BF108*(1+AY109)*(1+BA109)*(1-BE109)</f>
        <v>151.17584464217</v>
      </c>
      <c r="BG109" s="7"/>
      <c r="BH109" s="7"/>
      <c r="BI109" s="40" t="n">
        <f aca="false">T116/AG116</f>
        <v>0.0177788200884444</v>
      </c>
      <c r="BJ109" s="7"/>
      <c r="BK109" s="7"/>
      <c r="BL109" s="7"/>
      <c r="BM109" s="7"/>
      <c r="BN109" s="7"/>
      <c r="BO109" s="7"/>
      <c r="BP109" s="7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189224602.040313</v>
      </c>
      <c r="E110" s="6"/>
      <c r="F110" s="81" t="n">
        <f aca="false">'High pensions'!I110</f>
        <v>34393811.3150192</v>
      </c>
      <c r="G110" s="81" t="n">
        <f aca="false">'High pensions'!K110</f>
        <v>6714858.40874411</v>
      </c>
      <c r="H110" s="81" t="n">
        <f aca="false">'High pensions'!V110</f>
        <v>36943169.7613808</v>
      </c>
      <c r="I110" s="81" t="n">
        <f aca="false">'High pensions'!M110</f>
        <v>207676.033260129</v>
      </c>
      <c r="J110" s="81" t="n">
        <f aca="false">'High pensions'!W110</f>
        <v>1142572.26066127</v>
      </c>
      <c r="K110" s="6"/>
      <c r="L110" s="81" t="n">
        <f aca="false">'High pensions'!N110</f>
        <v>5744237.82900451</v>
      </c>
      <c r="M110" s="8"/>
      <c r="N110" s="81" t="n">
        <f aca="false">'High pensions'!L110</f>
        <v>1558171.47574121</v>
      </c>
      <c r="O110" s="6"/>
      <c r="P110" s="81" t="n">
        <f aca="false">'High pensions'!X110</f>
        <v>38379477.1262802</v>
      </c>
      <c r="Q110" s="8"/>
      <c r="R110" s="81" t="n">
        <f aca="false">'High SIPA income'!G105</f>
        <v>40483568.286135</v>
      </c>
      <c r="S110" s="8"/>
      <c r="T110" s="81" t="n">
        <f aca="false">'High SIPA income'!J105</f>
        <v>154792432.121723</v>
      </c>
      <c r="U110" s="6"/>
      <c r="V110" s="81" t="n">
        <f aca="false">'High SIPA income'!F105</f>
        <v>143164.090338634</v>
      </c>
      <c r="W110" s="8"/>
      <c r="X110" s="81" t="n">
        <f aca="false">'High SIPA income'!M105</f>
        <v>359586.919578091</v>
      </c>
      <c r="Y110" s="6"/>
      <c r="Z110" s="6" t="n">
        <f aca="false">R110+V110-N110-L110-F110</f>
        <v>-1069488.24329125</v>
      </c>
      <c r="AA110" s="6"/>
      <c r="AB110" s="6" t="n">
        <f aca="false">T110-P110-D110</f>
        <v>-72811647.0448703</v>
      </c>
      <c r="AC110" s="50"/>
      <c r="AD110" s="6"/>
      <c r="AE110" s="6"/>
      <c r="AF110" s="6"/>
      <c r="AG110" s="6" t="n">
        <f aca="false">BF110/100*$AG$53</f>
        <v>8772001011.39412</v>
      </c>
      <c r="AH110" s="61" t="n">
        <f aca="false">(AG110-AG109)/AG109</f>
        <v>0.00276125185039748</v>
      </c>
      <c r="AI110" s="61"/>
      <c r="AJ110" s="61" t="n">
        <f aca="false">AB110/AG110</f>
        <v>-0.0083004604023978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0.00674254378031801</v>
      </c>
      <c r="AV110" s="5"/>
      <c r="AW110" s="5" t="n">
        <f aca="false">workers_and_wage_high!C98</f>
        <v>15269950</v>
      </c>
      <c r="AX110" s="5"/>
      <c r="AY110" s="61" t="n">
        <f aca="false">(AW110-AW109)/AW109</f>
        <v>-0.000806032193650838</v>
      </c>
      <c r="AZ110" s="11" t="n">
        <f aca="false">workers_and_wage_high!B98</f>
        <v>9149.06515160629</v>
      </c>
      <c r="BA110" s="61" t="n">
        <f aca="false">(AZ110-AZ109)/AZ109</f>
        <v>0.00357016170932279</v>
      </c>
      <c r="BB110" s="66"/>
      <c r="BC110" s="66"/>
      <c r="BD110" s="66"/>
      <c r="BE110" s="66"/>
      <c r="BF110" s="5" t="n">
        <f aca="false">BF109*(1+AY110)*(1+BA110)*(1-BE110)</f>
        <v>151.593279222924</v>
      </c>
      <c r="BG110" s="5"/>
      <c r="BH110" s="5"/>
      <c r="BI110" s="61" t="n">
        <f aca="false">T117/AG117</f>
        <v>0.020422608031671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192422605.530872</v>
      </c>
      <c r="E111" s="9"/>
      <c r="F111" s="82" t="n">
        <f aca="false">'High pensions'!I111</f>
        <v>34975086.3049153</v>
      </c>
      <c r="G111" s="82" t="n">
        <f aca="false">'High pensions'!K111</f>
        <v>6916116.8687845</v>
      </c>
      <c r="H111" s="82" t="n">
        <f aca="false">'High pensions'!V111</f>
        <v>38050434.4276772</v>
      </c>
      <c r="I111" s="82" t="n">
        <f aca="false">'High pensions'!M111</f>
        <v>213900.521714983</v>
      </c>
      <c r="J111" s="82" t="n">
        <f aca="false">'High pensions'!W111</f>
        <v>1176817.55961888</v>
      </c>
      <c r="K111" s="9"/>
      <c r="L111" s="82" t="n">
        <f aca="false">'High pensions'!N111</f>
        <v>4694565.52155071</v>
      </c>
      <c r="M111" s="67"/>
      <c r="N111" s="82" t="n">
        <f aca="false">'High pensions'!L111</f>
        <v>1583359.0710651</v>
      </c>
      <c r="O111" s="9"/>
      <c r="P111" s="82" t="n">
        <f aca="false">'High pensions'!X111</f>
        <v>33071297.2509002</v>
      </c>
      <c r="Q111" s="67"/>
      <c r="R111" s="82" t="n">
        <f aca="false">'High SIPA income'!G106</f>
        <v>46924973.4165339</v>
      </c>
      <c r="S111" s="67"/>
      <c r="T111" s="82" t="n">
        <f aca="false">'High SIPA income'!J106</f>
        <v>179421702.925336</v>
      </c>
      <c r="U111" s="9"/>
      <c r="V111" s="82" t="n">
        <f aca="false">'High SIPA income'!F106</f>
        <v>141149.229609338</v>
      </c>
      <c r="W111" s="67"/>
      <c r="X111" s="82" t="n">
        <f aca="false">'High SIPA income'!M106</f>
        <v>354526.170326567</v>
      </c>
      <c r="Y111" s="9"/>
      <c r="Z111" s="9" t="n">
        <f aca="false">R111+V111-N111-L111-F111</f>
        <v>5813111.74861218</v>
      </c>
      <c r="AA111" s="9"/>
      <c r="AB111" s="9" t="n">
        <f aca="false">T111-P111-D111</f>
        <v>-46072199.8564365</v>
      </c>
      <c r="AC111" s="50"/>
      <c r="AD111" s="9"/>
      <c r="AE111" s="9"/>
      <c r="AF111" s="9"/>
      <c r="AG111" s="9" t="n">
        <f aca="false">BF111/100*$AG$53</f>
        <v>8816793412.71724</v>
      </c>
      <c r="AH111" s="40" t="n">
        <f aca="false">(AG111-AG110)/AG110</f>
        <v>0.0051062923117476</v>
      </c>
      <c r="AI111" s="40"/>
      <c r="AJ111" s="40" t="n">
        <f aca="false">AB111/AG111</f>
        <v>-0.00522550520351112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15313877</v>
      </c>
      <c r="AX111" s="7"/>
      <c r="AY111" s="40" t="n">
        <f aca="false">(AW111-AW110)/AW110</f>
        <v>0.00287669573246802</v>
      </c>
      <c r="AZ111" s="12" t="n">
        <f aca="false">workers_and_wage_high!B99</f>
        <v>9169.40536337153</v>
      </c>
      <c r="BA111" s="40" t="n">
        <f aca="false">(AZ111-AZ110)/AZ110</f>
        <v>0.00222320110614503</v>
      </c>
      <c r="BB111" s="39"/>
      <c r="BC111" s="39"/>
      <c r="BD111" s="39"/>
      <c r="BE111" s="39"/>
      <c r="BF111" s="7" t="n">
        <f aca="false">BF110*(1+AY111)*(1+BA111)*(1-BE111)</f>
        <v>152.367358819132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191417725.809461</v>
      </c>
      <c r="E112" s="9"/>
      <c r="F112" s="82" t="n">
        <f aca="false">'High pensions'!I112</f>
        <v>34792437.5205615</v>
      </c>
      <c r="G112" s="82" t="n">
        <f aca="false">'High pensions'!K112</f>
        <v>6937845.47204839</v>
      </c>
      <c r="H112" s="82" t="n">
        <f aca="false">'High pensions'!V112</f>
        <v>38169978.7918607</v>
      </c>
      <c r="I112" s="82" t="n">
        <f aca="false">'High pensions'!M112</f>
        <v>214572.540372631</v>
      </c>
      <c r="J112" s="82" t="n">
        <f aca="false">'High pensions'!W112</f>
        <v>1180514.80799569</v>
      </c>
      <c r="K112" s="9"/>
      <c r="L112" s="82" t="n">
        <f aca="false">'High pensions'!N112</f>
        <v>4639940.01358584</v>
      </c>
      <c r="M112" s="67"/>
      <c r="N112" s="82" t="n">
        <f aca="false">'High pensions'!L112</f>
        <v>1575401.77612646</v>
      </c>
      <c r="O112" s="9"/>
      <c r="P112" s="82" t="n">
        <f aca="false">'High pensions'!X112</f>
        <v>32744066.5414209</v>
      </c>
      <c r="Q112" s="67"/>
      <c r="R112" s="82" t="n">
        <f aca="false">'High SIPA income'!G107</f>
        <v>41280615.5709019</v>
      </c>
      <c r="S112" s="67"/>
      <c r="T112" s="82" t="n">
        <f aca="false">'High SIPA income'!J107</f>
        <v>157840011.496472</v>
      </c>
      <c r="U112" s="9"/>
      <c r="V112" s="82" t="n">
        <f aca="false">'High SIPA income'!F107</f>
        <v>149869.180367392</v>
      </c>
      <c r="W112" s="67"/>
      <c r="X112" s="82" t="n">
        <f aca="false">'High SIPA income'!M107</f>
        <v>376428.172599235</v>
      </c>
      <c r="Y112" s="9"/>
      <c r="Z112" s="9" t="n">
        <f aca="false">R112+V112-N112-L112-F112</f>
        <v>422705.4409955</v>
      </c>
      <c r="AA112" s="9"/>
      <c r="AB112" s="9" t="n">
        <f aca="false">T112-P112-D112</f>
        <v>-66321780.8544104</v>
      </c>
      <c r="AC112" s="50"/>
      <c r="AD112" s="9"/>
      <c r="AE112" s="9"/>
      <c r="AF112" s="9"/>
      <c r="AG112" s="9" t="n">
        <f aca="false">BF112/100*$AG$53</f>
        <v>8906327569.34195</v>
      </c>
      <c r="AH112" s="40" t="n">
        <f aca="false">(AG112-AG111)/AG111</f>
        <v>0.010154956845826</v>
      </c>
      <c r="AI112" s="40"/>
      <c r="AJ112" s="40" t="n">
        <f aca="false">AB112/AG112</f>
        <v>-0.00744659123954843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15362888</v>
      </c>
      <c r="AX112" s="7"/>
      <c r="AY112" s="40" t="n">
        <f aca="false">(AW112-AW111)/AW111</f>
        <v>0.00320043056372988</v>
      </c>
      <c r="AZ112" s="12" t="n">
        <f aca="false">workers_and_wage_high!B100</f>
        <v>9232.97079720505</v>
      </c>
      <c r="BA112" s="40" t="n">
        <f aca="false">(AZ112-AZ111)/AZ111</f>
        <v>0.00693233980989035</v>
      </c>
      <c r="BB112" s="39"/>
      <c r="BC112" s="39"/>
      <c r="BD112" s="39"/>
      <c r="BE112" s="39"/>
      <c r="BF112" s="7" t="n">
        <f aca="false">BF111*(1+AY112)*(1+BA112)*(1-BE112)</f>
        <v>153.914642772653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194011971.841277</v>
      </c>
      <c r="E113" s="9"/>
      <c r="F113" s="82" t="n">
        <f aca="false">'High pensions'!I113</f>
        <v>35263972.445518</v>
      </c>
      <c r="G113" s="82" t="n">
        <f aca="false">'High pensions'!K113</f>
        <v>7114140.63117415</v>
      </c>
      <c r="H113" s="82" t="n">
        <f aca="false">'High pensions'!V113</f>
        <v>39139902.7418895</v>
      </c>
      <c r="I113" s="82" t="n">
        <f aca="false">'High pensions'!M113</f>
        <v>220024.967974458</v>
      </c>
      <c r="J113" s="82" t="n">
        <f aca="false">'High pensions'!W113</f>
        <v>1210512.45593472</v>
      </c>
      <c r="K113" s="9"/>
      <c r="L113" s="82" t="n">
        <f aca="false">'High pensions'!N113</f>
        <v>4770926.72725089</v>
      </c>
      <c r="M113" s="67"/>
      <c r="N113" s="82" t="n">
        <f aca="false">'High pensions'!L113</f>
        <v>1596899.37001213</v>
      </c>
      <c r="O113" s="9"/>
      <c r="P113" s="82" t="n">
        <f aca="false">'High pensions'!X113</f>
        <v>33542030.6400568</v>
      </c>
      <c r="Q113" s="67"/>
      <c r="R113" s="82" t="n">
        <f aca="false">'High SIPA income'!G108</f>
        <v>48029759.1232677</v>
      </c>
      <c r="S113" s="67"/>
      <c r="T113" s="82" t="n">
        <f aca="false">'High SIPA income'!J108</f>
        <v>183645946.828688</v>
      </c>
      <c r="U113" s="9"/>
      <c r="V113" s="82" t="n">
        <f aca="false">'High SIPA income'!F108</f>
        <v>146165.224496301</v>
      </c>
      <c r="W113" s="67"/>
      <c r="X113" s="82" t="n">
        <f aca="false">'High SIPA income'!M108</f>
        <v>367124.903331164</v>
      </c>
      <c r="Y113" s="9"/>
      <c r="Z113" s="9" t="n">
        <f aca="false">R113+V113-N113-L113-F113</f>
        <v>6544125.80498301</v>
      </c>
      <c r="AA113" s="9"/>
      <c r="AB113" s="9" t="n">
        <f aca="false">T113-P113-D113</f>
        <v>-43908055.6526459</v>
      </c>
      <c r="AC113" s="50"/>
      <c r="AD113" s="9"/>
      <c r="AE113" s="9"/>
      <c r="AF113" s="9"/>
      <c r="AG113" s="9" t="n">
        <f aca="false">BF113/100*$AG$53</f>
        <v>8986018485.97873</v>
      </c>
      <c r="AH113" s="40" t="n">
        <f aca="false">(AG113-AG112)/AG112</f>
        <v>0.00894767411330098</v>
      </c>
      <c r="AI113" s="40" t="n">
        <f aca="false">(AG113-AG109)/AG109</f>
        <v>0.0272264144117749</v>
      </c>
      <c r="AJ113" s="40" t="n">
        <f aca="false">AB113/AG113</f>
        <v>-0.00488626366851543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15439955</v>
      </c>
      <c r="AX113" s="7"/>
      <c r="AY113" s="40" t="n">
        <f aca="false">(AW113-AW112)/AW112</f>
        <v>0.00501643961734278</v>
      </c>
      <c r="AZ113" s="12" t="n">
        <f aca="false">workers_and_wage_high!B101</f>
        <v>9269.08659777043</v>
      </c>
      <c r="BA113" s="40" t="n">
        <f aca="false">(AZ113-AZ112)/AZ112</f>
        <v>0.00391161212990216</v>
      </c>
      <c r="BB113" s="39"/>
      <c r="BC113" s="39"/>
      <c r="BD113" s="39"/>
      <c r="BE113" s="39"/>
      <c r="BF113" s="7" t="n">
        <f aca="false">BF112*(1+AY113)*(1+BA113)*(1-BE113)</f>
        <v>155.291820837448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192341392.850004</v>
      </c>
      <c r="E114" s="6"/>
      <c r="F114" s="81" t="n">
        <f aca="false">'High pensions'!I114</f>
        <v>34960324.9388348</v>
      </c>
      <c r="G114" s="81" t="n">
        <f aca="false">'High pensions'!K114</f>
        <v>7175953.22849704</v>
      </c>
      <c r="H114" s="81" t="n">
        <f aca="false">'High pensions'!V114</f>
        <v>39479977.4146953</v>
      </c>
      <c r="I114" s="81" t="n">
        <f aca="false">'High pensions'!M114</f>
        <v>221936.697788569</v>
      </c>
      <c r="J114" s="81" t="n">
        <f aca="false">'High pensions'!W114</f>
        <v>1221030.22932048</v>
      </c>
      <c r="K114" s="6"/>
      <c r="L114" s="81" t="n">
        <f aca="false">'High pensions'!N114</f>
        <v>5754430.07945326</v>
      </c>
      <c r="M114" s="8"/>
      <c r="N114" s="81" t="n">
        <f aca="false">'High pensions'!L114</f>
        <v>1583707.15136715</v>
      </c>
      <c r="O114" s="6"/>
      <c r="P114" s="81" t="n">
        <f aca="false">'High pensions'!X114</f>
        <v>38572854.5153623</v>
      </c>
      <c r="Q114" s="8"/>
      <c r="R114" s="81" t="n">
        <f aca="false">'High SIPA income'!G109</f>
        <v>41913928.9435488</v>
      </c>
      <c r="S114" s="8"/>
      <c r="T114" s="81" t="n">
        <f aca="false">'High SIPA income'!J109</f>
        <v>160261540.067134</v>
      </c>
      <c r="U114" s="6"/>
      <c r="V114" s="81" t="n">
        <f aca="false">'High SIPA income'!F109</f>
        <v>147528.055594651</v>
      </c>
      <c r="W114" s="8"/>
      <c r="X114" s="81" t="n">
        <f aca="false">'High SIPA income'!M109</f>
        <v>370547.942135112</v>
      </c>
      <c r="Y114" s="6"/>
      <c r="Z114" s="6" t="n">
        <f aca="false">R114+V114-N114-L114-F114</f>
        <v>-237005.170511685</v>
      </c>
      <c r="AA114" s="6"/>
      <c r="AB114" s="6" t="n">
        <f aca="false">T114-P114-D114</f>
        <v>-70652707.2982325</v>
      </c>
      <c r="AC114" s="50"/>
      <c r="AD114" s="6"/>
      <c r="AE114" s="6"/>
      <c r="AF114" s="6"/>
      <c r="AG114" s="6" t="n">
        <f aca="false">BF114/100*$AG$53</f>
        <v>9008183610.55712</v>
      </c>
      <c r="AH114" s="61" t="n">
        <f aca="false">(AG114-AG113)/AG113</f>
        <v>0.00246662352330717</v>
      </c>
      <c r="AI114" s="61"/>
      <c r="AJ114" s="61" t="n">
        <f aca="false">AB114/AG114</f>
        <v>-0.00784316909520264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0.00593649959280223</v>
      </c>
      <c r="AV114" s="5"/>
      <c r="AW114" s="5" t="n">
        <f aca="false">workers_and_wage_high!C102</f>
        <v>15414094</v>
      </c>
      <c r="AX114" s="5"/>
      <c r="AY114" s="61" t="n">
        <f aca="false">(AW114-AW113)/AW113</f>
        <v>-0.0016749401147866</v>
      </c>
      <c r="AZ114" s="11" t="n">
        <f aca="false">workers_and_wage_high!B102</f>
        <v>9307.53951611757</v>
      </c>
      <c r="BA114" s="61" t="n">
        <f aca="false">(AZ114-AZ113)/AZ113</f>
        <v>0.00414851214750612</v>
      </c>
      <c r="BB114" s="66"/>
      <c r="BC114" s="66"/>
      <c r="BD114" s="66"/>
      <c r="BE114" s="66"/>
      <c r="BF114" s="5" t="n">
        <f aca="false">BF113*(1+AY114)*(1+BA114)*(1-BE114)</f>
        <v>155.674867295703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194823779.734127</v>
      </c>
      <c r="E115" s="9"/>
      <c r="F115" s="82" t="n">
        <f aca="false">'High pensions'!I115</f>
        <v>35411528.1395962</v>
      </c>
      <c r="G115" s="82" t="n">
        <f aca="false">'High pensions'!K115</f>
        <v>7278236.30593309</v>
      </c>
      <c r="H115" s="82" t="n">
        <f aca="false">'High pensions'!V115</f>
        <v>40042708.7283618</v>
      </c>
      <c r="I115" s="82" t="n">
        <f aca="false">'High pensions'!M115</f>
        <v>225100.091936076</v>
      </c>
      <c r="J115" s="82" t="n">
        <f aca="false">'High pensions'!W115</f>
        <v>1238434.29056789</v>
      </c>
      <c r="K115" s="9"/>
      <c r="L115" s="82" t="n">
        <f aca="false">'High pensions'!N115</f>
        <v>4779026.69942136</v>
      </c>
      <c r="M115" s="67"/>
      <c r="N115" s="82" t="n">
        <f aca="false">'High pensions'!L115</f>
        <v>1602023.63600226</v>
      </c>
      <c r="O115" s="9"/>
      <c r="P115" s="82" t="n">
        <f aca="false">'High pensions'!X115</f>
        <v>33612253.6337299</v>
      </c>
      <c r="Q115" s="67"/>
      <c r="R115" s="82" t="n">
        <f aca="false">'High SIPA income'!G110</f>
        <v>48577897.1099757</v>
      </c>
      <c r="S115" s="67"/>
      <c r="T115" s="82" t="n">
        <f aca="false">'High SIPA income'!J110</f>
        <v>185741799.928917</v>
      </c>
      <c r="U115" s="9"/>
      <c r="V115" s="82" t="n">
        <f aca="false">'High SIPA income'!F110</f>
        <v>149780.962438183</v>
      </c>
      <c r="W115" s="67"/>
      <c r="X115" s="82" t="n">
        <f aca="false">'High SIPA income'!M110</f>
        <v>376206.594594997</v>
      </c>
      <c r="Y115" s="9"/>
      <c r="Z115" s="9" t="n">
        <f aca="false">R115+V115-N115-L115-F115</f>
        <v>6935099.59739406</v>
      </c>
      <c r="AA115" s="9"/>
      <c r="AB115" s="9" t="n">
        <f aca="false">T115-P115-D115</f>
        <v>-42694233.4389401</v>
      </c>
      <c r="AC115" s="50"/>
      <c r="AD115" s="9"/>
      <c r="AE115" s="9"/>
      <c r="AF115" s="9"/>
      <c r="AG115" s="9" t="n">
        <f aca="false">BF115/100*$AG$53</f>
        <v>9078740763.79449</v>
      </c>
      <c r="AH115" s="40" t="n">
        <f aca="false">(AG115-AG114)/AG114</f>
        <v>0.00783256162259924</v>
      </c>
      <c r="AI115" s="40"/>
      <c r="AJ115" s="40" t="n">
        <f aca="false">AB115/AG115</f>
        <v>-0.00470266026420782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15491625</v>
      </c>
      <c r="AX115" s="7"/>
      <c r="AY115" s="40" t="n">
        <f aca="false">(AW115-AW114)/AW114</f>
        <v>0.00502987720199449</v>
      </c>
      <c r="AZ115" s="12" t="n">
        <f aca="false">workers_and_wage_high!B103</f>
        <v>9333.49505892054</v>
      </c>
      <c r="BA115" s="40" t="n">
        <f aca="false">(AZ115-AZ114)/AZ114</f>
        <v>0.00278865781424059</v>
      </c>
      <c r="BB115" s="39"/>
      <c r="BC115" s="39"/>
      <c r="BD115" s="39"/>
      <c r="BE115" s="39"/>
      <c r="BF115" s="7" t="n">
        <f aca="false">BF114*(1+AY115)*(1+BA115)*(1-BE115)</f>
        <v>156.894200286886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193309586.025996</v>
      </c>
      <c r="E116" s="9"/>
      <c r="F116" s="82" t="n">
        <f aca="false">'High pensions'!I116</f>
        <v>35136305.5092917</v>
      </c>
      <c r="G116" s="82" t="n">
        <f aca="false">'High pensions'!K116</f>
        <v>7364195.37453244</v>
      </c>
      <c r="H116" s="82" t="n">
        <f aca="false">'High pensions'!V116</f>
        <v>40515630.1617699</v>
      </c>
      <c r="I116" s="82" t="n">
        <f aca="false">'High pensions'!M116</f>
        <v>227758.6198309</v>
      </c>
      <c r="J116" s="82" t="n">
        <f aca="false">'High pensions'!W116</f>
        <v>1253060.72665267</v>
      </c>
      <c r="K116" s="9"/>
      <c r="L116" s="82" t="n">
        <f aca="false">'High pensions'!N116</f>
        <v>4691029.32853849</v>
      </c>
      <c r="M116" s="67"/>
      <c r="N116" s="82" t="n">
        <f aca="false">'High pensions'!L116</f>
        <v>1588560.84834726</v>
      </c>
      <c r="O116" s="9"/>
      <c r="P116" s="82" t="n">
        <f aca="false">'High pensions'!X116</f>
        <v>33081566.5723834</v>
      </c>
      <c r="Q116" s="67"/>
      <c r="R116" s="82" t="n">
        <f aca="false">'High SIPA income'!G111</f>
        <v>42461333.2142057</v>
      </c>
      <c r="S116" s="67"/>
      <c r="T116" s="82" t="n">
        <f aca="false">'High SIPA income'!J111</f>
        <v>162354587.740449</v>
      </c>
      <c r="U116" s="9"/>
      <c r="V116" s="82" t="n">
        <f aca="false">'High SIPA income'!F111</f>
        <v>149463.852269959</v>
      </c>
      <c r="W116" s="67"/>
      <c r="X116" s="82" t="n">
        <f aca="false">'High SIPA income'!M111</f>
        <v>375410.105277817</v>
      </c>
      <c r="Y116" s="9"/>
      <c r="Z116" s="9" t="n">
        <f aca="false">R116+V116-N116-L116-F116</f>
        <v>1194901.38029814</v>
      </c>
      <c r="AA116" s="9"/>
      <c r="AB116" s="9" t="n">
        <f aca="false">T116-P116-D116</f>
        <v>-64036564.8579303</v>
      </c>
      <c r="AC116" s="50"/>
      <c r="AD116" s="9"/>
      <c r="AE116" s="9"/>
      <c r="AF116" s="9"/>
      <c r="AG116" s="9" t="n">
        <f aca="false">BF116/100*$AG$53</f>
        <v>9131910156.73609</v>
      </c>
      <c r="AH116" s="40" t="n">
        <f aca="false">(AG116-AG115)/AG115</f>
        <v>0.00585647220522363</v>
      </c>
      <c r="AI116" s="40"/>
      <c r="AJ116" s="40" t="n">
        <f aca="false">AB116/AG116</f>
        <v>-0.00701239540893799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15548999</v>
      </c>
      <c r="AX116" s="7"/>
      <c r="AY116" s="40" t="n">
        <f aca="false">(AW116-AW115)/AW115</f>
        <v>0.00370354949851936</v>
      </c>
      <c r="AZ116" s="12" t="n">
        <f aca="false">workers_and_wage_high!B104</f>
        <v>9353.51520675733</v>
      </c>
      <c r="BA116" s="40" t="n">
        <f aca="false">(AZ116-AZ115)/AZ115</f>
        <v>0.00214497867201926</v>
      </c>
      <c r="BB116" s="39"/>
      <c r="BC116" s="39"/>
      <c r="BD116" s="39"/>
      <c r="BE116" s="39"/>
      <c r="BF116" s="7" t="n">
        <f aca="false">BF115*(1+AY116)*(1+BA116)*(1-BE116)</f>
        <v>157.813046810027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197082406.179936</v>
      </c>
      <c r="E117" s="9"/>
      <c r="F117" s="82" t="n">
        <f aca="false">'High pensions'!I117</f>
        <v>35822060.2319915</v>
      </c>
      <c r="G117" s="82" t="n">
        <f aca="false">'High pensions'!K117</f>
        <v>7524262.57189448</v>
      </c>
      <c r="H117" s="82" t="n">
        <f aca="false">'High pensions'!V117</f>
        <v>41396272.6541974</v>
      </c>
      <c r="I117" s="82" t="n">
        <f aca="false">'High pensions'!M117</f>
        <v>232709.151708078</v>
      </c>
      <c r="J117" s="82" t="n">
        <f aca="false">'High pensions'!W117</f>
        <v>1280297.09239786</v>
      </c>
      <c r="K117" s="9"/>
      <c r="L117" s="82" t="n">
        <f aca="false">'High pensions'!N117</f>
        <v>4702795.41368199</v>
      </c>
      <c r="M117" s="67"/>
      <c r="N117" s="82" t="n">
        <f aca="false">'High pensions'!L117</f>
        <v>1619938.35158382</v>
      </c>
      <c r="O117" s="9"/>
      <c r="P117" s="82" t="n">
        <f aca="false">'High pensions'!X117</f>
        <v>33315250.6090741</v>
      </c>
      <c r="Q117" s="67"/>
      <c r="R117" s="82" t="n">
        <f aca="false">'High SIPA income'!G112</f>
        <v>49145741.1263713</v>
      </c>
      <c r="S117" s="67"/>
      <c r="T117" s="82" t="n">
        <f aca="false">'High SIPA income'!J112</f>
        <v>187913000.741612</v>
      </c>
      <c r="U117" s="9"/>
      <c r="V117" s="82" t="n">
        <f aca="false">'High SIPA income'!F112</f>
        <v>150173.127509219</v>
      </c>
      <c r="W117" s="67"/>
      <c r="X117" s="82" t="n">
        <f aca="false">'High SIPA income'!M112</f>
        <v>377191.600189112</v>
      </c>
      <c r="Y117" s="9"/>
      <c r="Z117" s="9" t="n">
        <f aca="false">R117+V117-N117-L117-F117</f>
        <v>7151120.25662319</v>
      </c>
      <c r="AA117" s="9"/>
      <c r="AB117" s="9" t="n">
        <f aca="false">T117-P117-D117</f>
        <v>-42484656.0473988</v>
      </c>
      <c r="AC117" s="50"/>
      <c r="AD117" s="9"/>
      <c r="AE117" s="9"/>
      <c r="AF117" s="9"/>
      <c r="AG117" s="9" t="n">
        <f aca="false">BF117/100*$AG$53</f>
        <v>9201224468.99043</v>
      </c>
      <c r="AH117" s="40" t="n">
        <f aca="false">(AG117-AG116)/AG116</f>
        <v>0.00759034102007887</v>
      </c>
      <c r="AI117" s="40" t="n">
        <f aca="false">(AG117-AG113)/AG113</f>
        <v>0.0239489806689695</v>
      </c>
      <c r="AJ117" s="40" t="n">
        <f aca="false">AB117/AG117</f>
        <v>-0.00461728286170811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15605106</v>
      </c>
      <c r="AX117" s="7"/>
      <c r="AY117" s="40" t="n">
        <f aca="false">(AW117-AW116)/AW116</f>
        <v>0.00360839948603765</v>
      </c>
      <c r="AZ117" s="12" t="n">
        <f aca="false">workers_and_wage_high!B105</f>
        <v>9390.62644527441</v>
      </c>
      <c r="BA117" s="40" t="n">
        <f aca="false">(AZ117-AZ116)/AZ116</f>
        <v>0.0039676247589004</v>
      </c>
      <c r="BB117" s="39"/>
      <c r="BC117" s="39"/>
      <c r="BD117" s="39"/>
      <c r="BE117" s="39"/>
      <c r="BF117" s="7" t="n">
        <f aca="false">BF116*(1+AY117)*(1+BA117)*(1-BE117)</f>
        <v>159.010901652733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146.39026126156</v>
      </c>
    </row>
    <row r="119" customFormat="false" ht="12.8" hidden="false" customHeight="false" outlineLevel="0" collapsed="false">
      <c r="AI119" s="32" t="n">
        <f aca="false">AVERAGE(AI29:AI117)</f>
        <v>0.0276760463205832</v>
      </c>
      <c r="BF119" s="0" t="s">
        <v>114</v>
      </c>
    </row>
    <row r="120" customFormat="false" ht="12.8" hidden="false" customHeight="false" outlineLevel="0" collapsed="false">
      <c r="AI120" s="32" t="n">
        <f aca="false">'Central scenario'!AI119</f>
        <v>0.0226977059073394</v>
      </c>
      <c r="AJ120" s="32" t="n">
        <f aca="false">AI119-AI120</f>
        <v>0.0049783404132438</v>
      </c>
    </row>
    <row r="121" customFormat="false" ht="12.8" hidden="false" customHeight="false" outlineLevel="0" collapsed="false">
      <c r="AI121" s="32" t="n">
        <f aca="false">'Low scenario'!AI119</f>
        <v>0.0154374812683066</v>
      </c>
      <c r="AJ121" s="32" t="n">
        <f aca="false">AI120-AI121</f>
        <v>0.00726022463903278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A7" colorId="64" zoomScale="65" zoomScaleNormal="65" zoomScalePageLayoutView="100" workbookViewId="0">
      <selection pane="topLeft" activeCell="D13" activeCellId="0" sqref="D13"/>
    </sheetView>
  </sheetViews>
  <sheetFormatPr defaultColWidth="9.1640625" defaultRowHeight="12.8" zeroHeight="false" outlineLevelRow="0" outlineLevelCol="0"/>
  <sheetData>
    <row r="1" customFormat="false" ht="12.8" hidden="false" customHeight="false" outlineLevel="0" collapsed="false">
      <c r="B1" s="0" t="s">
        <v>115</v>
      </c>
      <c r="E1" s="0" t="s">
        <v>116</v>
      </c>
      <c r="G1" s="0" t="s">
        <v>117</v>
      </c>
    </row>
    <row r="3" customFormat="false" ht="58.75" hidden="false" customHeight="true" outlineLevel="0" collapsed="false">
      <c r="B3" s="46" t="s">
        <v>118</v>
      </c>
      <c r="C3" s="46" t="s">
        <v>119</v>
      </c>
      <c r="D3" s="46" t="s">
        <v>120</v>
      </c>
      <c r="E3" s="46" t="s">
        <v>121</v>
      </c>
      <c r="F3" s="46" t="s">
        <v>122</v>
      </c>
      <c r="G3" s="46" t="s">
        <v>123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-0.0328930718673194</v>
      </c>
      <c r="C6" s="52" t="n">
        <f aca="false">'Central scenario'!BO4</f>
        <v>-0.0328930718673194</v>
      </c>
      <c r="D6" s="32" t="n">
        <f aca="false">'Low scenario'!AL4</f>
        <v>-0.0328930718673194</v>
      </c>
      <c r="E6" s="32" t="n">
        <f aca="false">'Low scenario'!BO4</f>
        <v>-0.0328930718673194</v>
      </c>
      <c r="F6" s="32" t="n">
        <f aca="false">'High scenario'!AL4</f>
        <v>-0.0328930718673194</v>
      </c>
      <c r="G6" s="32" t="n">
        <f aca="false">'High scenario'!BO4</f>
        <v>-0.0328930718673194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-0.0327968849329026</v>
      </c>
      <c r="C7" s="52" t="n">
        <f aca="false">'Central scenario'!BO5</f>
        <v>-0.0328368529053519</v>
      </c>
      <c r="D7" s="32" t="n">
        <f aca="false">'Low scenario'!AL5</f>
        <v>-0.0327968849329026</v>
      </c>
      <c r="E7" s="32" t="n">
        <f aca="false">'Low scenario'!BO5</f>
        <v>-0.0328368529053519</v>
      </c>
      <c r="F7" s="32" t="n">
        <f aca="false">'High scenario'!AL5</f>
        <v>-0.0327968849329026</v>
      </c>
      <c r="G7" s="32" t="n">
        <f aca="false">'High scenario'!BO5</f>
        <v>-0.0328368529053519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-0.0365372181621095</v>
      </c>
      <c r="C8" s="52" t="n">
        <f aca="false">'Central scenario'!BO6</f>
        <v>-0.0370800402140634</v>
      </c>
      <c r="D8" s="32" t="n">
        <f aca="false">'Low scenario'!AL6</f>
        <v>-0.0365372181621095</v>
      </c>
      <c r="E8" s="32" t="n">
        <f aca="false">'Low scenario'!BO6</f>
        <v>-0.0370800402140634</v>
      </c>
      <c r="F8" s="32" t="n">
        <f aca="false">'High scenario'!AL6</f>
        <v>-0.0365372181621095</v>
      </c>
      <c r="G8" s="32" t="n">
        <f aca="false">'High scenario'!BO6</f>
        <v>-0.0370800402140634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-0.0368373483724276</v>
      </c>
      <c r="C9" s="52" t="n">
        <f aca="false">'Central scenario'!BO7</f>
        <v>-0.0377885224575695</v>
      </c>
      <c r="D9" s="32" t="n">
        <f aca="false">'Low scenario'!AL7</f>
        <v>-0.0368373483724276</v>
      </c>
      <c r="E9" s="32" t="n">
        <f aca="false">'Low scenario'!BO7</f>
        <v>-0.0377885224575695</v>
      </c>
      <c r="F9" s="32" t="n">
        <f aca="false">'High scenario'!AL7</f>
        <v>-0.0368373483724276</v>
      </c>
      <c r="G9" s="32" t="n">
        <f aca="false">'High scenario'!BO7</f>
        <v>-0.0377885224575695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-0.0379046896237167</v>
      </c>
      <c r="C10" s="52" t="n">
        <f aca="false">'Central scenario'!BO8</f>
        <v>-0.0387698546571102</v>
      </c>
      <c r="D10" s="32" t="n">
        <f aca="false">'Low scenario'!AL8</f>
        <v>-0.0378595109211102</v>
      </c>
      <c r="E10" s="32" t="n">
        <f aca="false">'Low scenario'!BO8</f>
        <v>-0.0387246759545038</v>
      </c>
      <c r="F10" s="32" t="n">
        <f aca="false">'High scenario'!AL8</f>
        <v>-0.0378593662635754</v>
      </c>
      <c r="G10" s="32" t="n">
        <f aca="false">'High scenario'!BO8</f>
        <v>-0.038724531296969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-0.0409085019508482</v>
      </c>
      <c r="C11" s="52" t="n">
        <f aca="false">'Central scenario'!BO9</f>
        <v>-0.0421365713502813</v>
      </c>
      <c r="D11" s="32" t="n">
        <f aca="false">'Low scenario'!AL9</f>
        <v>-0.0407690893083975</v>
      </c>
      <c r="E11" s="32" t="n">
        <f aca="false">'Low scenario'!BO9</f>
        <v>-0.0419925304689173</v>
      </c>
      <c r="F11" s="32" t="n">
        <f aca="false">'High scenario'!AL9</f>
        <v>-0.0426582999919795</v>
      </c>
      <c r="G11" s="32" t="n">
        <f aca="false">'High scenario'!BO9</f>
        <v>-0.043910173884623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-0.037610307395002</v>
      </c>
      <c r="C12" s="52" t="n">
        <f aca="false">'Central scenario'!BO10</f>
        <v>-0.0392631754029957</v>
      </c>
      <c r="D12" s="32" t="n">
        <f aca="false">'Low scenario'!AL10</f>
        <v>-0.0347139553337749</v>
      </c>
      <c r="E12" s="32" t="n">
        <f aca="false">'Low scenario'!BO10</f>
        <v>-0.03633966265155</v>
      </c>
      <c r="F12" s="32" t="n">
        <f aca="false">'High scenario'!AL10</f>
        <v>-0.0403290633959761</v>
      </c>
      <c r="G12" s="32" t="n">
        <f aca="false">'High scenario'!BO10</f>
        <v>-0.0420692086455046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-0.0430554772480545</v>
      </c>
      <c r="C13" s="52" t="n">
        <f aca="false">'Central scenario'!BO11</f>
        <v>-0.0451909340281495</v>
      </c>
      <c r="D13" s="32" t="n">
        <f aca="false">'Low scenario'!AL11</f>
        <v>-0.0407375145083579</v>
      </c>
      <c r="E13" s="32" t="n">
        <f aca="false">'Low scenario'!BO11</f>
        <v>-0.0428514116828159</v>
      </c>
      <c r="F13" s="32" t="n">
        <f aca="false">'High scenario'!AL11</f>
        <v>-0.0463326119922647</v>
      </c>
      <c r="G13" s="32" t="n">
        <f aca="false">'High scenario'!BO11</f>
        <v>-0.048594522657698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-0.047068550217097</v>
      </c>
      <c r="C14" s="52" t="n">
        <f aca="false">'Central scenario'!BO12</f>
        <v>-0.0497259622254759</v>
      </c>
      <c r="D14" s="32" t="n">
        <f aca="false">'Low scenario'!AL12</f>
        <v>-0.0459453511058578</v>
      </c>
      <c r="E14" s="32" t="n">
        <f aca="false">'Low scenario'!BO12</f>
        <v>-0.048465558974898</v>
      </c>
      <c r="F14" s="32" t="n">
        <f aca="false">'High scenario'!AL12</f>
        <v>-0.0465010025520767</v>
      </c>
      <c r="G14" s="32" t="n">
        <f aca="false">'High scenario'!BO12</f>
        <v>-0.0491281833595691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-0.0504781733267483</v>
      </c>
      <c r="C15" s="59" t="n">
        <f aca="false">'Central scenario'!BO13</f>
        <v>-0.0537087482503527</v>
      </c>
      <c r="D15" s="32" t="n">
        <f aca="false">'Low scenario'!AL13</f>
        <v>-0.0489857063634214</v>
      </c>
      <c r="E15" s="32" t="n">
        <f aca="false">'Low scenario'!BO13</f>
        <v>-0.0521262829797599</v>
      </c>
      <c r="F15" s="32" t="n">
        <f aca="false">'High scenario'!AL13</f>
        <v>-0.0487534449578983</v>
      </c>
      <c r="G15" s="32" t="n">
        <f aca="false">'High scenario'!BO13</f>
        <v>-0.0518234195835297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-0.0513064690143562</v>
      </c>
      <c r="C16" s="63" t="n">
        <f aca="false">'Central scenario'!BO14</f>
        <v>-0.0557044444412986</v>
      </c>
      <c r="D16" s="32" t="n">
        <f aca="false">'Low scenario'!AL14</f>
        <v>-0.0499322123027717</v>
      </c>
      <c r="E16" s="32" t="n">
        <f aca="false">'Low scenario'!BO14</f>
        <v>-0.0541945861512438</v>
      </c>
      <c r="F16" s="32" t="n">
        <f aca="false">'High scenario'!AL14</f>
        <v>-0.0506044628904825</v>
      </c>
      <c r="G16" s="32" t="n">
        <f aca="false">'High scenario'!BO14</f>
        <v>-0.0548438944145789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-0.0536602991374704</v>
      </c>
      <c r="C17" s="69" t="n">
        <f aca="false">'Central scenario'!BO15</f>
        <v>-0.0596246590562607</v>
      </c>
      <c r="D17" s="32" t="n">
        <f aca="false">'Low scenario'!AL15</f>
        <v>-0.0529843343581834</v>
      </c>
      <c r="E17" s="32" t="n">
        <f aca="false">'Low scenario'!BO15</f>
        <v>-0.0588143538733908</v>
      </c>
      <c r="F17" s="32" t="n">
        <f aca="false">'High scenario'!AL15</f>
        <v>-0.0507964314819888</v>
      </c>
      <c r="G17" s="32" t="n">
        <f aca="false">'High scenario'!BO15</f>
        <v>-0.0566812125158721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-0.0528073464748181</v>
      </c>
      <c r="C18" s="69" t="n">
        <f aca="false">'Central scenario'!BO16</f>
        <v>-0.0598247135964954</v>
      </c>
      <c r="D18" s="32" t="n">
        <f aca="false">'Low scenario'!AL16</f>
        <v>-0.0533681176252706</v>
      </c>
      <c r="E18" s="32" t="n">
        <f aca="false">'Low scenario'!BO16</f>
        <v>-0.0602915857705995</v>
      </c>
      <c r="F18" s="32" t="n">
        <f aca="false">'High scenario'!AL16</f>
        <v>-0.0493150824779122</v>
      </c>
      <c r="G18" s="32" t="n">
        <f aca="false">'High scenario'!BO16</f>
        <v>-0.0564145543305485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-0.0511015347006557</v>
      </c>
      <c r="C19" s="69" t="n">
        <f aca="false">'Central scenario'!BO17</f>
        <v>-0.0592011059427973</v>
      </c>
      <c r="D19" s="32" t="n">
        <f aca="false">'Low scenario'!AL17</f>
        <v>-0.0522775829830096</v>
      </c>
      <c r="E19" s="32" t="n">
        <f aca="false">'Low scenario'!BO17</f>
        <v>-0.0604354557233836</v>
      </c>
      <c r="F19" s="32" t="n">
        <f aca="false">'High scenario'!AL17</f>
        <v>-0.0456840339344091</v>
      </c>
      <c r="G19" s="32" t="n">
        <f aca="false">'High scenario'!BO17</f>
        <v>-0.0540198836438712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-0.0493163923067883</v>
      </c>
      <c r="C20" s="63" t="n">
        <f aca="false">'Central scenario'!BO18</f>
        <v>-0.0583501832731257</v>
      </c>
      <c r="D20" s="32" t="n">
        <f aca="false">'Low scenario'!AL18</f>
        <v>-0.0499650478748316</v>
      </c>
      <c r="E20" s="32" t="n">
        <f aca="false">'Low scenario'!BO18</f>
        <v>-0.0592854271026059</v>
      </c>
      <c r="F20" s="32" t="n">
        <f aca="false">'High scenario'!AL18</f>
        <v>-0.0428178935003612</v>
      </c>
      <c r="G20" s="32" t="n">
        <f aca="false">'High scenario'!BO18</f>
        <v>-0.052308449041003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-0.0475557333129539</v>
      </c>
      <c r="C21" s="69" t="n">
        <f aca="false">'Central scenario'!BO19</f>
        <v>-0.0574000669772511</v>
      </c>
      <c r="D21" s="32" t="n">
        <f aca="false">'Low scenario'!AL19</f>
        <v>-0.0496500881919244</v>
      </c>
      <c r="E21" s="32" t="n">
        <f aca="false">'Low scenario'!BO19</f>
        <v>-0.0599256750042297</v>
      </c>
      <c r="F21" s="32" t="n">
        <f aca="false">'High scenario'!AL19</f>
        <v>-0.0410780880428967</v>
      </c>
      <c r="G21" s="32" t="n">
        <f aca="false">'High scenario'!BO19</f>
        <v>-0.0512442015756424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-0.045899699330964</v>
      </c>
      <c r="C22" s="69" t="n">
        <f aca="false">'Central scenario'!BO20</f>
        <v>-0.0563527708693046</v>
      </c>
      <c r="D22" s="32" t="n">
        <f aca="false">'Low scenario'!AL20</f>
        <v>-0.0492283061936882</v>
      </c>
      <c r="E22" s="32" t="n">
        <f aca="false">'Low scenario'!BO20</f>
        <v>-0.0606189630732586</v>
      </c>
      <c r="F22" s="32" t="n">
        <f aca="false">'High scenario'!AL20</f>
        <v>-0.0389541389387457</v>
      </c>
      <c r="G22" s="32" t="n">
        <f aca="false">'High scenario'!BO20</f>
        <v>-0.0499998130698292</v>
      </c>
      <c r="H22" s="32" t="n">
        <f aca="false">B31-D31</f>
        <v>0.00896435063165119</v>
      </c>
      <c r="I22" s="32" t="n">
        <f aca="false">C31-E31</f>
        <v>0.0109297197773148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-0.0435142429186574</v>
      </c>
      <c r="C23" s="69" t="n">
        <f aca="false">'Central scenario'!BO21</f>
        <v>-0.0550491081598996</v>
      </c>
      <c r="D23" s="32" t="n">
        <f aca="false">'Low scenario'!AL21</f>
        <v>-0.0484843001944142</v>
      </c>
      <c r="E23" s="32" t="n">
        <f aca="false">'Low scenario'!BO21</f>
        <v>-0.0610904746247552</v>
      </c>
      <c r="F23" s="32" t="n">
        <f aca="false">'High scenario'!AL21</f>
        <v>-0.0373097055640386</v>
      </c>
      <c r="G23" s="32" t="n">
        <f aca="false">'High scenario'!BO21</f>
        <v>-0.0492879542046682</v>
      </c>
      <c r="H23" s="32" t="n">
        <f aca="false">B31-F31</f>
        <v>-0.00564585933372731</v>
      </c>
      <c r="I23" s="32" t="n">
        <f aca="false">C31-G31</f>
        <v>-0.0061367728916559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-0.0411923747962102</v>
      </c>
      <c r="C24" s="63" t="n">
        <f aca="false">'Central scenario'!BO22</f>
        <v>-0.0538094762403532</v>
      </c>
      <c r="D24" s="32" t="n">
        <f aca="false">'Low scenario'!AL22</f>
        <v>-0.046395749513324</v>
      </c>
      <c r="E24" s="32" t="n">
        <f aca="false">'Low scenario'!BO22</f>
        <v>-0.0599195080513151</v>
      </c>
      <c r="F24" s="32" t="n">
        <f aca="false">'High scenario'!AL22</f>
        <v>-0.0361336054492758</v>
      </c>
      <c r="G24" s="32" t="n">
        <f aca="false">'High scenario'!BO22</f>
        <v>-0.0489229854048718</v>
      </c>
      <c r="H24" s="32" t="n">
        <f aca="false">H22-I22</f>
        <v>-0.00196536914566364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-0.0393163835561468</v>
      </c>
      <c r="C25" s="69" t="n">
        <f aca="false">'Central scenario'!BO23</f>
        <v>-0.0528777358981507</v>
      </c>
      <c r="D25" s="32" t="n">
        <f aca="false">'Low scenario'!AL23</f>
        <v>-0.0451724347095907</v>
      </c>
      <c r="E25" s="32" t="n">
        <f aca="false">'Low scenario'!BO23</f>
        <v>-0.0594701323649472</v>
      </c>
      <c r="F25" s="32" t="n">
        <f aca="false">'High scenario'!AL23</f>
        <v>-0.0341510533720387</v>
      </c>
      <c r="G25" s="32" t="n">
        <f aca="false">'High scenario'!BO23</f>
        <v>-0.0476549527366842</v>
      </c>
      <c r="H25" s="32" t="n">
        <f aca="false">H23-I23</f>
        <v>0.000490913557928588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-0.0375110213813167</v>
      </c>
      <c r="C26" s="69" t="n">
        <f aca="false">'Central scenario'!BO24</f>
        <v>-0.0517246859296812</v>
      </c>
      <c r="D26" s="32" t="n">
        <f aca="false">'Low scenario'!AL24</f>
        <v>-0.0443359290519932</v>
      </c>
      <c r="E26" s="32" t="n">
        <f aca="false">'Low scenario'!BO24</f>
        <v>-0.0596513261336769</v>
      </c>
      <c r="F26" s="32" t="n">
        <f aca="false">'High scenario'!AL24</f>
        <v>-0.032174926390775</v>
      </c>
      <c r="G26" s="32" t="n">
        <f aca="false">'High scenario'!BO24</f>
        <v>-0.0463857332728969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-0.035837344072653</v>
      </c>
      <c r="C27" s="69" t="n">
        <f aca="false">'Central scenario'!BO25</f>
        <v>-0.0510535529433355</v>
      </c>
      <c r="D27" s="32" t="n">
        <f aca="false">'Low scenario'!AL25</f>
        <v>-0.0433793413687072</v>
      </c>
      <c r="E27" s="32" t="n">
        <f aca="false">'Low scenario'!BO25</f>
        <v>-0.0597593749547634</v>
      </c>
      <c r="F27" s="32" t="n">
        <f aca="false">'High scenario'!AL25</f>
        <v>-0.0299576866492392</v>
      </c>
      <c r="G27" s="32" t="n">
        <f aca="false">'High scenario'!BO25</f>
        <v>-0.0450090287611446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-0.0343347078975481</v>
      </c>
      <c r="C28" s="63" t="n">
        <f aca="false">'Central scenario'!BO26</f>
        <v>-0.0503284993652541</v>
      </c>
      <c r="D28" s="32" t="n">
        <f aca="false">'Low scenario'!AL26</f>
        <v>-0.0430010596047304</v>
      </c>
      <c r="E28" s="32" t="n">
        <f aca="false">'Low scenario'!BO26</f>
        <v>-0.0607719300226753</v>
      </c>
      <c r="F28" s="32" t="n">
        <f aca="false">'High scenario'!AL26</f>
        <v>-0.0284884914966108</v>
      </c>
      <c r="G28" s="32" t="n">
        <f aca="false">'High scenario'!BO26</f>
        <v>-0.044326435368137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-0.0332427831058788</v>
      </c>
      <c r="C29" s="69" t="n">
        <f aca="false">'Central scenario'!BO27</f>
        <v>-0.0500999713151455</v>
      </c>
      <c r="D29" s="32" t="n">
        <f aca="false">'Low scenario'!AL27</f>
        <v>-0.0411541945436297</v>
      </c>
      <c r="E29" s="32" t="n">
        <f aca="false">'Low scenario'!BO27</f>
        <v>-0.0597652210023477</v>
      </c>
      <c r="F29" s="32" t="n">
        <f aca="false">'High scenario'!AL27</f>
        <v>-0.0271528993899723</v>
      </c>
      <c r="G29" s="32" t="n">
        <f aca="false">'High scenario'!BO27</f>
        <v>-0.0438477882564547</v>
      </c>
      <c r="I29" s="32" t="n">
        <f aca="false">C31-E31</f>
        <v>0.0109297197773148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-0.0318013371615321</v>
      </c>
      <c r="C30" s="69" t="n">
        <f aca="false">'Central scenario'!BO28</f>
        <v>-0.0496903006052682</v>
      </c>
      <c r="D30" s="32" t="n">
        <f aca="false">'Low scenario'!AL28</f>
        <v>-0.0395079666879179</v>
      </c>
      <c r="E30" s="32" t="n">
        <f aca="false">'Low scenario'!BO28</f>
        <v>-0.0592502300687923</v>
      </c>
      <c r="F30" s="32" t="n">
        <f aca="false">'High scenario'!AL28</f>
        <v>-0.0258293482467033</v>
      </c>
      <c r="G30" s="32" t="n">
        <f aca="false">'High scenario'!BO28</f>
        <v>-0.0435304593931207</v>
      </c>
      <c r="I30" s="32" t="n">
        <f aca="false">C31-G31</f>
        <v>-0.0061367728916559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-0.0297938884889827</v>
      </c>
      <c r="C31" s="69" t="n">
        <f aca="false">'Central scenario'!BO29</f>
        <v>-0.0485634557193401</v>
      </c>
      <c r="D31" s="32" t="n">
        <f aca="false">'Low scenario'!AL29</f>
        <v>-0.0387582391206338</v>
      </c>
      <c r="E31" s="32" t="n">
        <f aca="false">'Low scenario'!BO29</f>
        <v>-0.0594931754966549</v>
      </c>
      <c r="F31" s="32" t="n">
        <f aca="false">'High scenario'!AL29</f>
        <v>-0.0241480291552554</v>
      </c>
      <c r="G31" s="32" t="n">
        <f aca="false">'High scenario'!BO29</f>
        <v>-0.0424266828276842</v>
      </c>
    </row>
    <row r="33" customFormat="false" ht="57.85" hidden="false" customHeight="false" outlineLevel="0" collapsed="false">
      <c r="B33" s="93" t="s">
        <v>124</v>
      </c>
      <c r="C33" s="46" t="s">
        <v>0</v>
      </c>
      <c r="D33" s="46" t="s">
        <v>125</v>
      </c>
      <c r="E33" s="46" t="s">
        <v>126</v>
      </c>
      <c r="F33" s="46" t="s">
        <v>127</v>
      </c>
      <c r="G33" s="46" t="s">
        <v>128</v>
      </c>
      <c r="H33" s="46" t="s">
        <v>129</v>
      </c>
    </row>
    <row r="34" customFormat="false" ht="12.8" hidden="false" customHeight="false" outlineLevel="0" collapsed="false">
      <c r="B34" s="93"/>
    </row>
    <row r="35" customFormat="false" ht="12.8" hidden="false" customHeight="false" outlineLevel="0" collapsed="false">
      <c r="A35" s="0" t="n">
        <v>1993</v>
      </c>
      <c r="B35" s="94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5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4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5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4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5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4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5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4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5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4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5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4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5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4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5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4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5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4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5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4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5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4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5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4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32" activeCellId="0" sqref="E32"/>
    </sheetView>
  </sheetViews>
  <sheetFormatPr defaultColWidth="11.6875" defaultRowHeight="12.8" zeroHeight="false" outlineLevelRow="0" outlineLevelCol="0"/>
  <sheetData>
    <row r="1" customFormat="false" ht="57.85" hidden="false" customHeight="false" outlineLevel="0" collapsed="false">
      <c r="A1" s="96"/>
      <c r="B1" s="97" t="s">
        <v>124</v>
      </c>
      <c r="C1" s="98" t="s">
        <v>0</v>
      </c>
      <c r="D1" s="98" t="s">
        <v>125</v>
      </c>
      <c r="E1" s="98" t="s">
        <v>126</v>
      </c>
      <c r="F1" s="98" t="s">
        <v>127</v>
      </c>
      <c r="G1" s="98" t="s">
        <v>128</v>
      </c>
      <c r="H1" s="98" t="s">
        <v>129</v>
      </c>
    </row>
    <row r="2" customFormat="false" ht="12.8" hidden="false" customHeight="false" outlineLevel="0" collapsed="false">
      <c r="A2" s="96"/>
      <c r="B2" s="97"/>
      <c r="C2" s="96"/>
      <c r="D2" s="96"/>
      <c r="E2" s="96"/>
      <c r="F2" s="96"/>
      <c r="G2" s="96"/>
      <c r="H2" s="96"/>
    </row>
    <row r="3" customFormat="false" ht="15" hidden="false" customHeight="false" outlineLevel="0" collapsed="false">
      <c r="A3" s="99" t="n">
        <v>1993</v>
      </c>
      <c r="B3" s="100" t="n">
        <v>-0.0176975770327058</v>
      </c>
      <c r="C3" s="96"/>
      <c r="D3" s="96"/>
      <c r="E3" s="96"/>
      <c r="F3" s="96"/>
      <c r="G3" s="96"/>
      <c r="H3" s="96"/>
    </row>
    <row r="4" customFormat="false" ht="15" hidden="false" customHeight="false" outlineLevel="0" collapsed="false">
      <c r="A4" s="99" t="n">
        <v>1994</v>
      </c>
      <c r="B4" s="101" t="n">
        <v>-0.0265706733334723</v>
      </c>
      <c r="C4" s="96"/>
      <c r="D4" s="96"/>
      <c r="E4" s="96"/>
      <c r="F4" s="96"/>
      <c r="G4" s="96"/>
      <c r="H4" s="96"/>
    </row>
    <row r="5" customFormat="false" ht="15" hidden="false" customHeight="false" outlineLevel="0" collapsed="false">
      <c r="A5" s="99" t="n">
        <v>1995</v>
      </c>
      <c r="B5" s="100" t="n">
        <v>-0.0223256780195043</v>
      </c>
      <c r="C5" s="96"/>
      <c r="D5" s="96"/>
      <c r="E5" s="96"/>
      <c r="F5" s="96"/>
      <c r="G5" s="96"/>
      <c r="H5" s="96"/>
    </row>
    <row r="6" customFormat="false" ht="15" hidden="false" customHeight="false" outlineLevel="0" collapsed="false">
      <c r="A6" s="99" t="n">
        <v>1996</v>
      </c>
      <c r="B6" s="101" t="n">
        <v>-0.0232748001171907</v>
      </c>
      <c r="C6" s="96"/>
      <c r="D6" s="96"/>
      <c r="E6" s="96"/>
      <c r="F6" s="96"/>
      <c r="G6" s="96"/>
      <c r="H6" s="96"/>
    </row>
    <row r="7" customFormat="false" ht="15" hidden="false" customHeight="false" outlineLevel="0" collapsed="false">
      <c r="A7" s="99" t="n">
        <v>1997</v>
      </c>
      <c r="B7" s="100" t="n">
        <v>-0.0208020897656273</v>
      </c>
      <c r="C7" s="96"/>
      <c r="D7" s="96"/>
      <c r="E7" s="96"/>
      <c r="F7" s="96"/>
      <c r="G7" s="96"/>
      <c r="H7" s="96"/>
    </row>
    <row r="8" customFormat="false" ht="15" hidden="false" customHeight="false" outlineLevel="0" collapsed="false">
      <c r="A8" s="99" t="n">
        <v>1998</v>
      </c>
      <c r="B8" s="101" t="n">
        <v>-0.0271450823041349</v>
      </c>
      <c r="C8" s="96"/>
      <c r="D8" s="96"/>
      <c r="E8" s="96"/>
      <c r="F8" s="96"/>
      <c r="G8" s="96"/>
      <c r="H8" s="96"/>
    </row>
    <row r="9" customFormat="false" ht="15" hidden="false" customHeight="false" outlineLevel="0" collapsed="false">
      <c r="A9" s="99" t="n">
        <v>1999</v>
      </c>
      <c r="B9" s="100" t="n">
        <v>-0.0321516368666459</v>
      </c>
      <c r="C9" s="96"/>
      <c r="D9" s="96"/>
      <c r="E9" s="96"/>
      <c r="F9" s="96"/>
      <c r="G9" s="96"/>
      <c r="H9" s="96"/>
    </row>
    <row r="10" customFormat="false" ht="15" hidden="false" customHeight="false" outlineLevel="0" collapsed="false">
      <c r="A10" s="99" t="n">
        <v>2000</v>
      </c>
      <c r="B10" s="101" t="n">
        <v>-0.0337754965366008</v>
      </c>
      <c r="C10" s="96"/>
      <c r="D10" s="96"/>
      <c r="E10" s="96"/>
      <c r="F10" s="96"/>
      <c r="G10" s="96"/>
      <c r="H10" s="96"/>
    </row>
    <row r="11" customFormat="false" ht="15" hidden="false" customHeight="false" outlineLevel="0" collapsed="false">
      <c r="A11" s="99" t="n">
        <v>2001</v>
      </c>
      <c r="B11" s="100" t="n">
        <v>-0.0343324976529175</v>
      </c>
      <c r="C11" s="96"/>
      <c r="D11" s="96"/>
      <c r="E11" s="96"/>
      <c r="F11" s="96"/>
      <c r="G11" s="96"/>
      <c r="H11" s="96"/>
    </row>
    <row r="12" customFormat="false" ht="15" hidden="false" customHeight="false" outlineLevel="0" collapsed="false">
      <c r="A12" s="99" t="n">
        <v>2002</v>
      </c>
      <c r="B12" s="101" t="n">
        <v>-0.0297003395722639</v>
      </c>
      <c r="C12" s="96"/>
      <c r="D12" s="96"/>
      <c r="E12" s="96"/>
      <c r="F12" s="96"/>
      <c r="G12" s="96"/>
      <c r="H12" s="96"/>
    </row>
    <row r="13" customFormat="false" ht="15" hidden="false" customHeight="false" outlineLevel="0" collapsed="false">
      <c r="A13" s="99" t="n">
        <v>2003</v>
      </c>
      <c r="B13" s="100" t="n">
        <v>-0.0277579380361316</v>
      </c>
      <c r="C13" s="96"/>
      <c r="D13" s="96"/>
      <c r="E13" s="96"/>
      <c r="F13" s="96"/>
      <c r="G13" s="96"/>
      <c r="H13" s="96"/>
    </row>
    <row r="14" customFormat="false" ht="15" hidden="false" customHeight="false" outlineLevel="0" collapsed="false">
      <c r="A14" s="99" t="n">
        <v>2004</v>
      </c>
      <c r="B14" s="101" t="n">
        <v>-0.0218853689158177</v>
      </c>
      <c r="C14" s="96"/>
      <c r="D14" s="96"/>
      <c r="E14" s="96"/>
      <c r="F14" s="96"/>
      <c r="G14" s="96"/>
      <c r="H14" s="96"/>
    </row>
    <row r="15" customFormat="false" ht="15" hidden="false" customHeight="false" outlineLevel="0" collapsed="false">
      <c r="A15" s="99" t="n">
        <v>2005</v>
      </c>
      <c r="B15" s="100" t="n">
        <v>-0.0179040572743257</v>
      </c>
      <c r="C15" s="96"/>
      <c r="D15" s="96"/>
      <c r="E15" s="96"/>
      <c r="F15" s="96"/>
      <c r="G15" s="96"/>
      <c r="H15" s="96"/>
    </row>
    <row r="16" customFormat="false" ht="15" hidden="false" customHeight="false" outlineLevel="0" collapsed="false">
      <c r="A16" s="99" t="n">
        <v>2006</v>
      </c>
      <c r="B16" s="101" t="n">
        <v>-0.0165135934957867</v>
      </c>
      <c r="C16" s="96"/>
      <c r="D16" s="96"/>
      <c r="E16" s="96"/>
      <c r="F16" s="96"/>
      <c r="G16" s="96"/>
      <c r="H16" s="96"/>
    </row>
    <row r="17" customFormat="false" ht="15" hidden="false" customHeight="false" outlineLevel="0" collapsed="false">
      <c r="A17" s="99" t="n">
        <v>2007</v>
      </c>
      <c r="B17" s="100" t="n">
        <v>-0.0158656512635353</v>
      </c>
      <c r="C17" s="96"/>
      <c r="D17" s="96"/>
      <c r="E17" s="96"/>
      <c r="F17" s="96"/>
      <c r="G17" s="96"/>
      <c r="H17" s="96"/>
    </row>
    <row r="18" customFormat="false" ht="15" hidden="false" customHeight="false" outlineLevel="0" collapsed="false">
      <c r="A18" s="99" t="n">
        <v>2008</v>
      </c>
      <c r="B18" s="101" t="n">
        <v>-0.0183013371636907</v>
      </c>
      <c r="C18" s="96"/>
      <c r="D18" s="96"/>
      <c r="E18" s="96"/>
      <c r="F18" s="96"/>
      <c r="G18" s="96"/>
      <c r="H18" s="96"/>
    </row>
    <row r="19" customFormat="false" ht="15" hidden="false" customHeight="false" outlineLevel="0" collapsed="false">
      <c r="A19" s="99" t="n">
        <v>2009</v>
      </c>
      <c r="B19" s="100" t="n">
        <v>-0.0156710909032578</v>
      </c>
      <c r="C19" s="96"/>
      <c r="D19" s="96"/>
      <c r="E19" s="96"/>
      <c r="F19" s="96"/>
      <c r="G19" s="96"/>
      <c r="H19" s="96"/>
    </row>
    <row r="20" customFormat="false" ht="15" hidden="false" customHeight="false" outlineLevel="0" collapsed="false">
      <c r="A20" s="99" t="n">
        <v>2010</v>
      </c>
      <c r="B20" s="101" t="n">
        <v>-0.0158039957303612</v>
      </c>
      <c r="C20" s="96"/>
      <c r="D20" s="96"/>
      <c r="E20" s="96"/>
      <c r="F20" s="96"/>
      <c r="G20" s="96"/>
      <c r="H20" s="96"/>
    </row>
    <row r="21" customFormat="false" ht="15" hidden="false" customHeight="false" outlineLevel="0" collapsed="false">
      <c r="A21" s="99" t="n">
        <v>2011</v>
      </c>
      <c r="B21" s="100" t="n">
        <v>-0.0158943271566621</v>
      </c>
      <c r="C21" s="96"/>
      <c r="D21" s="96"/>
      <c r="E21" s="96"/>
      <c r="F21" s="96"/>
      <c r="G21" s="96"/>
      <c r="H21" s="96"/>
    </row>
    <row r="22" customFormat="false" ht="15" hidden="false" customHeight="false" outlineLevel="0" collapsed="false">
      <c r="A22" s="99" t="n">
        <v>2012</v>
      </c>
      <c r="B22" s="101" t="n">
        <v>-0.0195335859314802</v>
      </c>
      <c r="C22" s="96"/>
      <c r="D22" s="96"/>
      <c r="E22" s="96"/>
      <c r="F22" s="96"/>
      <c r="G22" s="96"/>
      <c r="H22" s="96"/>
    </row>
    <row r="23" customFormat="false" ht="15" hidden="false" customHeight="false" outlineLevel="0" collapsed="false">
      <c r="A23" s="99" t="n">
        <v>2013</v>
      </c>
      <c r="B23" s="100" t="n">
        <v>-0.02109912849421</v>
      </c>
      <c r="C23" s="96"/>
      <c r="D23" s="96"/>
      <c r="E23" s="96"/>
      <c r="F23" s="96"/>
      <c r="G23" s="96"/>
      <c r="H23" s="96"/>
    </row>
    <row r="24" customFormat="false" ht="15" hidden="false" customHeight="false" outlineLevel="0" collapsed="false">
      <c r="A24" s="99" t="n">
        <v>2014</v>
      </c>
      <c r="B24" s="101" t="n">
        <v>-0.0217418594917814</v>
      </c>
      <c r="C24" s="102" t="n">
        <f aca="false">'Central scenario'!AL3</f>
        <v>-0.0196925047215125</v>
      </c>
      <c r="D24" s="103"/>
      <c r="E24" s="96"/>
      <c r="F24" s="96"/>
      <c r="G24" s="96"/>
      <c r="H24" s="96"/>
    </row>
    <row r="25" customFormat="false" ht="15" hidden="false" customHeight="false" outlineLevel="0" collapsed="false">
      <c r="A25" s="99" t="n">
        <v>2015</v>
      </c>
      <c r="B25" s="100" t="n">
        <v>-0.02830905931782</v>
      </c>
      <c r="C25" s="102" t="n">
        <f aca="false">'Central scenario'!AL4</f>
        <v>-0.0328930718673194</v>
      </c>
      <c r="D25" s="103"/>
      <c r="E25" s="96"/>
      <c r="F25" s="96"/>
      <c r="G25" s="96"/>
      <c r="H25" s="96"/>
    </row>
    <row r="26" customFormat="false" ht="15" hidden="false" customHeight="false" outlineLevel="0" collapsed="false">
      <c r="A26" s="99" t="n">
        <v>2016</v>
      </c>
      <c r="B26" s="101" t="n">
        <v>-0.031163226932361</v>
      </c>
      <c r="C26" s="102" t="n">
        <f aca="false">'Central scenario'!AL5</f>
        <v>-0.0327968849329026</v>
      </c>
      <c r="D26" s="102" t="n">
        <f aca="false">'Central scenario'!BO5</f>
        <v>-0.0328368529053519</v>
      </c>
      <c r="E26" s="96"/>
      <c r="F26" s="96"/>
      <c r="G26" s="96"/>
      <c r="H26" s="96"/>
    </row>
    <row r="27" customFormat="false" ht="15" hidden="false" customHeight="false" outlineLevel="0" collapsed="false">
      <c r="A27" s="99" t="n">
        <v>2017</v>
      </c>
      <c r="B27" s="100" t="n">
        <v>-0.031311152517781</v>
      </c>
      <c r="C27" s="102" t="n">
        <f aca="false">'Central scenario'!AL6</f>
        <v>-0.0365372181621095</v>
      </c>
      <c r="D27" s="102" t="n">
        <f aca="false">'Central scenario'!BO6</f>
        <v>-0.0370800402140634</v>
      </c>
      <c r="E27" s="104" t="n">
        <f aca="false">'Low scenario'!AL6</f>
        <v>-0.0365372181621095</v>
      </c>
      <c r="F27" s="104" t="n">
        <f aca="false">'Low scenario'!BO6</f>
        <v>-0.0370800402140634</v>
      </c>
      <c r="G27" s="104" t="n">
        <f aca="false">'High scenario'!AL6</f>
        <v>-0.0365372181621095</v>
      </c>
      <c r="H27" s="104" t="n">
        <f aca="false">'High scenario'!BO6</f>
        <v>-0.0370800402140634</v>
      </c>
    </row>
    <row r="28" customFormat="false" ht="15" hidden="false" customHeight="false" outlineLevel="0" collapsed="false">
      <c r="A28" s="99" t="n">
        <v>2018</v>
      </c>
      <c r="B28" s="101" t="n">
        <v>-0.033240002411513</v>
      </c>
      <c r="C28" s="102" t="n">
        <f aca="false">'Central scenario'!AL7</f>
        <v>-0.0368373483724276</v>
      </c>
      <c r="D28" s="102" t="n">
        <f aca="false">'Central scenario'!BO7</f>
        <v>-0.0377885224575695</v>
      </c>
      <c r="E28" s="104" t="n">
        <f aca="false">'Low scenario'!AL7</f>
        <v>-0.0368373483724276</v>
      </c>
      <c r="F28" s="104" t="n">
        <f aca="false">'Low scenario'!BO7</f>
        <v>-0.0377885224575695</v>
      </c>
      <c r="G28" s="104" t="n">
        <f aca="false">'High scenario'!AL7</f>
        <v>-0.0368373483724276</v>
      </c>
      <c r="H28" s="104" t="n">
        <f aca="false">'High scenario'!BO7</f>
        <v>-0.0377885224575695</v>
      </c>
    </row>
    <row r="29" customFormat="false" ht="12.8" hidden="false" customHeight="false" outlineLevel="0" collapsed="false">
      <c r="A29" s="99" t="n">
        <v>2019</v>
      </c>
      <c r="B29" s="96"/>
      <c r="C29" s="102" t="n">
        <f aca="false">'Central scenario'!AL8</f>
        <v>-0.0379046896237167</v>
      </c>
      <c r="D29" s="102" t="n">
        <f aca="false">'Central scenario'!BO8</f>
        <v>-0.0387698546571102</v>
      </c>
      <c r="E29" s="104" t="n">
        <f aca="false">'Low scenario'!AL8</f>
        <v>-0.0378595109211102</v>
      </c>
      <c r="F29" s="104" t="n">
        <f aca="false">'Low scenario'!BO8</f>
        <v>-0.0387246759545038</v>
      </c>
      <c r="G29" s="104" t="n">
        <f aca="false">'High scenario'!AL8</f>
        <v>-0.0378593662635754</v>
      </c>
      <c r="H29" s="104" t="n">
        <f aca="false">'High scenario'!BO8</f>
        <v>-0.038724531296969</v>
      </c>
    </row>
    <row r="30" customFormat="false" ht="12.8" hidden="false" customHeight="false" outlineLevel="0" collapsed="false">
      <c r="A30" s="99" t="n">
        <v>2020</v>
      </c>
      <c r="B30" s="96"/>
      <c r="C30" s="102" t="n">
        <f aca="false">'Central scenario'!AL9</f>
        <v>-0.0409085019508482</v>
      </c>
      <c r="D30" s="102" t="n">
        <f aca="false">'Central scenario'!BO9</f>
        <v>-0.0421365713502813</v>
      </c>
      <c r="E30" s="104" t="n">
        <f aca="false">'Low scenario'!AL9</f>
        <v>-0.0407690893083975</v>
      </c>
      <c r="F30" s="104" t="n">
        <f aca="false">'Low scenario'!BO9</f>
        <v>-0.0419925304689173</v>
      </c>
      <c r="G30" s="104" t="n">
        <f aca="false">'High scenario'!AL9</f>
        <v>-0.0426582999919795</v>
      </c>
      <c r="H30" s="104" t="n">
        <f aca="false">'High scenario'!BO9</f>
        <v>-0.043910173884623</v>
      </c>
    </row>
    <row r="31" customFormat="false" ht="12.8" hidden="false" customHeight="false" outlineLevel="0" collapsed="false">
      <c r="A31" s="99" t="n">
        <v>2021</v>
      </c>
      <c r="B31" s="96"/>
      <c r="C31" s="102" t="n">
        <f aca="false">'Central scenario'!AL10</f>
        <v>-0.037610307395002</v>
      </c>
      <c r="D31" s="102" t="n">
        <f aca="false">'Central scenario'!BO10</f>
        <v>-0.0392631754029957</v>
      </c>
      <c r="E31" s="104" t="n">
        <f aca="false">'Low scenario'!AL10</f>
        <v>-0.0347139553337749</v>
      </c>
      <c r="F31" s="104" t="n">
        <f aca="false">'Low scenario'!BO10</f>
        <v>-0.03633966265155</v>
      </c>
      <c r="G31" s="104" t="n">
        <f aca="false">'High scenario'!AL10</f>
        <v>-0.0403290633959761</v>
      </c>
      <c r="H31" s="104" t="n">
        <f aca="false">'High scenario'!BO10</f>
        <v>-0.0420692086455046</v>
      </c>
    </row>
    <row r="32" customFormat="false" ht="12.8" hidden="false" customHeight="false" outlineLevel="0" collapsed="false">
      <c r="A32" s="99" t="n">
        <v>2022</v>
      </c>
      <c r="B32" s="96"/>
      <c r="C32" s="102" t="n">
        <f aca="false">'Central scenario'!AL11</f>
        <v>-0.0430554772480545</v>
      </c>
      <c r="D32" s="102" t="n">
        <f aca="false">'Central scenario'!BO11</f>
        <v>-0.0451909340281495</v>
      </c>
      <c r="E32" s="104" t="n">
        <f aca="false">'Low scenario'!AL11</f>
        <v>-0.0407375145083579</v>
      </c>
      <c r="F32" s="104" t="n">
        <f aca="false">'Low scenario'!BO11</f>
        <v>-0.0428514116828159</v>
      </c>
      <c r="G32" s="104" t="n">
        <f aca="false">'High scenario'!AL11</f>
        <v>-0.0463326119922647</v>
      </c>
      <c r="H32" s="104" t="n">
        <f aca="false">'High scenario'!BO11</f>
        <v>-0.048594522657698</v>
      </c>
    </row>
    <row r="33" customFormat="false" ht="12.8" hidden="false" customHeight="false" outlineLevel="0" collapsed="false">
      <c r="A33" s="99" t="n">
        <v>2023</v>
      </c>
      <c r="B33" s="96"/>
      <c r="C33" s="102" t="n">
        <f aca="false">'Central scenario'!AL12</f>
        <v>-0.047068550217097</v>
      </c>
      <c r="D33" s="102" t="n">
        <f aca="false">'Central scenario'!BO12</f>
        <v>-0.0497259622254759</v>
      </c>
      <c r="E33" s="104" t="n">
        <f aca="false">'Low scenario'!AL12</f>
        <v>-0.0459453511058578</v>
      </c>
      <c r="F33" s="104" t="n">
        <f aca="false">'Low scenario'!BO12</f>
        <v>-0.048465558974898</v>
      </c>
      <c r="G33" s="104" t="n">
        <f aca="false">'High scenario'!AL12</f>
        <v>-0.0465010025520767</v>
      </c>
      <c r="H33" s="104" t="n">
        <f aca="false">'High scenario'!BO12</f>
        <v>-0.0491281833595691</v>
      </c>
    </row>
    <row r="34" customFormat="false" ht="12.8" hidden="false" customHeight="false" outlineLevel="0" collapsed="false">
      <c r="A34" s="99" t="n">
        <v>2024</v>
      </c>
      <c r="B34" s="96"/>
      <c r="C34" s="105" t="n">
        <f aca="false">'Central scenario'!AL13</f>
        <v>-0.0504781733267483</v>
      </c>
      <c r="D34" s="105" t="n">
        <f aca="false">'Central scenario'!BO13</f>
        <v>-0.0537087482503527</v>
      </c>
      <c r="E34" s="104" t="n">
        <f aca="false">'Low scenario'!AL13</f>
        <v>-0.0489857063634214</v>
      </c>
      <c r="F34" s="104" t="n">
        <f aca="false">'Low scenario'!BO13</f>
        <v>-0.0521262829797599</v>
      </c>
      <c r="G34" s="104" t="n">
        <f aca="false">'High scenario'!AL13</f>
        <v>-0.0487534449578983</v>
      </c>
      <c r="H34" s="104" t="n">
        <f aca="false">'High scenario'!BO13</f>
        <v>-0.0518234195835297</v>
      </c>
    </row>
    <row r="35" customFormat="false" ht="12.8" hidden="false" customHeight="false" outlineLevel="0" collapsed="false">
      <c r="A35" s="99" t="n">
        <v>2025</v>
      </c>
      <c r="B35" s="96"/>
      <c r="C35" s="106" t="n">
        <f aca="false">'Central scenario'!AL14</f>
        <v>-0.0513064690143562</v>
      </c>
      <c r="D35" s="106" t="n">
        <f aca="false">'Central scenario'!BO14</f>
        <v>-0.0557044444412986</v>
      </c>
      <c r="E35" s="104" t="n">
        <f aca="false">'Low scenario'!AL14</f>
        <v>-0.0499322123027717</v>
      </c>
      <c r="F35" s="104" t="n">
        <f aca="false">'Low scenario'!BO14</f>
        <v>-0.0541945861512438</v>
      </c>
      <c r="G35" s="104" t="n">
        <f aca="false">'High scenario'!AL14</f>
        <v>-0.0506044628904825</v>
      </c>
      <c r="H35" s="104" t="n">
        <f aca="false">'High scenario'!BO14</f>
        <v>-0.0548438944145789</v>
      </c>
    </row>
    <row r="36" customFormat="false" ht="12.8" hidden="false" customHeight="false" outlineLevel="0" collapsed="false">
      <c r="A36" s="99" t="n">
        <v>2026</v>
      </c>
      <c r="B36" s="96"/>
      <c r="C36" s="107" t="n">
        <f aca="false">'Central scenario'!AL15</f>
        <v>-0.0536602991374704</v>
      </c>
      <c r="D36" s="107" t="n">
        <f aca="false">'Central scenario'!BO15</f>
        <v>-0.0596246590562607</v>
      </c>
      <c r="E36" s="104" t="n">
        <f aca="false">'Low scenario'!AL15</f>
        <v>-0.0529843343581834</v>
      </c>
      <c r="F36" s="104" t="n">
        <f aca="false">'Low scenario'!BO15</f>
        <v>-0.0588143538733908</v>
      </c>
      <c r="G36" s="104" t="n">
        <f aca="false">'High scenario'!AL15</f>
        <v>-0.0507964314819888</v>
      </c>
      <c r="H36" s="104" t="n">
        <f aca="false">'High scenario'!BO15</f>
        <v>-0.0566812125158721</v>
      </c>
    </row>
    <row r="37" customFormat="false" ht="12.8" hidden="false" customHeight="false" outlineLevel="0" collapsed="false">
      <c r="A37" s="99" t="n">
        <v>2027</v>
      </c>
      <c r="B37" s="96"/>
      <c r="C37" s="107" t="n">
        <f aca="false">'Central scenario'!AL16</f>
        <v>-0.0528073464748181</v>
      </c>
      <c r="D37" s="107" t="n">
        <f aca="false">'Central scenario'!BO16</f>
        <v>-0.0598247135964954</v>
      </c>
      <c r="E37" s="104" t="n">
        <f aca="false">'Low scenario'!AL16</f>
        <v>-0.0533681176252706</v>
      </c>
      <c r="F37" s="104" t="n">
        <f aca="false">'Low scenario'!BO16</f>
        <v>-0.0602915857705995</v>
      </c>
      <c r="G37" s="104" t="n">
        <f aca="false">'High scenario'!AL16</f>
        <v>-0.0493150824779122</v>
      </c>
      <c r="H37" s="104" t="n">
        <f aca="false">'High scenario'!BO16</f>
        <v>-0.0564145543305485</v>
      </c>
    </row>
    <row r="38" customFormat="false" ht="12.8" hidden="false" customHeight="false" outlineLevel="0" collapsed="false">
      <c r="A38" s="99" t="n">
        <v>2028</v>
      </c>
      <c r="B38" s="103"/>
      <c r="C38" s="107" t="n">
        <f aca="false">'Central scenario'!AL17</f>
        <v>-0.0511015347006557</v>
      </c>
      <c r="D38" s="107" t="n">
        <f aca="false">'Central scenario'!BO17</f>
        <v>-0.0592011059427973</v>
      </c>
      <c r="E38" s="104" t="n">
        <f aca="false">'Low scenario'!AL17</f>
        <v>-0.0522775829830096</v>
      </c>
      <c r="F38" s="104" t="n">
        <f aca="false">'Low scenario'!BO17</f>
        <v>-0.0604354557233836</v>
      </c>
      <c r="G38" s="104" t="n">
        <f aca="false">'High scenario'!AL17</f>
        <v>-0.0456840339344091</v>
      </c>
      <c r="H38" s="104" t="n">
        <f aca="false">'High scenario'!BO17</f>
        <v>-0.0540198836438712</v>
      </c>
    </row>
    <row r="39" customFormat="false" ht="12.8" hidden="false" customHeight="false" outlineLevel="0" collapsed="false">
      <c r="A39" s="99" t="n">
        <v>2029</v>
      </c>
      <c r="B39" s="103"/>
      <c r="C39" s="106" t="n">
        <f aca="false">'Central scenario'!AL18</f>
        <v>-0.0493163923067883</v>
      </c>
      <c r="D39" s="106" t="n">
        <f aca="false">'Central scenario'!BO18</f>
        <v>-0.0583501832731257</v>
      </c>
      <c r="E39" s="104" t="n">
        <f aca="false">'Low scenario'!AL18</f>
        <v>-0.0499650478748316</v>
      </c>
      <c r="F39" s="104" t="n">
        <f aca="false">'Low scenario'!BO18</f>
        <v>-0.0592854271026059</v>
      </c>
      <c r="G39" s="104" t="n">
        <f aca="false">'High scenario'!AL18</f>
        <v>-0.0428178935003612</v>
      </c>
      <c r="H39" s="104" t="n">
        <f aca="false">'High scenario'!BO18</f>
        <v>-0.052308449041003</v>
      </c>
    </row>
    <row r="40" customFormat="false" ht="12.8" hidden="false" customHeight="false" outlineLevel="0" collapsed="false">
      <c r="A40" s="99" t="n">
        <v>2030</v>
      </c>
      <c r="B40" s="103"/>
      <c r="C40" s="107" t="n">
        <f aca="false">'Central scenario'!AL19</f>
        <v>-0.0475557333129539</v>
      </c>
      <c r="D40" s="107" t="n">
        <f aca="false">'Central scenario'!BO19</f>
        <v>-0.0574000669772511</v>
      </c>
      <c r="E40" s="104" t="n">
        <f aca="false">'Low scenario'!AL19</f>
        <v>-0.0496500881919244</v>
      </c>
      <c r="F40" s="104" t="n">
        <f aca="false">'Low scenario'!BO19</f>
        <v>-0.0599256750042297</v>
      </c>
      <c r="G40" s="104" t="n">
        <f aca="false">'High scenario'!AL19</f>
        <v>-0.0410780880428967</v>
      </c>
      <c r="H40" s="104" t="n">
        <f aca="false">'High scenario'!BO19</f>
        <v>-0.0512442015756424</v>
      </c>
    </row>
    <row r="41" customFormat="false" ht="12.8" hidden="false" customHeight="false" outlineLevel="0" collapsed="false">
      <c r="A41" s="99" t="n">
        <v>2031</v>
      </c>
      <c r="B41" s="103"/>
      <c r="C41" s="107" t="n">
        <f aca="false">'Central scenario'!AL20</f>
        <v>-0.045899699330964</v>
      </c>
      <c r="D41" s="107" t="n">
        <f aca="false">'Central scenario'!BO20</f>
        <v>-0.0563527708693046</v>
      </c>
      <c r="E41" s="104" t="n">
        <f aca="false">'Low scenario'!AL20</f>
        <v>-0.0492283061936882</v>
      </c>
      <c r="F41" s="104" t="n">
        <f aca="false">'Low scenario'!BO20</f>
        <v>-0.0606189630732586</v>
      </c>
      <c r="G41" s="104" t="n">
        <f aca="false">'High scenario'!AL20</f>
        <v>-0.0389541389387457</v>
      </c>
      <c r="H41" s="104" t="n">
        <f aca="false">'High scenario'!BO20</f>
        <v>-0.0499998130698292</v>
      </c>
    </row>
    <row r="42" customFormat="false" ht="12.8" hidden="false" customHeight="false" outlineLevel="0" collapsed="false">
      <c r="A42" s="99" t="n">
        <v>2032</v>
      </c>
      <c r="B42" s="103"/>
      <c r="C42" s="107" t="n">
        <f aca="false">'Central scenario'!AL21</f>
        <v>-0.0435142429186574</v>
      </c>
      <c r="D42" s="107" t="n">
        <f aca="false">'Central scenario'!BO21</f>
        <v>-0.0550491081598996</v>
      </c>
      <c r="E42" s="104" t="n">
        <f aca="false">'Low scenario'!AL21</f>
        <v>-0.0484843001944142</v>
      </c>
      <c r="F42" s="104" t="n">
        <f aca="false">'Low scenario'!BO21</f>
        <v>-0.0610904746247552</v>
      </c>
      <c r="G42" s="104" t="n">
        <f aca="false">'High scenario'!AL21</f>
        <v>-0.0373097055640386</v>
      </c>
      <c r="H42" s="104" t="n">
        <f aca="false">'High scenario'!BO21</f>
        <v>-0.0492879542046682</v>
      </c>
    </row>
    <row r="43" customFormat="false" ht="12.8" hidden="false" customHeight="false" outlineLevel="0" collapsed="false">
      <c r="A43" s="99" t="n">
        <v>2033</v>
      </c>
      <c r="B43" s="103"/>
      <c r="C43" s="106" t="n">
        <f aca="false">'Central scenario'!AL22</f>
        <v>-0.0411923747962102</v>
      </c>
      <c r="D43" s="106" t="n">
        <f aca="false">'Central scenario'!BO22</f>
        <v>-0.0538094762403532</v>
      </c>
      <c r="E43" s="104" t="n">
        <f aca="false">'Low scenario'!AL22</f>
        <v>-0.046395749513324</v>
      </c>
      <c r="F43" s="104" t="n">
        <f aca="false">'Low scenario'!BO22</f>
        <v>-0.0599195080513151</v>
      </c>
      <c r="G43" s="104" t="n">
        <f aca="false">'High scenario'!AL22</f>
        <v>-0.0361336054492758</v>
      </c>
      <c r="H43" s="104" t="n">
        <f aca="false">'High scenario'!BO22</f>
        <v>-0.0489229854048718</v>
      </c>
    </row>
    <row r="44" customFormat="false" ht="12.8" hidden="false" customHeight="false" outlineLevel="0" collapsed="false">
      <c r="A44" s="99" t="n">
        <v>2034</v>
      </c>
      <c r="B44" s="103"/>
      <c r="C44" s="107" t="n">
        <f aca="false">'Central scenario'!AL23</f>
        <v>-0.0393163835561468</v>
      </c>
      <c r="D44" s="107" t="n">
        <f aca="false">'Central scenario'!BO23</f>
        <v>-0.0528777358981507</v>
      </c>
      <c r="E44" s="104" t="n">
        <f aca="false">'Low scenario'!AL23</f>
        <v>-0.0451724347095907</v>
      </c>
      <c r="F44" s="104" t="n">
        <f aca="false">'Low scenario'!BO23</f>
        <v>-0.0594701323649472</v>
      </c>
      <c r="G44" s="104" t="n">
        <f aca="false">'High scenario'!AL23</f>
        <v>-0.0341510533720387</v>
      </c>
      <c r="H44" s="104" t="n">
        <f aca="false">'High scenario'!BO23</f>
        <v>-0.0476549527366842</v>
      </c>
    </row>
    <row r="45" customFormat="false" ht="12.8" hidden="false" customHeight="false" outlineLevel="0" collapsed="false">
      <c r="A45" s="99" t="n">
        <v>2035</v>
      </c>
      <c r="B45" s="103"/>
      <c r="C45" s="107" t="n">
        <f aca="false">'Central scenario'!AL24</f>
        <v>-0.0375110213813167</v>
      </c>
      <c r="D45" s="107" t="n">
        <f aca="false">'Central scenario'!BO24</f>
        <v>-0.0517246859296812</v>
      </c>
      <c r="E45" s="104" t="n">
        <f aca="false">'Low scenario'!AL24</f>
        <v>-0.0443359290519932</v>
      </c>
      <c r="F45" s="104" t="n">
        <f aca="false">'Low scenario'!BO24</f>
        <v>-0.0596513261336769</v>
      </c>
      <c r="G45" s="104" t="n">
        <f aca="false">'High scenario'!AL24</f>
        <v>-0.032174926390775</v>
      </c>
      <c r="H45" s="104" t="n">
        <f aca="false">'High scenario'!BO24</f>
        <v>-0.0463857332728969</v>
      </c>
    </row>
    <row r="46" customFormat="false" ht="12.8" hidden="false" customHeight="false" outlineLevel="0" collapsed="false">
      <c r="A46" s="99" t="n">
        <v>2036</v>
      </c>
      <c r="B46" s="103"/>
      <c r="C46" s="107" t="n">
        <f aca="false">'Central scenario'!AL25</f>
        <v>-0.035837344072653</v>
      </c>
      <c r="D46" s="107" t="n">
        <f aca="false">'Central scenario'!BO25</f>
        <v>-0.0510535529433355</v>
      </c>
      <c r="E46" s="104" t="n">
        <f aca="false">'Low scenario'!AL25</f>
        <v>-0.0433793413687072</v>
      </c>
      <c r="F46" s="104" t="n">
        <f aca="false">'Low scenario'!BO25</f>
        <v>-0.0597593749547634</v>
      </c>
      <c r="G46" s="104" t="n">
        <f aca="false">'High scenario'!AL25</f>
        <v>-0.0299576866492392</v>
      </c>
      <c r="H46" s="104" t="n">
        <f aca="false">'High scenario'!BO25</f>
        <v>-0.0450090287611446</v>
      </c>
    </row>
    <row r="47" customFormat="false" ht="12.8" hidden="false" customHeight="false" outlineLevel="0" collapsed="false">
      <c r="A47" s="99" t="n">
        <v>2037</v>
      </c>
      <c r="B47" s="103"/>
      <c r="C47" s="106" t="n">
        <f aca="false">'Central scenario'!AL26</f>
        <v>-0.0343347078975481</v>
      </c>
      <c r="D47" s="106" t="n">
        <f aca="false">'Central scenario'!BO26</f>
        <v>-0.0503284993652541</v>
      </c>
      <c r="E47" s="104" t="n">
        <f aca="false">'Low scenario'!AL26</f>
        <v>-0.0430010596047304</v>
      </c>
      <c r="F47" s="104" t="n">
        <f aca="false">'Low scenario'!BO26</f>
        <v>-0.0607719300226753</v>
      </c>
      <c r="G47" s="104" t="n">
        <f aca="false">'High scenario'!AL26</f>
        <v>-0.0284884914966108</v>
      </c>
      <c r="H47" s="104" t="n">
        <f aca="false">'High scenario'!BO26</f>
        <v>-0.044326435368137</v>
      </c>
    </row>
    <row r="48" customFormat="false" ht="12.8" hidden="false" customHeight="false" outlineLevel="0" collapsed="false">
      <c r="A48" s="99" t="n">
        <v>2038</v>
      </c>
      <c r="B48" s="103"/>
      <c r="C48" s="107" t="n">
        <f aca="false">'Central scenario'!AL27</f>
        <v>-0.0332427831058788</v>
      </c>
      <c r="D48" s="107" t="n">
        <f aca="false">'Central scenario'!BO27</f>
        <v>-0.0500999713151455</v>
      </c>
      <c r="E48" s="104" t="n">
        <f aca="false">'Low scenario'!AL27</f>
        <v>-0.0411541945436297</v>
      </c>
      <c r="F48" s="104" t="n">
        <f aca="false">'Low scenario'!BO27</f>
        <v>-0.0597652210023477</v>
      </c>
      <c r="G48" s="104" t="n">
        <f aca="false">'High scenario'!AL27</f>
        <v>-0.0271528993899723</v>
      </c>
      <c r="H48" s="104" t="n">
        <f aca="false">'High scenario'!BO27</f>
        <v>-0.0438477882564547</v>
      </c>
    </row>
    <row r="49" customFormat="false" ht="12.8" hidden="false" customHeight="false" outlineLevel="0" collapsed="false">
      <c r="A49" s="99" t="n">
        <v>2039</v>
      </c>
      <c r="B49" s="108"/>
      <c r="C49" s="107" t="n">
        <f aca="false">'Central scenario'!AL28</f>
        <v>-0.0318013371615321</v>
      </c>
      <c r="D49" s="107" t="n">
        <f aca="false">'Central scenario'!BO28</f>
        <v>-0.0496903006052682</v>
      </c>
      <c r="E49" s="104" t="n">
        <f aca="false">'Low scenario'!AL28</f>
        <v>-0.0395079666879179</v>
      </c>
      <c r="F49" s="104" t="n">
        <f aca="false">'Low scenario'!BO28</f>
        <v>-0.0592502300687923</v>
      </c>
      <c r="G49" s="104" t="n">
        <f aca="false">'High scenario'!AL28</f>
        <v>-0.0258293482467033</v>
      </c>
      <c r="H49" s="104" t="n">
        <f aca="false">'High scenario'!BO28</f>
        <v>-0.0435304593931207</v>
      </c>
    </row>
    <row r="50" customFormat="false" ht="12.8" hidden="false" customHeight="false" outlineLevel="0" collapsed="false">
      <c r="A50" s="99" t="n">
        <v>2040</v>
      </c>
      <c r="B50" s="109"/>
      <c r="C50" s="107" t="n">
        <f aca="false">'Central scenario'!AL29</f>
        <v>-0.0297938884889827</v>
      </c>
      <c r="D50" s="107" t="n">
        <f aca="false">'Central scenario'!BO29</f>
        <v>-0.0485634557193401</v>
      </c>
      <c r="E50" s="104" t="n">
        <f aca="false">'Low scenario'!AL29</f>
        <v>-0.0387582391206338</v>
      </c>
      <c r="F50" s="104" t="n">
        <f aca="false">'Low scenario'!BO29</f>
        <v>-0.0594931754966549</v>
      </c>
      <c r="G50" s="104" t="n">
        <f aca="false">'High scenario'!AL29</f>
        <v>-0.0241480291552554</v>
      </c>
      <c r="H50" s="104" t="n">
        <f aca="false">'High scenario'!BO29</f>
        <v>-0.0424266828276842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2020-10-20T23:33:36Z</dcterms:modified>
  <cp:revision>309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