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comments11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7.wmf" ContentType="image/x-wmf"/>
  <Override PartName="/xl/media/image8.wmf" ContentType="image/x-wmf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30.xml" ContentType="application/vnd.openxmlformats-officedocument.drawingml.chart+xml"/>
  <Override PartName="/xl/charts/chart126.xml" ContentType="application/vnd.openxmlformats-officedocument.drawingml.chart+xml"/>
  <Override PartName="/xl/charts/chart131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GDP evolution by scenario" sheetId="1" state="visible" r:id="rId2"/>
    <sheet name="Central macro hypothesis" sheetId="2" state="visible" r:id="rId3"/>
    <sheet name="Central scenario" sheetId="3" state="visible" r:id="rId4"/>
    <sheet name="Pessimist macro hypothesis" sheetId="4" state="visible" r:id="rId5"/>
    <sheet name="Low scenario" sheetId="5" state="visible" r:id="rId6"/>
    <sheet name="Optimist macro hypothesis" sheetId="6" state="visible" r:id="rId7"/>
    <sheet name="High scenario" sheetId="7" state="visible" r:id="rId8"/>
    <sheet name="Graphiques déficit" sheetId="8" state="visible" r:id="rId9"/>
    <sheet name="Bismarckian Deficit" sheetId="9" state="visible" r:id="rId10"/>
    <sheet name="Economic result" sheetId="10" state="visible" r:id="rId11"/>
    <sheet name="High pensions" sheetId="11" state="visible" r:id="rId12"/>
    <sheet name="Low pensions" sheetId="12" state="visible" r:id="rId13"/>
    <sheet name="Central pensions" sheetId="13" state="visible" r:id="rId14"/>
    <sheet name="Central SIPA income" sheetId="14" state="visible" r:id="rId15"/>
    <sheet name="Low SIPA income" sheetId="15" state="visible" r:id="rId16"/>
    <sheet name="High SIPA income" sheetId="16" state="visible" r:id="rId17"/>
    <sheet name="workers_and_wage_central" sheetId="17" state="visible" r:id="rId18"/>
    <sheet name="workers_and_wage_high" sheetId="18" state="visible" r:id="rId19"/>
    <sheet name="workers_and_wage_low" sheetId="19" state="visible" r:id="rId20"/>
    <sheet name="central_v2_m" sheetId="20" state="visible" r:id="rId21"/>
    <sheet name="low_v2_m" sheetId="21" state="visible" r:id="rId22"/>
    <sheet name="high_v2_m" sheetId="22" state="visible" r:id="rId23"/>
    <sheet name="central_v5_m" sheetId="23" state="visible" r:id="rId24"/>
    <sheet name="low_v5_m" sheetId="24" state="visible" r:id="rId25"/>
    <sheet name="high_v5_m" sheetId="25" state="visible" r:id="rId26"/>
    <sheet name="central_SIPA_income" sheetId="26" state="visible" r:id="rId27"/>
    <sheet name="low_SIPA_income" sheetId="27" state="visible" r:id="rId28"/>
    <sheet name="high_SIPA_income" sheetId="28" state="visible" r:id="rId29"/>
    <sheet name="temporary_pension_bonus_central" sheetId="29" state="visible" r:id="rId30"/>
    <sheet name="temporary_pension_bonus_low" sheetId="30" state="visible" r:id="rId31"/>
    <sheet name="temporary_pension_bonus_high" sheetId="31" state="visible" r:id="rId32"/>
    <sheet name="IFE_cost_central" sheetId="32" state="visible" r:id="rId33"/>
    <sheet name="IFE_cost_low" sheetId="33" state="visible" r:id="rId34"/>
    <sheet name="IFE_cost_high" sheetId="34" state="visible" r:id="rId35"/>
  </sheets>
  <externalReferences>
    <externalReference r:id="rId36"/>
  </externalReferenc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sharedStrings.xml><?xml version="1.0" encoding="utf-8"?>
<sst xmlns="http://schemas.openxmlformats.org/spreadsheetml/2006/main" count="912" uniqueCount="280">
  <si>
    <t xml:space="preserve">Central scenario</t>
  </si>
  <si>
    <t xml:space="preserve">High Scenario</t>
  </si>
  <si>
    <t xml:space="preserve">Real GDP, base 2014 = 100</t>
  </si>
  <si>
    <t xml:space="preserve">Real GDP growth</t>
  </si>
  <si>
    <t xml:space="preserve">Wage share of GDP</t>
  </si>
  <si>
    <t xml:space="preserve">PIB en pesos constantes noviembre 2014</t>
  </si>
  <si>
    <t xml:space="preserve">PIB real, base 2014=100</t>
  </si>
  <si>
    <t xml:space="preserve">Crecimiento real del PIB</t>
  </si>
  <si>
    <t xml:space="preserve">Central</t>
  </si>
  <si>
    <t xml:space="preserve">High</t>
  </si>
  <si>
    <t xml:space="preserve">Low</t>
  </si>
  <si>
    <t xml:space="preserve">PIB real</t>
  </si>
  <si>
    <t xml:space="preserve">Crecimiento mensual real promedio</t>
  </si>
  <si>
    <t xml:space="preserve">IPC</t>
  </si>
  <si>
    <t xml:space="preserve">Inflación mensual promedio</t>
  </si>
  <si>
    <t xml:space="preserve">Salarios</t>
  </si>
  <si>
    <t xml:space="preserve">Aumento salarial mensual promedio</t>
  </si>
  <si>
    <t xml:space="preserve">I 17</t>
  </si>
  <si>
    <t xml:space="preserve">II</t>
  </si>
  <si>
    <t xml:space="preserve">II 17</t>
  </si>
  <si>
    <t xml:space="preserve">III</t>
  </si>
  <si>
    <t xml:space="preserve">III 17</t>
  </si>
  <si>
    <t xml:space="preserve">IPC (eje der.)</t>
  </si>
  <si>
    <t xml:space="preserve">Salarios reales</t>
  </si>
  <si>
    <t xml:space="preserve">IV</t>
  </si>
  <si>
    <t xml:space="preserve">IV 17</t>
  </si>
  <si>
    <t xml:space="preserve">I 18</t>
  </si>
  <si>
    <t xml:space="preserve">II 18</t>
  </si>
  <si>
    <t xml:space="preserve">III 18</t>
  </si>
  <si>
    <t xml:space="preserve">IV 18</t>
  </si>
  <si>
    <t xml:space="preserve">I 19</t>
  </si>
  <si>
    <t xml:space="preserve">II 19</t>
  </si>
  <si>
    <t xml:space="preserve">III 19</t>
  </si>
  <si>
    <t xml:space="preserve">IV 19</t>
  </si>
  <si>
    <t xml:space="preserve">I 20</t>
  </si>
  <si>
    <t xml:space="preserve">II 20</t>
  </si>
  <si>
    <t xml:space="preserve">III 20</t>
  </si>
  <si>
    <t xml:space="preserve">IV 20</t>
  </si>
  <si>
    <t xml:space="preserve">I 21</t>
  </si>
  <si>
    <t xml:space="preserve">II 21</t>
  </si>
  <si>
    <t xml:space="preserve">III 21</t>
  </si>
  <si>
    <t xml:space="preserve">IV 21</t>
  </si>
  <si>
    <t xml:space="preserve">I 22</t>
  </si>
  <si>
    <t xml:space="preserve">II 22</t>
  </si>
  <si>
    <t xml:space="preserve">III 22</t>
  </si>
  <si>
    <t xml:space="preserve">IV 22</t>
  </si>
  <si>
    <t xml:space="preserve">I 23</t>
  </si>
  <si>
    <t xml:space="preserve">II 23</t>
  </si>
  <si>
    <t xml:space="preserve">III 23</t>
  </si>
  <si>
    <t xml:space="preserve">IV 23</t>
  </si>
  <si>
    <t xml:space="preserve">I 24</t>
  </si>
  <si>
    <t xml:space="preserve">II 24</t>
  </si>
  <si>
    <t xml:space="preserve">III 24</t>
  </si>
  <si>
    <t xml:space="preserve">IV 24</t>
  </si>
  <si>
    <t xml:space="preserve">I 25</t>
  </si>
  <si>
    <t xml:space="preserve">Año</t>
  </si>
  <si>
    <t xml:space="preserve">PIB anual promedio</t>
  </si>
  <si>
    <t xml:space="preserve">Crecimiento PIB anual</t>
  </si>
  <si>
    <t xml:space="preserve">Crecimiento PIB IV Trim interanual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</si>
  <si>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</si>
  <si>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</si>
  <si>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</si>
  <si>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</si>
  <si>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</si>
  <si>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</si>
  <si>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</si>
  <si>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</si>
  <si>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</si>
  <si>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</si>
  <si>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</si>
  <si>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</si>
  <si>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</si>
  <si>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</si>
  <si>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</si>
  <si>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</si>
  <si>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</si>
  <si>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</si>
  <si>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</si>
  <si>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</si>
  <si>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</si>
  <si>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</si>
  <si>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</si>
  <si>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</si>
  <si>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</si>
  <si>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</si>
  <si>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</si>
  <si>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</si>
  <si>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</si>
  <si>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</si>
  <si>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</si>
  <si>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</si>
  <si>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</si>
  <si>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</si>
  <si>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</si>
  <si>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</si>
  <si>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</si>
  <si>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</si>
  <si>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</si>
  <si>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</si>
  <si>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</si>
  <si>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</si>
  <si>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</si>
  <si>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</si>
  <si>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</si>
  <si>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</si>
  <si>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</si>
  <si>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</si>
  <si>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Pessimistic</t>
  </si>
  <si>
    <t xml:space="preserve">II 25</t>
  </si>
  <si>
    <t xml:space="preserve">III 25</t>
  </si>
  <si>
    <t xml:space="preserve">IV 25</t>
  </si>
  <si>
    <t xml:space="preserve">Pesimista</t>
  </si>
  <si>
    <t xml:space="preserve">Prestaciones seguridad social, harmonizadas</t>
  </si>
  <si>
    <t xml:space="preserve">Prestaciones seguridad social</t>
  </si>
  <si>
    <t xml:space="preserve">Optimista</t>
  </si>
  <si>
    <t xml:space="preserve">Optimista, 20% más que central, 10% más para 2020</t>
  </si>
  <si>
    <t xml:space="preserve">Déficit incluyendo el costo de la pensión universal</t>
  </si>
  <si>
    <t xml:space="preserve">197 vs 208!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</si>
  <si>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</si>
  <si>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</si>
  <si>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</si>
  <si>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</si>
  <si>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</si>
  <si>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</si>
  <si>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</si>
  <si>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</si>
  <si>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</si>
  <si>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</si>
  <si>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</si>
  <si>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</si>
  <si>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</si>
  <si>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</si>
  <si>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</si>
  <si>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Valores Históricos</t>
  </si>
  <si>
    <t xml:space="preserve">Escenario central</t>
  </si>
  <si>
    <t xml:space="preserve">Extrapolación presupuesto</t>
  </si>
  <si>
    <t xml:space="preserve">Escenario optimista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</si>
  <si>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</si>
  <si>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</si>
  <si>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</si>
  <si>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</si>
  <si>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</si>
  <si>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</si>
  <si>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</si>
  <si>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</si>
  <si>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</si>
  <si>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Componente impositivo del monotributo a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</si>
  <si>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</si>
  <si>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</si>
  <si>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</si>
  <si>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</si>
  <si>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</si>
  <si>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Líquidos que van a ANSES</t>
  </si>
  <si>
    <t xml:space="preserve">Gastos operativos</t>
  </si>
  <si>
    <t xml:space="preserve">Comisiones por recaudación (fuente: ANSES transparencia ISSFinanciero)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</si>
  <si>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</si>
  <si>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</si>
  <si>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</si>
  <si>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</si>
  <si>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</si>
  <si>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</si>
  <si>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Average non-contributive income and expense</t>
  </si>
  <si>
    <t xml:space="preserve">New taxes: dollar tax and export tariffs increase</t>
  </si>
  <si>
    <t xml:space="preserve">Family benefits</t>
  </si>
  <si>
    <t xml:space="preserve">Pensions</t>
  </si>
  <si>
    <t xml:space="preserve">Social security contributions</t>
  </si>
  <si>
    <t xml:space="preserve">Fiscal income net of non-simulated expenses</t>
  </si>
  <si>
    <t xml:space="preserve">Economic result</t>
  </si>
  <si>
    <t xml:space="preserve">IFE cost</t>
  </si>
  <si>
    <t xml:space="preserve">Fiscal ANSES income, MECON hypothesis</t>
  </si>
  <si>
    <t xml:space="preserve">Jubilaciones y pensiones</t>
  </si>
  <si>
    <t xml:space="preserve">Aportes y contribuciones</t>
  </si>
  <si>
    <t xml:space="preserve">Ingresos fiscales netos de gastos (figurativos y no simulados)</t>
  </si>
  <si>
    <t xml:space="preserve">Resultado económico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</si>
  <si>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</si>
  <si>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</si>
  <si>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</si>
  <si>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</si>
  <si>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</si>
  <si>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</si>
  <si>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</si>
  <si>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</si>
  <si>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</si>
  <si>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</si>
  <si>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</si>
  <si>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</si>
  <si>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</si>
  <si>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</si>
  <si>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</si>
  <si>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</si>
  <si>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</si>
  <si>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</si>
  <si>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</si>
  <si>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</si>
  <si>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</si>
  <si>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</si>
  <si>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</si>
  <si>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</si>
  <si>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</si>
  <si>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</si>
  <si>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</si>
  <si>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</si>
  <si>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</si>
  <si>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</si>
  <si>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</si>
  <si>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</si>
  <si>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</si>
  <si>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Total IFE expenditure, simulated</t>
  </si>
  <si>
    <t xml:space="preserve">Total IFE expenditure, to scale</t>
  </si>
  <si>
    <t xml:space="preserve">Measured values (EPH)</t>
  </si>
  <si>
    <t xml:space="preserve">Extrapolation factor</t>
  </si>
  <si>
    <t xml:space="preserve">2020 I</t>
  </si>
  <si>
    <t xml:space="preserve">We consider benefits paid on March, April and May</t>
  </si>
  <si>
    <t xml:space="preserve">Here, those paid on June, July and August</t>
  </si>
  <si>
    <t xml:space="preserve">Average (2014-2015)</t>
  </si>
  <si>
    <t xml:space="preserve">And here, those paid on September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</si>
  <si>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</si>
  <si>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</si>
  <si>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</si>
  <si>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</si>
  <si>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</si>
  <si>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</si>
  <si>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</si>
  <si>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</si>
  <si>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</si>
  <si>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</si>
  <si>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</si>
  <si>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</si>
  <si>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</si>
  <si>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</si>
  <si>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</si>
  <si>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</si>
  <si>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</si>
  <si>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</si>
  <si>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</si>
  <si>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</si>
  <si>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</si>
  <si>
    <t xml:space="preserve">period</t>
  </si>
  <si>
    <t xml:space="preserve">Total_pensions_pre-2016_cost</t>
  </si>
  <si>
    <t xml:space="preserve">Total_net_pensions_pre-2016</t>
  </si>
  <si>
    <t xml:space="preserve">Total_pensions_post-2016_cost</t>
  </si>
  <si>
    <t xml:space="preserve">Total_net_pensions_post-2016</t>
  </si>
  <si>
    <t xml:space="preserve">Total_retirement_benefits_pre-2016</t>
  </si>
  <si>
    <t xml:space="preserve">Total_survivors_pensions_pre-2016</t>
  </si>
  <si>
    <t xml:space="preserve">Total_retirement_benefits_post-2016</t>
  </si>
  <si>
    <t xml:space="preserve">Total_survivors_pensions_post-2016</t>
  </si>
  <si>
    <t xml:space="preserve">Total_universal_pensions_cost</t>
  </si>
  <si>
    <t xml:space="preserve">Total_net_universal_pensions</t>
  </si>
  <si>
    <t xml:space="preserve">Total_thirteenth_month_of_pension_pre-2016_cost</t>
  </si>
  <si>
    <t xml:space="preserve">Total_net_thirteenth_month_of_pension_pre-2016</t>
  </si>
  <si>
    <t xml:space="preserve">Total_thirteenth_month_of_pension_post-2016_cost</t>
  </si>
  <si>
    <t xml:space="preserve">Total_net_thirteenth_month_of_pension_post-2016</t>
  </si>
  <si>
    <t xml:space="preserve">Total_thirteenth_month_of_universal_pension_cost</t>
  </si>
  <si>
    <t xml:space="preserve">Total_net_thirteenth_month_of_universal_pension</t>
  </si>
  <si>
    <t xml:space="preserve">Total_family_benefits</t>
  </si>
  <si>
    <t xml:space="preserve">Total_contributive_child_benefits</t>
  </si>
  <si>
    <t xml:space="preserve">Total_auh</t>
  </si>
  <si>
    <t xml:space="preserve">Total_spouse_benefit</t>
  </si>
  <si>
    <t xml:space="preserve">Total_school_aid</t>
  </si>
  <si>
    <t xml:space="preserve">Total_wedding_benefit</t>
  </si>
  <si>
    <t xml:space="preserve">Total_prenatal_benefit</t>
  </si>
  <si>
    <t xml:space="preserve">Total_pregnancy_benefit</t>
  </si>
  <si>
    <t xml:space="preserve">Total_birth_benefit</t>
  </si>
  <si>
    <t xml:space="preserve">Total_wage-earners_SIPA_contributions</t>
  </si>
  <si>
    <t xml:space="preserve">Total_taxable_income</t>
  </si>
  <si>
    <t xml:space="preserve">Total_gross_wages</t>
  </si>
  <si>
    <t xml:space="preserve">Total_SAC</t>
  </si>
  <si>
    <t xml:space="preserve">Total_autonomous_workers_SIPA_contributions</t>
  </si>
  <si>
    <t xml:space="preserve">Total_Monotributo_SIPA_contributions</t>
  </si>
  <si>
    <t xml:space="preserve">All_pensions</t>
  </si>
  <si>
    <t xml:space="preserve">Contributory_pensions</t>
  </si>
  <si>
    <t xml:space="preserve">Moratorium_and_PUAM</t>
  </si>
  <si>
    <t xml:space="preserve">Total_IFE_expenditure</t>
  </si>
  <si>
    <t xml:space="preserve">Total_pension_expenditure</t>
  </si>
  <si>
    <t xml:space="preserve">Total_labour_income</t>
  </si>
  <si>
    <t xml:space="preserve">Total_fam_benefits</t>
  </si>
  <si>
    <t xml:space="preserve">Total_IFE_coverage</t>
  </si>
  <si>
    <t xml:space="preserve">No_labour_or_pen_income_hh</t>
  </si>
  <si>
    <t xml:space="preserve">IFE_ben_18_65</t>
  </si>
  <si>
    <t xml:space="preserve">pop_18_65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</si>
</sst>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#,##0.00\ [$€-C0A];[RED]\-#,##0.00\ [$€-C0A]"/>
    <numFmt numFmtId="166" formatCode="#,##0"/>
    <numFmt numFmtId="167" formatCode="0.00%"/>
    <numFmt numFmtId="168" formatCode="0.00"/>
    <numFmt numFmtId="169" formatCode="0%"/>
    <numFmt numFmtId="170" formatCode="0"/>
    <numFmt numFmtId="171" formatCode="#,##0.00"/>
    <numFmt numFmtId="172" formatCode="General"/>
    <numFmt numFmtId="173" formatCode="0.00000"/>
    <numFmt numFmtId="174" formatCode="* #,##0.00&quot;    &quot;;\-* #,##0.00&quot;    &quot;;* \-#&quot;    &quot;;@\ "/>
    <numFmt numFmtId="175" formatCode="0.0%"/>
    <numFmt numFmtId="176" formatCode="#,##0.000"/>
  </numFmts>
  <fonts count="3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8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name val="Arial"/>
      <family val="2"/>
      <charset val="1"/>
    </font>
    <font>
      <sz val="20"/>
      <color rgb="FF000000"/>
      <name val="Calibri"/>
      <family val="2"/>
    </font>
    <font>
      <sz val="16"/>
      <color rgb="FF333333"/>
      <name val="Arial"/>
      <family val="2"/>
    </font>
    <font>
      <sz val="16"/>
      <name val="Arial"/>
      <family val="2"/>
    </font>
    <font>
      <sz val="20"/>
      <color rgb="FF000000"/>
      <name val="Arial"/>
      <family val="2"/>
    </font>
    <font>
      <sz val="20"/>
      <name val="Arial"/>
      <family val="2"/>
    </font>
    <font>
      <b val="true"/>
      <sz val="17"/>
      <name val="Helvetica neue"/>
      <family val="2"/>
    </font>
    <font>
      <b val="true"/>
      <sz val="18"/>
      <name val="Helvetica neue"/>
      <family val="2"/>
    </font>
    <font>
      <b val="true"/>
      <sz val="18"/>
      <color rgb="FF333333"/>
      <name val="Helvetica neue"/>
      <family val="2"/>
    </font>
    <font>
      <sz val="14"/>
      <name val="Helvetica neue"/>
      <family val="2"/>
    </font>
    <font>
      <b val="true"/>
      <i val="true"/>
      <sz val="10"/>
      <name val="Arial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D320"/>
        <bgColor rgb="FFFFFF00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66CCFF"/>
        <bgColor rgb="FF83CAFF"/>
      </patternFill>
    </fill>
    <fill>
      <patternFill patternType="solid">
        <fgColor rgb="FFF2F2F2"/>
        <bgColor rgb="FFEEEEEE"/>
      </patternFill>
    </fill>
    <fill>
      <patternFill patternType="solid">
        <fgColor rgb="FFEEEEEE"/>
        <bgColor rgb="FFF2F2F2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3465A4"/>
      </patternFill>
    </fill>
    <fill>
      <patternFill patternType="solid">
        <fgColor rgb="FFFF99FF"/>
        <bgColor rgb="FFFF9999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13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70" fontId="8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1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3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3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1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9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20" fillId="1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5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9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9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3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3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3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CLAS,REZONES Y SUS PARTES,DE FUNDICION,DE HIERRO O DE ACERO 2 2" xfId="20"/>
    <cellStyle name="Heading1" xfId="21"/>
    <cellStyle name="Normal 2" xfId="22"/>
    <cellStyle name="Result" xfId="23"/>
    <cellStyle name="Result2" xfId="24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99FFFF"/>
      <rgbColor rgb="FF7E0021"/>
      <rgbColor rgb="FF008000"/>
      <rgbColor rgb="FF000080"/>
      <rgbColor rgb="FF548235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66CCFF"/>
      <rgbColor rgb="FFCFE7F5"/>
      <rgbColor rgb="FFEEEEEE"/>
      <rgbColor rgb="FFF2F2F2"/>
      <rgbColor rgb="FF99CCFF"/>
      <rgbColor rgb="FFFF9999"/>
      <rgbColor rgb="FFFF99FF"/>
      <rgbColor rgb="FFCCCC99"/>
      <rgbColor rgb="FF3366FF"/>
      <rgbColor rgb="FF33CCCC"/>
      <rgbColor rgb="FF99FF33"/>
      <rgbColor rgb="FFFFD320"/>
      <rgbColor rgb="FFFF950E"/>
      <rgbColor rgb="FFFF420E"/>
      <rgbColor rgb="FF3465A4"/>
      <rgbColor rgb="FFDDDDDD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externalLink" Target="externalLinks/externalLink1.xml"/><Relationship Id="rId37" Type="http://schemas.openxmlformats.org/officeDocument/2006/relationships/sharedStrings" Target="sharedStrings.xml"/>
</Relationships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88.0547759009109</c:v>
                </c:pt>
                <c:pt idx="27">
                  <c:v>91.714108053359</c:v>
                </c:pt>
                <c:pt idx="28">
                  <c:v>93.5459387714709</c:v>
                </c:pt>
                <c:pt idx="29">
                  <c:v>94.1362260203656</c:v>
                </c:pt>
                <c:pt idx="30">
                  <c:v>95.9797057319932</c:v>
                </c:pt>
                <c:pt idx="31">
                  <c:v>96.9442647937857</c:v>
                </c:pt>
                <c:pt idx="32">
                  <c:v>98.2232357100446</c:v>
                </c:pt>
                <c:pt idx="33">
                  <c:v>99.7843995815874</c:v>
                </c:pt>
                <c:pt idx="34">
                  <c:v>100.778691018592</c:v>
                </c:pt>
                <c:pt idx="35">
                  <c:v>103.133752585177</c:v>
                </c:pt>
                <c:pt idx="36">
                  <c:v>103.134397495547</c:v>
                </c:pt>
                <c:pt idx="37">
                  <c:v>103.775775564851</c:v>
                </c:pt>
                <c:pt idx="38">
                  <c:v>104.809838659336</c:v>
                </c:pt>
                <c:pt idx="39">
                  <c:v>106.276870331484</c:v>
                </c:pt>
                <c:pt idx="40">
                  <c:v>107.259773395369</c:v>
                </c:pt>
                <c:pt idx="41">
                  <c:v>107.926806587445</c:v>
                </c:pt>
                <c:pt idx="42">
                  <c:v>108.478183012413</c:v>
                </c:pt>
                <c:pt idx="43">
                  <c:v>108.962009927784</c:v>
                </c:pt>
                <c:pt idx="44">
                  <c:v>110.477566597229</c:v>
                </c:pt>
                <c:pt idx="45">
                  <c:v>111.164610785068</c:v>
                </c:pt>
                <c:pt idx="46">
                  <c:v>111.732528502785</c:v>
                </c:pt>
                <c:pt idx="47">
                  <c:v>112.230870225617</c:v>
                </c:pt>
                <c:pt idx="48">
                  <c:v>113.827641701391</c:v>
                </c:pt>
                <c:pt idx="49">
                  <c:v>114.791082149408</c:v>
                </c:pt>
                <c:pt idx="50">
                  <c:v>116.493059130749</c:v>
                </c:pt>
                <c:pt idx="51">
                  <c:v>117.602862292694</c:v>
                </c:pt>
                <c:pt idx="52">
                  <c:v>119.038968474712</c:v>
                </c:pt>
                <c:pt idx="53">
                  <c:v>119.973340328289</c:v>
                </c:pt>
                <c:pt idx="54">
                  <c:v>121.109673974255</c:v>
                </c:pt>
                <c:pt idx="55">
                  <c:v>122.138351712839</c:v>
                </c:pt>
                <c:pt idx="56">
                  <c:v>122.663477015958</c:v>
                </c:pt>
                <c:pt idx="57">
                  <c:v>123.402183807532</c:v>
                </c:pt>
                <c:pt idx="58">
                  <c:v>124.156951738995</c:v>
                </c:pt>
                <c:pt idx="59">
                  <c:v>125.107643482015</c:v>
                </c:pt>
                <c:pt idx="60">
                  <c:v>126.218241766752</c:v>
                </c:pt>
                <c:pt idx="61">
                  <c:v>127.058498940673</c:v>
                </c:pt>
                <c:pt idx="62">
                  <c:v>127.879757201225</c:v>
                </c:pt>
                <c:pt idx="63">
                  <c:v>127.866230810487</c:v>
                </c:pt>
                <c:pt idx="64">
                  <c:v>129.028722281956</c:v>
                </c:pt>
                <c:pt idx="65">
                  <c:v>129.319798120979</c:v>
                </c:pt>
                <c:pt idx="66">
                  <c:v>130.922868842226</c:v>
                </c:pt>
                <c:pt idx="67">
                  <c:v>131.634925289862</c:v>
                </c:pt>
                <c:pt idx="68">
                  <c:v>132.954493072652</c:v>
                </c:pt>
                <c:pt idx="69">
                  <c:v>133.096101641853</c:v>
                </c:pt>
                <c:pt idx="70">
                  <c:v>133.290056459979</c:v>
                </c:pt>
                <c:pt idx="71">
                  <c:v>133.765350937636</c:v>
                </c:pt>
                <c:pt idx="72">
                  <c:v>134.295943982088</c:v>
                </c:pt>
                <c:pt idx="73">
                  <c:v>135.287982976018</c:v>
                </c:pt>
                <c:pt idx="74">
                  <c:v>135.400496347956</c:v>
                </c:pt>
                <c:pt idx="75">
                  <c:v>136.486053553738</c:v>
                </c:pt>
                <c:pt idx="76">
                  <c:v>137.67412129656</c:v>
                </c:pt>
                <c:pt idx="77">
                  <c:v>137.615711012854</c:v>
                </c:pt>
                <c:pt idx="78">
                  <c:v>138.389767142665</c:v>
                </c:pt>
                <c:pt idx="79">
                  <c:v>138.809511091896</c:v>
                </c:pt>
                <c:pt idx="80">
                  <c:v>139.91364008237</c:v>
                </c:pt>
                <c:pt idx="81">
                  <c:v>140.301086451181</c:v>
                </c:pt>
                <c:pt idx="82">
                  <c:v>140.981730982574</c:v>
                </c:pt>
                <c:pt idx="83">
                  <c:v>141.833641899257</c:v>
                </c:pt>
                <c:pt idx="84">
                  <c:v>142.103486890832</c:v>
                </c:pt>
                <c:pt idx="85">
                  <c:v>142.823906090088</c:v>
                </c:pt>
                <c:pt idx="86">
                  <c:v>143.311976379653</c:v>
                </c:pt>
                <c:pt idx="87">
                  <c:v>144.110906815941</c:v>
                </c:pt>
                <c:pt idx="88">
                  <c:v>144.219327116452</c:v>
                </c:pt>
                <c:pt idx="89">
                  <c:v>145.386624778573</c:v>
                </c:pt>
                <c:pt idx="90">
                  <c:v>145.59637043974</c:v>
                </c:pt>
                <c:pt idx="91">
                  <c:v>146.037643661136</c:v>
                </c:pt>
                <c:pt idx="92">
                  <c:v>147.223087443673</c:v>
                </c:pt>
                <c:pt idx="93">
                  <c:v>147.687412844073</c:v>
                </c:pt>
                <c:pt idx="94">
                  <c:v>148.576388650491</c:v>
                </c:pt>
                <c:pt idx="95">
                  <c:v>149.613307354912</c:v>
                </c:pt>
                <c:pt idx="96">
                  <c:v>150.993842845223</c:v>
                </c:pt>
                <c:pt idx="97">
                  <c:v>151.853051376915</c:v>
                </c:pt>
                <c:pt idx="98">
                  <c:v>152.731476006965</c:v>
                </c:pt>
                <c:pt idx="99">
                  <c:v>152.787449484001</c:v>
                </c:pt>
                <c:pt idx="100">
                  <c:v>153.69071908218</c:v>
                </c:pt>
                <c:pt idx="101">
                  <c:v>154.439491339691</c:v>
                </c:pt>
                <c:pt idx="102">
                  <c:v>155.191489683942</c:v>
                </c:pt>
                <c:pt idx="103">
                  <c:v>155.662301980589</c:v>
                </c:pt>
                <c:pt idx="104">
                  <c:v>155.759575556607</c:v>
                </c:pt>
                <c:pt idx="105">
                  <c:v>156.713101271243</c:v>
                </c:pt>
                <c:pt idx="106">
                  <c:v>157.798224049803</c:v>
                </c:pt>
                <c:pt idx="107">
                  <c:v>158.276416095342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094094"/>
        <c:axId val="71217166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-0.108757605416629</c:v>
                </c:pt>
                <c:pt idx="30">
                  <c:v>0.0820000000000023</c:v>
                </c:pt>
                <c:pt idx="34">
                  <c:v>0.0559999999999969</c:v>
                </c:pt>
                <c:pt idx="38">
                  <c:v>0.040000000000002</c:v>
                </c:pt>
                <c:pt idx="42">
                  <c:v>0.0350000000000004</c:v>
                </c:pt>
                <c:pt idx="46">
                  <c:v>0.0299999999999976</c:v>
                </c:pt>
                <c:pt idx="50">
                  <c:v>0.0383950966522302</c:v>
                </c:pt>
                <c:pt idx="54">
                  <c:v>0.0422413455365518</c:v>
                </c:pt>
                <c:pt idx="58">
                  <c:v>0.0271013820123192</c:v>
                </c:pt>
                <c:pt idx="62">
                  <c:v>0.0276431179148626</c:v>
                </c:pt>
                <c:pt idx="66">
                  <c:v>0.0233458844672594</c:v>
                </c:pt>
                <c:pt idx="70">
                  <c:v>0.0234201184295255</c:v>
                </c:pt>
                <c:pt idx="74">
                  <c:v>0.0156900779855027</c:v>
                </c:pt>
                <c:pt idx="78">
                  <c:v>0.020349463461196</c:v>
                </c:pt>
                <c:pt idx="82">
                  <c:v>0.0190790889272525</c:v>
                </c:pt>
                <c:pt idx="86">
                  <c:v>0.0165536030326077</c:v>
                </c:pt>
                <c:pt idx="90">
                  <c:v>0.0155319044812441</c:v>
                </c:pt>
                <c:pt idx="94">
                  <c:v>0.0204050495339341</c:v>
                </c:pt>
                <c:pt idx="98">
                  <c:v>0.0257386922401368</c:v>
                </c:pt>
                <c:pt idx="102">
                  <c:v>0.0174536143044763</c:v>
                </c:pt>
                <c:pt idx="106">
                  <c:v>0.0154500194744265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1476070"/>
        <c:axId val="83317733"/>
      </c:lineChart>
      <c:catAx>
        <c:axId val="80940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1217166"/>
        <c:crosses val="autoZero"/>
        <c:auto val="1"/>
        <c:lblAlgn val="ctr"/>
        <c:lblOffset val="100"/>
      </c:catAx>
      <c:valAx>
        <c:axId val="71217166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094094"/>
        <c:crossesAt val="1"/>
        <c:crossBetween val="midCat"/>
      </c:valAx>
      <c:catAx>
        <c:axId val="7147607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3317733"/>
        <c:auto val="1"/>
        <c:lblAlgn val="ctr"/>
        <c:lblOffset val="100"/>
      </c:catAx>
      <c:valAx>
        <c:axId val="83317733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1476070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88.8510294568169</c:v>
                </c:pt>
                <c:pt idx="27">
                  <c:v>92.367955048273</c:v>
                </c:pt>
                <c:pt idx="28">
                  <c:v>94.3792536538427</c:v>
                </c:pt>
                <c:pt idx="29">
                  <c:v>95.9616378808852</c:v>
                </c:pt>
                <c:pt idx="30">
                  <c:v>99.5131529916351</c:v>
                </c:pt>
                <c:pt idx="31">
                  <c:v>101.151394044577</c:v>
                </c:pt>
                <c:pt idx="32">
                  <c:v>102.40149021442</c:v>
                </c:pt>
                <c:pt idx="33">
                  <c:v>103.638568911356</c:v>
                </c:pt>
                <c:pt idx="34">
                  <c:v>104.986376406175</c:v>
                </c:pt>
                <c:pt idx="35">
                  <c:v>105.785361984672</c:v>
                </c:pt>
                <c:pt idx="36">
                  <c:v>107.009557274068</c:v>
                </c:pt>
                <c:pt idx="37">
                  <c:v>108.820497356924</c:v>
                </c:pt>
                <c:pt idx="38">
                  <c:v>109.185831462422</c:v>
                </c:pt>
                <c:pt idx="39">
                  <c:v>110.552442311456</c:v>
                </c:pt>
                <c:pt idx="40">
                  <c:v>111.824987351402</c:v>
                </c:pt>
                <c:pt idx="41">
                  <c:v>112.629214764416</c:v>
                </c:pt>
                <c:pt idx="42">
                  <c:v>113.553264720919</c:v>
                </c:pt>
                <c:pt idx="43">
                  <c:v>114.983594704328</c:v>
                </c:pt>
                <c:pt idx="44">
                  <c:v>115.738861908701</c:v>
                </c:pt>
                <c:pt idx="45">
                  <c:v>116.57123728117</c:v>
                </c:pt>
                <c:pt idx="46">
                  <c:v>117.527628986151</c:v>
                </c:pt>
                <c:pt idx="47">
                  <c:v>119.00802051898</c:v>
                </c:pt>
                <c:pt idx="48">
                  <c:v>120.226803334084</c:v>
                </c:pt>
                <c:pt idx="49">
                  <c:v>120.783755923837</c:v>
                </c:pt>
                <c:pt idx="50">
                  <c:v>121.717007549471</c:v>
                </c:pt>
                <c:pt idx="51">
                  <c:v>123.379917701851</c:v>
                </c:pt>
                <c:pt idx="52">
                  <c:v>123.975940124369</c:v>
                </c:pt>
                <c:pt idx="53">
                  <c:v>125.623850015238</c:v>
                </c:pt>
                <c:pt idx="54">
                  <c:v>126.667102509953</c:v>
                </c:pt>
                <c:pt idx="55">
                  <c:v>127.483738081952</c:v>
                </c:pt>
                <c:pt idx="56">
                  <c:v>129.358692098083</c:v>
                </c:pt>
                <c:pt idx="57">
                  <c:v>129.232351971859</c:v>
                </c:pt>
                <c:pt idx="58">
                  <c:v>130.7091365084</c:v>
                </c:pt>
                <c:pt idx="59">
                  <c:v>132.537895866762</c:v>
                </c:pt>
                <c:pt idx="60">
                  <c:v>133.196645419994</c:v>
                </c:pt>
                <c:pt idx="61">
                  <c:v>134.254711790563</c:v>
                </c:pt>
                <c:pt idx="62">
                  <c:v>135.165245437684</c:v>
                </c:pt>
                <c:pt idx="63">
                  <c:v>136.655326370755</c:v>
                </c:pt>
                <c:pt idx="64">
                  <c:v>137.799043975621</c:v>
                </c:pt>
                <c:pt idx="65">
                  <c:v>138.845355327873</c:v>
                </c:pt>
                <c:pt idx="66">
                  <c:v>139.562271152866</c:v>
                </c:pt>
                <c:pt idx="67">
                  <c:v>141.295259401876</c:v>
                </c:pt>
                <c:pt idx="68">
                  <c:v>141.887316610367</c:v>
                </c:pt>
                <c:pt idx="69">
                  <c:v>142.784622869613</c:v>
                </c:pt>
                <c:pt idx="70">
                  <c:v>144.577489978285</c:v>
                </c:pt>
                <c:pt idx="71">
                  <c:v>145.639337238371</c:v>
                </c:pt>
                <c:pt idx="72">
                  <c:v>146.400009336398</c:v>
                </c:pt>
                <c:pt idx="73">
                  <c:v>147.228503374018</c:v>
                </c:pt>
                <c:pt idx="74">
                  <c:v>147.753817948935</c:v>
                </c:pt>
                <c:pt idx="75">
                  <c:v>148.682946090858</c:v>
                </c:pt>
                <c:pt idx="76">
                  <c:v>149.778410403016</c:v>
                </c:pt>
                <c:pt idx="77">
                  <c:v>150.502860114333</c:v>
                </c:pt>
                <c:pt idx="78">
                  <c:v>151.841441887581</c:v>
                </c:pt>
                <c:pt idx="79">
                  <c:v>153.490027384148</c:v>
                </c:pt>
                <c:pt idx="80">
                  <c:v>154.283351079694</c:v>
                </c:pt>
                <c:pt idx="81">
                  <c:v>155.595999603933</c:v>
                </c:pt>
                <c:pt idx="82">
                  <c:v>156.172925721664</c:v>
                </c:pt>
                <c:pt idx="83">
                  <c:v>157.033970476204</c:v>
                </c:pt>
                <c:pt idx="84">
                  <c:v>158.566843757841</c:v>
                </c:pt>
                <c:pt idx="85">
                  <c:v>159.981807078824</c:v>
                </c:pt>
                <c:pt idx="86">
                  <c:v>160.721380241923</c:v>
                </c:pt>
                <c:pt idx="87">
                  <c:v>162.24773606501</c:v>
                </c:pt>
                <c:pt idx="88">
                  <c:v>163.260168451252</c:v>
                </c:pt>
                <c:pt idx="89">
                  <c:v>164.195316197192</c:v>
                </c:pt>
                <c:pt idx="90">
                  <c:v>165.648580539469</c:v>
                </c:pt>
                <c:pt idx="91">
                  <c:v>166.241576006436</c:v>
                </c:pt>
                <c:pt idx="92">
                  <c:v>167.341523678374</c:v>
                </c:pt>
                <c:pt idx="93">
                  <c:v>167.56957952431</c:v>
                </c:pt>
                <c:pt idx="94">
                  <c:v>168.72596049567</c:v>
                </c:pt>
                <c:pt idx="95">
                  <c:v>169.733343643431</c:v>
                </c:pt>
                <c:pt idx="96">
                  <c:v>170.360844342751</c:v>
                </c:pt>
                <c:pt idx="97">
                  <c:v>171.395568072128</c:v>
                </c:pt>
                <c:pt idx="98">
                  <c:v>172.16802295569</c:v>
                </c:pt>
                <c:pt idx="99">
                  <c:v>173.216374443934</c:v>
                </c:pt>
                <c:pt idx="100">
                  <c:v>175.221944588994</c:v>
                </c:pt>
                <c:pt idx="101">
                  <c:v>175.763327907178</c:v>
                </c:pt>
                <c:pt idx="102">
                  <c:v>176.732363086365</c:v>
                </c:pt>
                <c:pt idx="103">
                  <c:v>177.592707401058</c:v>
                </c:pt>
                <c:pt idx="104">
                  <c:v>178.849037380462</c:v>
                </c:pt>
                <c:pt idx="105">
                  <c:v>180.525834639998</c:v>
                </c:pt>
                <c:pt idx="106">
                  <c:v>182.258845425598</c:v>
                </c:pt>
                <c:pt idx="107">
                  <c:v>182.374761443072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3314819"/>
        <c:axId val="77263594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-0.10508355230319</c:v>
                </c:pt>
                <c:pt idx="30">
                  <c:v>0.107000000000001</c:v>
                </c:pt>
                <c:pt idx="34">
                  <c:v>0.0660000000000012</c:v>
                </c:pt>
                <c:pt idx="38">
                  <c:v>0.0449999999999975</c:v>
                </c:pt>
                <c:pt idx="42">
                  <c:v>0.0400000000000018</c:v>
                </c:pt>
                <c:pt idx="46">
                  <c:v>0.0349999999999993</c:v>
                </c:pt>
                <c:pt idx="50">
                  <c:v>0.0368175159149622</c:v>
                </c:pt>
                <c:pt idx="54">
                  <c:v>0.0362947430033542</c:v>
                </c:pt>
                <c:pt idx="58">
                  <c:v>0.0359055544750919</c:v>
                </c:pt>
                <c:pt idx="62">
                  <c:v>0.0334085482850455</c:v>
                </c:pt>
                <c:pt idx="66">
                  <c:v>0.033804839188279</c:v>
                </c:pt>
                <c:pt idx="70">
                  <c:v>0.0311870433216626</c:v>
                </c:pt>
                <c:pt idx="74">
                  <c:v>0.0263990374012346</c:v>
                </c:pt>
                <c:pt idx="78">
                  <c:v>0.02634871708516</c:v>
                </c:pt>
                <c:pt idx="82">
                  <c:v>0.0288526081840748</c:v>
                </c:pt>
                <c:pt idx="86">
                  <c:v>0.0295810096184113</c:v>
                </c:pt>
                <c:pt idx="90">
                  <c:v>0.0277901485568066</c:v>
                </c:pt>
                <c:pt idx="94">
                  <c:v>0.021270734605952</c:v>
                </c:pt>
                <c:pt idx="98">
                  <c:v>0.0204499667977365</c:v>
                </c:pt>
                <c:pt idx="102">
                  <c:v>0.026442226847212</c:v>
                </c:pt>
                <c:pt idx="106">
                  <c:v>0.0265105085889403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3507009"/>
        <c:axId val="55194939"/>
      </c:lineChart>
      <c:catAx>
        <c:axId val="333148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7263594"/>
        <c:crosses val="autoZero"/>
        <c:auto val="1"/>
        <c:lblAlgn val="ctr"/>
        <c:lblOffset val="100"/>
      </c:catAx>
      <c:valAx>
        <c:axId val="77263594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3314819"/>
        <c:crossesAt val="1"/>
        <c:crossBetween val="midCat"/>
      </c:valAx>
      <c:catAx>
        <c:axId val="8350700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5194939"/>
        <c:auto val="1"/>
        <c:lblAlgn val="ctr"/>
        <c:lblOffset val="100"/>
      </c:catAx>
      <c:valAx>
        <c:axId val="55194939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3507009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87.1083906758408</c:v>
                </c:pt>
                <c:pt idx="27">
                  <c:v>91.9898699161297</c:v>
                </c:pt>
                <c:pt idx="28">
                  <c:v>92.1427496898988</c:v>
                </c:pt>
                <c:pt idx="29">
                  <c:v>92.5672889200262</c:v>
                </c:pt>
                <c:pt idx="30">
                  <c:v>92.3348941163913</c:v>
                </c:pt>
                <c:pt idx="31">
                  <c:v>93.3561296450189</c:v>
                </c:pt>
                <c:pt idx="32">
                  <c:v>94.9070321805955</c:v>
                </c:pt>
                <c:pt idx="33">
                  <c:v>96.2699804768268</c:v>
                </c:pt>
                <c:pt idx="34">
                  <c:v>96.9516388222108</c:v>
                </c:pt>
                <c:pt idx="35">
                  <c:v>98.9404586984118</c:v>
                </c:pt>
                <c:pt idx="36">
                  <c:v>99.6523837896256</c:v>
                </c:pt>
                <c:pt idx="37">
                  <c:v>100.1207796959</c:v>
                </c:pt>
                <c:pt idx="38">
                  <c:v>100.344946180988</c:v>
                </c:pt>
                <c:pt idx="39">
                  <c:v>100.498419367763</c:v>
                </c:pt>
                <c:pt idx="40">
                  <c:v>101.645431465418</c:v>
                </c:pt>
                <c:pt idx="41">
                  <c:v>103.124403086777</c:v>
                </c:pt>
                <c:pt idx="42">
                  <c:v>103.355294566418</c:v>
                </c:pt>
                <c:pt idx="43">
                  <c:v>104.509895786692</c:v>
                </c:pt>
                <c:pt idx="44">
                  <c:v>105.203021566708</c:v>
                </c:pt>
                <c:pt idx="45">
                  <c:v>105.702513163946</c:v>
                </c:pt>
                <c:pt idx="46">
                  <c:v>105.939176930578</c:v>
                </c:pt>
                <c:pt idx="47">
                  <c:v>106.106188866705</c:v>
                </c:pt>
                <c:pt idx="48">
                  <c:v>106.217244063975</c:v>
                </c:pt>
                <c:pt idx="49">
                  <c:v>106.600512141293</c:v>
                </c:pt>
                <c:pt idx="50">
                  <c:v>106.689226806617</c:v>
                </c:pt>
                <c:pt idx="51">
                  <c:v>107.664146301244</c:v>
                </c:pt>
                <c:pt idx="52">
                  <c:v>108.373334120274</c:v>
                </c:pt>
                <c:pt idx="53">
                  <c:v>108.488044028405</c:v>
                </c:pt>
                <c:pt idx="54">
                  <c:v>108.345638836045</c:v>
                </c:pt>
                <c:pt idx="55">
                  <c:v>109.345363952793</c:v>
                </c:pt>
                <c:pt idx="56">
                  <c:v>110.197372043003</c:v>
                </c:pt>
                <c:pt idx="57">
                  <c:v>110.944821593656</c:v>
                </c:pt>
                <c:pt idx="58">
                  <c:v>111.316716625672</c:v>
                </c:pt>
                <c:pt idx="59">
                  <c:v>111.901114895398</c:v>
                </c:pt>
                <c:pt idx="60">
                  <c:v>111.977059557599</c:v>
                </c:pt>
                <c:pt idx="61">
                  <c:v>111.958105280693</c:v>
                </c:pt>
                <c:pt idx="62">
                  <c:v>112.864017268913</c:v>
                </c:pt>
                <c:pt idx="63">
                  <c:v>113.190810104252</c:v>
                </c:pt>
                <c:pt idx="64">
                  <c:v>113.457509851033</c:v>
                </c:pt>
                <c:pt idx="65">
                  <c:v>114.113094952123</c:v>
                </c:pt>
                <c:pt idx="66">
                  <c:v>114.919909726927</c:v>
                </c:pt>
                <c:pt idx="67">
                  <c:v>115.644644128049</c:v>
                </c:pt>
                <c:pt idx="68">
                  <c:v>115.590634549937</c:v>
                </c:pt>
                <c:pt idx="69">
                  <c:v>115.505509755651</c:v>
                </c:pt>
                <c:pt idx="70">
                  <c:v>115.958974983345</c:v>
                </c:pt>
                <c:pt idx="71">
                  <c:v>116.318743696119</c:v>
                </c:pt>
                <c:pt idx="72">
                  <c:v>117.35827500531</c:v>
                </c:pt>
                <c:pt idx="73">
                  <c:v>117.783508330308</c:v>
                </c:pt>
                <c:pt idx="74">
                  <c:v>117.567210029645</c:v>
                </c:pt>
                <c:pt idx="75">
                  <c:v>118.053764631099</c:v>
                </c:pt>
                <c:pt idx="76">
                  <c:v>119.08035743868</c:v>
                </c:pt>
                <c:pt idx="77">
                  <c:v>119.750096352069</c:v>
                </c:pt>
                <c:pt idx="78">
                  <c:v>119.769902842622</c:v>
                </c:pt>
                <c:pt idx="79">
                  <c:v>119.857042906433</c:v>
                </c:pt>
                <c:pt idx="80">
                  <c:v>120.157636653083</c:v>
                </c:pt>
                <c:pt idx="81">
                  <c:v>120.829494443864</c:v>
                </c:pt>
                <c:pt idx="82">
                  <c:v>120.579492662729</c:v>
                </c:pt>
                <c:pt idx="83">
                  <c:v>120.593413903583</c:v>
                </c:pt>
                <c:pt idx="84">
                  <c:v>120.973000764951</c:v>
                </c:pt>
                <c:pt idx="85">
                  <c:v>121.236065761081</c:v>
                </c:pt>
                <c:pt idx="86">
                  <c:v>121.593751920571</c:v>
                </c:pt>
                <c:pt idx="87">
                  <c:v>122.287849084317</c:v>
                </c:pt>
                <c:pt idx="88">
                  <c:v>122.503026231924</c:v>
                </c:pt>
                <c:pt idx="89">
                  <c:v>123.061924355083</c:v>
                </c:pt>
                <c:pt idx="90">
                  <c:v>123.653305401563</c:v>
                </c:pt>
                <c:pt idx="91">
                  <c:v>123.78375996107</c:v>
                </c:pt>
                <c:pt idx="92">
                  <c:v>123.675944486465</c:v>
                </c:pt>
                <c:pt idx="93">
                  <c:v>124.596297499643</c:v>
                </c:pt>
                <c:pt idx="94">
                  <c:v>125.351802169586</c:v>
                </c:pt>
                <c:pt idx="95">
                  <c:v>125.320086671583</c:v>
                </c:pt>
                <c:pt idx="96">
                  <c:v>126.577450832312</c:v>
                </c:pt>
                <c:pt idx="97">
                  <c:v>127.085931738064</c:v>
                </c:pt>
                <c:pt idx="98">
                  <c:v>127.18247070652</c:v>
                </c:pt>
                <c:pt idx="99">
                  <c:v>127.75519585468</c:v>
                </c:pt>
                <c:pt idx="100">
                  <c:v>128.059978409196</c:v>
                </c:pt>
                <c:pt idx="101">
                  <c:v>128.184537400199</c:v>
                </c:pt>
                <c:pt idx="102">
                  <c:v>128.468024436388</c:v>
                </c:pt>
                <c:pt idx="103">
                  <c:v>128.235768037728</c:v>
                </c:pt>
                <c:pt idx="104">
                  <c:v>128.947717035899</c:v>
                </c:pt>
                <c:pt idx="105">
                  <c:v>128.657997354954</c:v>
                </c:pt>
                <c:pt idx="106">
                  <c:v>129.410455672153</c:v>
                </c:pt>
                <c:pt idx="107">
                  <c:v>129.594093739706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7530272"/>
        <c:axId val="93351587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-0.11045673300527</c:v>
                </c:pt>
                <c:pt idx="30">
                  <c:v>0.0549999999999997</c:v>
                </c:pt>
                <c:pt idx="34">
                  <c:v>0.0449999999999993</c:v>
                </c:pt>
                <c:pt idx="38">
                  <c:v>0.0350000000000019</c:v>
                </c:pt>
                <c:pt idx="42">
                  <c:v>0.0299999999999974</c:v>
                </c:pt>
                <c:pt idx="46">
                  <c:v>0.0250000000000008</c:v>
                </c:pt>
                <c:pt idx="50">
                  <c:v>0.00997805839855892</c:v>
                </c:pt>
                <c:pt idx="54">
                  <c:v>0.0172793784923095</c:v>
                </c:pt>
                <c:pt idx="58">
                  <c:v>0.0225695328122542</c:v>
                </c:pt>
                <c:pt idx="62">
                  <c:v>0.0126698324218733</c:v>
                </c:pt>
                <c:pt idx="66">
                  <c:v>0.0181007724341733</c:v>
                </c:pt>
                <c:pt idx="70">
                  <c:v>0.0114348445604195</c:v>
                </c:pt>
                <c:pt idx="74">
                  <c:v>0.0159458605707952</c:v>
                </c:pt>
                <c:pt idx="78">
                  <c:v>0.0163450515418655</c:v>
                </c:pt>
                <c:pt idx="82">
                  <c:v>0.00773869967737362</c:v>
                </c:pt>
                <c:pt idx="86">
                  <c:v>0.0081521270130791</c:v>
                </c:pt>
                <c:pt idx="90">
                  <c:v>0.0142182289856021</c:v>
                </c:pt>
                <c:pt idx="94">
                  <c:v>0.0120529220680596</c:v>
                </c:pt>
                <c:pt idx="98">
                  <c:v>0.0193547086891028</c:v>
                </c:pt>
                <c:pt idx="102">
                  <c:v>0.00854748365021774</c:v>
                </c:pt>
                <c:pt idx="106">
                  <c:v>0.007139034206886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3707129"/>
        <c:axId val="691801"/>
      </c:lineChart>
      <c:catAx>
        <c:axId val="3753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3351587"/>
        <c:crosses val="autoZero"/>
        <c:auto val="1"/>
        <c:lblAlgn val="ctr"/>
        <c:lblOffset val="100"/>
      </c:catAx>
      <c:valAx>
        <c:axId val="93351587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7530272"/>
        <c:crossesAt val="1"/>
        <c:crossBetween val="midCat"/>
      </c:valAx>
      <c:catAx>
        <c:axId val="3370712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91801"/>
        <c:auto val="1"/>
        <c:lblAlgn val="ctr"/>
        <c:lblOffset val="100"/>
      </c:catAx>
      <c:valAx>
        <c:axId val="691801"/>
        <c:scaling>
          <c:orientation val="minMax"/>
          <c:max val="0.15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3707129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'Central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94.1299826131685</c:v>
                </c:pt>
                <c:pt idx="12">
                  <c:v>98.041784878992</c:v>
                </c:pt>
                <c:pt idx="13">
                  <c:v>100</c:v>
                </c:pt>
                <c:pt idx="14">
                  <c:v>100.631013229058</c:v>
                </c:pt>
                <c:pt idx="15">
                  <c:v>102.601681048354</c:v>
                </c:pt>
                <c:pt idx="16">
                  <c:v>103.63278841064</c:v>
                </c:pt>
                <c:pt idx="17">
                  <c:v>105</c:v>
                </c:pt>
                <c:pt idx="18">
                  <c:v>106.668874022801</c:v>
                </c:pt>
                <c:pt idx="19">
                  <c:v>107.731765100771</c:v>
                </c:pt>
                <c:pt idx="20">
                  <c:v>110.24931059501</c:v>
                </c:pt>
                <c:pt idx="21">
                  <c:v>110.25</c:v>
                </c:pt>
                <c:pt idx="22">
                  <c:v>110.935628983714</c:v>
                </c:pt>
                <c:pt idx="23">
                  <c:v>112.041035704802</c:v>
                </c:pt>
                <c:pt idx="24">
                  <c:v>113.60928301881</c:v>
                </c:pt>
                <c:pt idx="25">
                  <c:v>114.66</c:v>
                </c:pt>
                <c:pt idx="26">
                  <c:v>115.373054143062</c:v>
                </c:pt>
                <c:pt idx="27">
                  <c:v>115.962471954471</c:v>
                </c:pt>
                <c:pt idx="28">
                  <c:v>116.47967977955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'Central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hypothesis'!$L$7:$L$35</c:f>
              <c:numCache>
                <c:formatCode>General</c:formatCode>
                <c:ptCount val="29"/>
                <c:pt idx="0">
                  <c:v>113.229417908674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100.127865229094</c:v>
                </c:pt>
                <c:pt idx="5">
                  <c:v>101.432778172836</c:v>
                </c:pt>
                <c:pt idx="6">
                  <c:v>99.0580793711658</c:v>
                </c:pt>
                <c:pt idx="7">
                  <c:v>96.3189676339794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96.2494374569365</c:v>
                </c:pt>
                <c:pt idx="13">
                  <c:v>96.9731144187132</c:v>
                </c:pt>
                <c:pt idx="14">
                  <c:v>97.7022325379538</c:v>
                </c:pt>
                <c:pt idx="15">
                  <c:v>98.4368327254465</c:v>
                </c:pt>
                <c:pt idx="16">
                  <c:v>99.1769561995764</c:v>
                </c:pt>
                <c:pt idx="17">
                  <c:v>99.4747846982203</c:v>
                </c:pt>
                <c:pt idx="18">
                  <c:v>99.7735075761439</c:v>
                </c:pt>
                <c:pt idx="19">
                  <c:v>100.073127519169</c:v>
                </c:pt>
                <c:pt idx="20">
                  <c:v>100.373647221182</c:v>
                </c:pt>
                <c:pt idx="21">
                  <c:v>100.864173486489</c:v>
                </c:pt>
                <c:pt idx="22">
                  <c:v>101.354699751796</c:v>
                </c:pt>
                <c:pt idx="23">
                  <c:v>101.845226017104</c:v>
                </c:pt>
                <c:pt idx="24">
                  <c:v>102.335752282411</c:v>
                </c:pt>
                <c:pt idx="25">
                  <c:v>102.826278547719</c:v>
                </c:pt>
                <c:pt idx="26">
                  <c:v>103.316804813026</c:v>
                </c:pt>
                <c:pt idx="27">
                  <c:v>103.807331078333</c:v>
                </c:pt>
                <c:pt idx="28">
                  <c:v>104.297857343641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5724516"/>
        <c:axId val="10656567"/>
      </c:lineChart>
      <c:lineChart>
        <c:grouping val="standard"/>
        <c:varyColors val="0"/>
        <c:ser>
          <c:idx val="2"/>
          <c:order val="2"/>
          <c:tx>
            <c:strRef>
              <c:f>'Central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hypothesis'!$K$7:$K$35</c:f>
              <c:numCache>
                <c:formatCode>General</c:formatCode>
                <c:ptCount val="29"/>
                <c:pt idx="0">
                  <c:v>40.8427384581648</c:v>
                </c:pt>
                <c:pt idx="1">
                  <c:v>43.5623454638581</c:v>
                </c:pt>
                <c:pt idx="2">
                  <c:v>47.3914544683956</c:v>
                </c:pt>
                <c:pt idx="3">
                  <c:v>54.0787068628365</c:v>
                </c:pt>
                <c:pt idx="4">
                  <c:v>60.3025021968475</c:v>
                </c:pt>
                <c:pt idx="5">
                  <c:v>67.4050364668474</c:v>
                </c:pt>
                <c:pt idx="6">
                  <c:v>73.8130887919057</c:v>
                </c:pt>
                <c:pt idx="7">
                  <c:v>83.0335311723229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126.290527128815</c:v>
                </c:pt>
                <c:pt idx="13">
                  <c:v>134.973000868921</c:v>
                </c:pt>
                <c:pt idx="14">
                  <c:v>143.655474609027</c:v>
                </c:pt>
                <c:pt idx="15">
                  <c:v>152.337948349132</c:v>
                </c:pt>
                <c:pt idx="16">
                  <c:v>161.020422089238</c:v>
                </c:pt>
                <c:pt idx="17">
                  <c:v>170.077820831758</c:v>
                </c:pt>
                <c:pt idx="18">
                  <c:v>179.135219574278</c:v>
                </c:pt>
                <c:pt idx="19">
                  <c:v>188.192618316797</c:v>
                </c:pt>
                <c:pt idx="20">
                  <c:v>197.250017059318</c:v>
                </c:pt>
                <c:pt idx="21">
                  <c:v>206.372830348311</c:v>
                </c:pt>
                <c:pt idx="22">
                  <c:v>215.495643637304</c:v>
                </c:pt>
                <c:pt idx="23">
                  <c:v>224.618456926298</c:v>
                </c:pt>
                <c:pt idx="24">
                  <c:v>233.741270215291</c:v>
                </c:pt>
                <c:pt idx="25">
                  <c:v>243.148074783072</c:v>
                </c:pt>
                <c:pt idx="26">
                  <c:v>252.554879350852</c:v>
                </c:pt>
                <c:pt idx="27">
                  <c:v>261.961683918634</c:v>
                </c:pt>
                <c:pt idx="28">
                  <c:v>271.368488486414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5315119"/>
        <c:axId val="97650329"/>
      </c:lineChart>
      <c:catAx>
        <c:axId val="8572451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0656567"/>
        <c:crosses val="autoZero"/>
        <c:auto val="1"/>
        <c:lblAlgn val="ctr"/>
        <c:lblOffset val="100"/>
      </c:catAx>
      <c:valAx>
        <c:axId val="10656567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5724516"/>
        <c:crossesAt val="1"/>
        <c:crossBetween val="midCat"/>
      </c:valAx>
      <c:catAx>
        <c:axId val="3531511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7650329"/>
        <c:auto val="1"/>
        <c:lblAlgn val="ctr"/>
        <c:lblOffset val="100"/>
      </c:catAx>
      <c:valAx>
        <c:axId val="97650329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5315119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'Pessimist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hypothesis'!$J$7:$J$39</c:f>
              <c:numCache>
                <c:formatCode>General</c:formatCode>
                <c:ptCount val="33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93.1183029641118</c:v>
                </c:pt>
                <c:pt idx="12">
                  <c:v>98.3365725163733</c:v>
                </c:pt>
                <c:pt idx="13">
                  <c:v>98.4999999999999</c:v>
                </c:pt>
                <c:pt idx="14">
                  <c:v>98.9538296752405</c:v>
                </c:pt>
                <c:pt idx="15">
                  <c:v>98.7054011419585</c:v>
                </c:pt>
                <c:pt idx="16">
                  <c:v>99.7970952785928</c:v>
                </c:pt>
                <c:pt idx="17">
                  <c:v>101.455</c:v>
                </c:pt>
                <c:pt idx="18">
                  <c:v>102.91198286225</c:v>
                </c:pt>
                <c:pt idx="19">
                  <c:v>103.640671199056</c:v>
                </c:pt>
                <c:pt idx="20">
                  <c:v>105.766706708796</c:v>
                </c:pt>
                <c:pt idx="21">
                  <c:v>106.52775</c:v>
                </c:pt>
                <c:pt idx="22">
                  <c:v>107.02846217674</c:v>
                </c:pt>
                <c:pt idx="23">
                  <c:v>107.268094691023</c:v>
                </c:pt>
                <c:pt idx="24">
                  <c:v>107.432156529293</c:v>
                </c:pt>
                <c:pt idx="25">
                  <c:v>108.658305</c:v>
                </c:pt>
                <c:pt idx="26">
                  <c:v>110.239316042042</c:v>
                </c:pt>
                <c:pt idx="27">
                  <c:v>110.486137531754</c:v>
                </c:pt>
                <c:pt idx="28">
                  <c:v>111.720398725171</c:v>
                </c:pt>
                <c:pt idx="29">
                  <c:v>112.461345675</c:v>
                </c:pt>
                <c:pt idx="30">
                  <c:v>112.995298943093</c:v>
                </c:pt>
                <c:pt idx="31">
                  <c:v>113.248290970048</c:v>
                </c:pt>
                <c:pt idx="32">
                  <c:v>113.4268256433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'Pessimist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hypothesis'!$L$7:$L$39</c:f>
              <c:numCache>
                <c:formatCode>General</c:formatCode>
                <c:ptCount val="33"/>
                <c:pt idx="0">
                  <c:v>113.229417908674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100.127865229094</c:v>
                </c:pt>
                <c:pt idx="5">
                  <c:v>101.432778172836</c:v>
                </c:pt>
                <c:pt idx="6">
                  <c:v>99.0580793711658</c:v>
                </c:pt>
                <c:pt idx="7">
                  <c:v>96.3189676339794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95.9589108334145</c:v>
                </c:pt>
                <c:pt idx="12">
                  <c:v>94.6032947579028</c:v>
                </c:pt>
                <c:pt idx="13">
                  <c:v>94.2712801981941</c:v>
                </c:pt>
                <c:pt idx="14">
                  <c:v>95.2795437614978</c:v>
                </c:pt>
                <c:pt idx="15">
                  <c:v>96.4422841004756</c:v>
                </c:pt>
                <c:pt idx="16">
                  <c:v>96.4422841004755</c:v>
                </c:pt>
                <c:pt idx="17">
                  <c:v>96.4422841004753</c:v>
                </c:pt>
                <c:pt idx="18">
                  <c:v>96.4422841004754</c:v>
                </c:pt>
                <c:pt idx="19">
                  <c:v>96.4422841004758</c:v>
                </c:pt>
                <c:pt idx="20">
                  <c:v>96.4950136161127</c:v>
                </c:pt>
                <c:pt idx="21">
                  <c:v>96.7247636485321</c:v>
                </c:pt>
                <c:pt idx="22">
                  <c:v>96.9336273143676</c:v>
                </c:pt>
                <c:pt idx="23">
                  <c:v>97.1243289223047</c:v>
                </c:pt>
                <c:pt idx="24">
                  <c:v>97.2991387295803</c:v>
                </c:pt>
                <c:pt idx="25">
                  <c:v>97.3774905499101</c:v>
                </c:pt>
                <c:pt idx="26">
                  <c:v>97.4559054644029</c:v>
                </c:pt>
                <c:pt idx="27">
                  <c:v>97.534383523867</c:v>
                </c:pt>
                <c:pt idx="28">
                  <c:v>97.6129247791515</c:v>
                </c:pt>
                <c:pt idx="29">
                  <c:v>97.6852485041286</c:v>
                </c:pt>
                <c:pt idx="30">
                  <c:v>97.7576258154646</c:v>
                </c:pt>
                <c:pt idx="31">
                  <c:v>97.8300567528624</c:v>
                </c:pt>
                <c:pt idx="32">
                  <c:v>97.9025413560557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8254297"/>
        <c:axId val="63720220"/>
      </c:lineChart>
      <c:lineChart>
        <c:grouping val="standard"/>
        <c:varyColors val="0"/>
        <c:ser>
          <c:idx val="2"/>
          <c:order val="2"/>
          <c:tx>
            <c:strRef>
              <c:f>'Pessimist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hypothesis'!$K$7:$K$39</c:f>
              <c:numCache>
                <c:formatCode>General</c:formatCode>
                <c:ptCount val="33"/>
                <c:pt idx="0">
                  <c:v>40.8427384581648</c:v>
                </c:pt>
                <c:pt idx="1">
                  <c:v>43.5623454638581</c:v>
                </c:pt>
                <c:pt idx="2">
                  <c:v>47.3914544683956</c:v>
                </c:pt>
                <c:pt idx="3">
                  <c:v>54.0787068628365</c:v>
                </c:pt>
                <c:pt idx="4">
                  <c:v>60.3025021968475</c:v>
                </c:pt>
                <c:pt idx="5">
                  <c:v>67.4050364668474</c:v>
                </c:pt>
                <c:pt idx="6">
                  <c:v>73.8130887919057</c:v>
                </c:pt>
                <c:pt idx="7">
                  <c:v>83.0335311723229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113.441007489736</c:v>
                </c:pt>
                <c:pt idx="12">
                  <c:v>126.290527128815</c:v>
                </c:pt>
                <c:pt idx="13">
                  <c:v>135.446590345653</c:v>
                </c:pt>
                <c:pt idx="14">
                  <c:v>144.602653562492</c:v>
                </c:pt>
                <c:pt idx="15">
                  <c:v>153.758716779331</c:v>
                </c:pt>
                <c:pt idx="16">
                  <c:v>162.914779996171</c:v>
                </c:pt>
                <c:pt idx="17">
                  <c:v>172.689666795941</c:v>
                </c:pt>
                <c:pt idx="18">
                  <c:v>182.464553595711</c:v>
                </c:pt>
                <c:pt idx="19">
                  <c:v>192.239440395481</c:v>
                </c:pt>
                <c:pt idx="20">
                  <c:v>202.014327195252</c:v>
                </c:pt>
                <c:pt idx="21">
                  <c:v>212.115043555014</c:v>
                </c:pt>
                <c:pt idx="22">
                  <c:v>222.215759914776</c:v>
                </c:pt>
                <c:pt idx="23">
                  <c:v>232.316476274539</c:v>
                </c:pt>
                <c:pt idx="24">
                  <c:v>242.417192634302</c:v>
                </c:pt>
                <c:pt idx="25">
                  <c:v>252.442936335412</c:v>
                </c:pt>
                <c:pt idx="26">
                  <c:v>262.88331868351</c:v>
                </c:pt>
                <c:pt idx="27">
                  <c:v>273.75548805309</c:v>
                </c:pt>
                <c:pt idx="28">
                  <c:v>285.077302030751</c:v>
                </c:pt>
                <c:pt idx="29">
                  <c:v>295.901887633836</c:v>
                </c:pt>
                <c:pt idx="30">
                  <c:v>307.137490363308</c:v>
                </c:pt>
                <c:pt idx="31">
                  <c:v>318.799716828451</c:v>
                </c:pt>
                <c:pt idx="32">
                  <c:v>330.904766232478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0651901"/>
        <c:axId val="13113601"/>
      </c:lineChart>
      <c:catAx>
        <c:axId val="2825429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3720220"/>
        <c:crosses val="autoZero"/>
        <c:auto val="1"/>
        <c:lblAlgn val="ctr"/>
        <c:lblOffset val="100"/>
      </c:catAx>
      <c:valAx>
        <c:axId val="63720220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8254297"/>
        <c:crossesAt val="1"/>
        <c:crossBetween val="midCat"/>
      </c:valAx>
      <c:catAx>
        <c:axId val="4065190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3113601"/>
        <c:auto val="1"/>
        <c:lblAlgn val="ctr"/>
        <c:lblOffset val="100"/>
      </c:catAx>
      <c:valAx>
        <c:axId val="13113601"/>
        <c:scaling>
          <c:orientation val="minMax"/>
          <c:min val="4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0651901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'Optimist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hypothesis'!$J$7:$J$39</c:f>
              <c:numCache>
                <c:formatCode>General</c:formatCode>
                <c:ptCount val="33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94.9811724845441</c:v>
                </c:pt>
                <c:pt idx="12">
                  <c:v>98.7407430630679</c:v>
                </c:pt>
                <c:pt idx="13">
                  <c:v>100.890808188272</c:v>
                </c:pt>
                <c:pt idx="14">
                  <c:v>102.582366633057</c:v>
                </c:pt>
                <c:pt idx="15">
                  <c:v>106.37891318269</c:v>
                </c:pt>
                <c:pt idx="16">
                  <c:v>108.130182210995</c:v>
                </c:pt>
                <c:pt idx="17">
                  <c:v>109.466526884275</c:v>
                </c:pt>
                <c:pt idx="18">
                  <c:v>110.788955963701</c:v>
                </c:pt>
                <c:pt idx="19">
                  <c:v>112.229753407737</c:v>
                </c:pt>
                <c:pt idx="20">
                  <c:v>113.08386379349</c:v>
                </c:pt>
                <c:pt idx="21">
                  <c:v>114.392520594067</c:v>
                </c:pt>
                <c:pt idx="22">
                  <c:v>116.328403761886</c:v>
                </c:pt>
                <c:pt idx="23">
                  <c:v>116.718943544047</c:v>
                </c:pt>
                <c:pt idx="24">
                  <c:v>118.179841651417</c:v>
                </c:pt>
                <c:pt idx="25">
                  <c:v>119.540184020801</c:v>
                </c:pt>
                <c:pt idx="26">
                  <c:v>120.399897893552</c:v>
                </c:pt>
                <c:pt idx="27">
                  <c:v>121.387701285809</c:v>
                </c:pt>
                <c:pt idx="28">
                  <c:v>122.916714733313</c:v>
                </c:pt>
                <c:pt idx="29">
                  <c:v>123.724090461529</c:v>
                </c:pt>
                <c:pt idx="30">
                  <c:v>124.613894319826</c:v>
                </c:pt>
                <c:pt idx="31">
                  <c:v>125.636270830812</c:v>
                </c:pt>
                <c:pt idx="32">
                  <c:v>127.218799748979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'Optimist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hypothesis'!$L$7:$L$39</c:f>
              <c:numCache>
                <c:formatCode>General</c:formatCode>
                <c:ptCount val="33"/>
                <c:pt idx="0">
                  <c:v>113.229417908674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100.127865229094</c:v>
                </c:pt>
                <c:pt idx="5">
                  <c:v>101.432778172836</c:v>
                </c:pt>
                <c:pt idx="6">
                  <c:v>99.0580793711658</c:v>
                </c:pt>
                <c:pt idx="7">
                  <c:v>96.3189676339794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95.1879625655911</c:v>
                </c:pt>
                <c:pt idx="13">
                  <c:v>96.6229329997626</c:v>
                </c:pt>
                <c:pt idx="14">
                  <c:v>98.813294875001</c:v>
                </c:pt>
                <c:pt idx="15">
                  <c:v>101.053310440057</c:v>
                </c:pt>
                <c:pt idx="16">
                  <c:v>103.344105302961</c:v>
                </c:pt>
                <c:pt idx="17">
                  <c:v>104.902030608416</c:v>
                </c:pt>
                <c:pt idx="18">
                  <c:v>106.483441832592</c:v>
                </c:pt>
                <c:pt idx="19">
                  <c:v>107.284065874675</c:v>
                </c:pt>
                <c:pt idx="20">
                  <c:v>108.090709621283</c:v>
                </c:pt>
                <c:pt idx="21">
                  <c:v>108.417451789294</c:v>
                </c:pt>
                <c:pt idx="22">
                  <c:v>108.744193957305</c:v>
                </c:pt>
                <c:pt idx="23">
                  <c:v>109.070936125316</c:v>
                </c:pt>
                <c:pt idx="24">
                  <c:v>109.397678293328</c:v>
                </c:pt>
                <c:pt idx="25">
                  <c:v>109.724420461339</c:v>
                </c:pt>
                <c:pt idx="26">
                  <c:v>110.051162629351</c:v>
                </c:pt>
                <c:pt idx="27">
                  <c:v>110.377904797362</c:v>
                </c:pt>
                <c:pt idx="28">
                  <c:v>110.704646965373</c:v>
                </c:pt>
                <c:pt idx="29">
                  <c:v>111.031389133384</c:v>
                </c:pt>
                <c:pt idx="30">
                  <c:v>111.358131301395</c:v>
                </c:pt>
                <c:pt idx="31">
                  <c:v>111.684873469406</c:v>
                </c:pt>
                <c:pt idx="32">
                  <c:v>112.011615637418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4273801"/>
        <c:axId val="5303564"/>
      </c:lineChart>
      <c:lineChart>
        <c:grouping val="standard"/>
        <c:varyColors val="0"/>
        <c:ser>
          <c:idx val="2"/>
          <c:order val="2"/>
          <c:tx>
            <c:strRef>
              <c:f>'Optimist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hypothesis'!$K$7:$K$39</c:f>
              <c:numCache>
                <c:formatCode>General</c:formatCode>
                <c:ptCount val="33"/>
                <c:pt idx="0">
                  <c:v>40.8427384581648</c:v>
                </c:pt>
                <c:pt idx="1">
                  <c:v>43.5623454638581</c:v>
                </c:pt>
                <c:pt idx="2">
                  <c:v>47.3914544683956</c:v>
                </c:pt>
                <c:pt idx="3">
                  <c:v>54.0787068628365</c:v>
                </c:pt>
                <c:pt idx="4">
                  <c:v>60.3025021968475</c:v>
                </c:pt>
                <c:pt idx="5">
                  <c:v>67.4050364668474</c:v>
                </c:pt>
                <c:pt idx="6">
                  <c:v>73.8130887919057</c:v>
                </c:pt>
                <c:pt idx="7">
                  <c:v>83.0335311723229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126.290527128815</c:v>
                </c:pt>
                <c:pt idx="13">
                  <c:v>134.499411392188</c:v>
                </c:pt>
                <c:pt idx="14">
                  <c:v>142.708295655561</c:v>
                </c:pt>
                <c:pt idx="15">
                  <c:v>150.917179918934</c:v>
                </c:pt>
                <c:pt idx="16">
                  <c:v>159.126064182307</c:v>
                </c:pt>
                <c:pt idx="17">
                  <c:v>167.480182551878</c:v>
                </c:pt>
                <c:pt idx="18">
                  <c:v>175.834300921449</c:v>
                </c:pt>
                <c:pt idx="19">
                  <c:v>184.18841929102</c:v>
                </c:pt>
                <c:pt idx="20">
                  <c:v>192.542537660591</c:v>
                </c:pt>
                <c:pt idx="21">
                  <c:v>200.725595511166</c:v>
                </c:pt>
                <c:pt idx="22">
                  <c:v>208.908653361741</c:v>
                </c:pt>
                <c:pt idx="23">
                  <c:v>217.091711212316</c:v>
                </c:pt>
                <c:pt idx="24">
                  <c:v>225.274769062891</c:v>
                </c:pt>
                <c:pt idx="25">
                  <c:v>233.496062995497</c:v>
                </c:pt>
                <c:pt idx="26">
                  <c:v>241.717356928104</c:v>
                </c:pt>
                <c:pt idx="27">
                  <c:v>249.938650860711</c:v>
                </c:pt>
                <c:pt idx="28">
                  <c:v>258.159944793318</c:v>
                </c:pt>
                <c:pt idx="29">
                  <c:v>267.244239424512</c:v>
                </c:pt>
                <c:pt idx="30">
                  <c:v>276.328534055708</c:v>
                </c:pt>
                <c:pt idx="31">
                  <c:v>285.412828686903</c:v>
                </c:pt>
                <c:pt idx="32">
                  <c:v>294.497123318097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2576663"/>
        <c:axId val="17158134"/>
      </c:lineChart>
      <c:catAx>
        <c:axId val="7427380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303564"/>
        <c:crosses val="autoZero"/>
        <c:auto val="1"/>
        <c:lblAlgn val="ctr"/>
        <c:lblOffset val="100"/>
      </c:catAx>
      <c:valAx>
        <c:axId val="5303564"/>
        <c:scaling>
          <c:orientation val="minMax"/>
          <c:max val="13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4273801"/>
        <c:crossesAt val="1"/>
        <c:crossBetween val="midCat"/>
      </c:valAx>
      <c:catAx>
        <c:axId val="7257666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7158134"/>
        <c:auto val="1"/>
        <c:lblAlgn val="ctr"/>
        <c:lblOffset val="100"/>
      </c:catAx>
      <c:valAx>
        <c:axId val="17158134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2576663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-0.0331795977538116</c:v>
                </c:pt>
                <c:pt idx="3">
                  <c:v>-0.0366051126539165</c:v>
                </c:pt>
                <c:pt idx="4">
                  <c:v>-0.0367867634379302</c:v>
                </c:pt>
                <c:pt idx="5">
                  <c:v>-0.0376961884096758</c:v>
                </c:pt>
                <c:pt idx="6">
                  <c:v>-0.0462320911620017</c:v>
                </c:pt>
                <c:pt idx="7">
                  <c:v>-0.0357415071627705</c:v>
                </c:pt>
                <c:pt idx="8">
                  <c:v>-0.0387346672882409</c:v>
                </c:pt>
                <c:pt idx="9">
                  <c:v>-0.041154832770375</c:v>
                </c:pt>
                <c:pt idx="10">
                  <c:v>-0.0439134914926584</c:v>
                </c:pt>
                <c:pt idx="11">
                  <c:v>-0.0449752149939445</c:v>
                </c:pt>
                <c:pt idx="12">
                  <c:v>-0.0461235825242219</c:v>
                </c:pt>
                <c:pt idx="13">
                  <c:v>-0.0455856077325444</c:v>
                </c:pt>
                <c:pt idx="14">
                  <c:v>-0.0453885527486582</c:v>
                </c:pt>
                <c:pt idx="15">
                  <c:v>-0.0440787112672015</c:v>
                </c:pt>
                <c:pt idx="16">
                  <c:v>-0.0428915543936508</c:v>
                </c:pt>
                <c:pt idx="17">
                  <c:v>-0.0419039028878886</c:v>
                </c:pt>
                <c:pt idx="18">
                  <c:v>-0.0412018322872116</c:v>
                </c:pt>
                <c:pt idx="19">
                  <c:v>-0.0393211591974578</c:v>
                </c:pt>
                <c:pt idx="20">
                  <c:v>-0.0376894516262805</c:v>
                </c:pt>
                <c:pt idx="21">
                  <c:v>-0.0363314791691825</c:v>
                </c:pt>
                <c:pt idx="22">
                  <c:v>-0.0356008764056225</c:v>
                </c:pt>
                <c:pt idx="23">
                  <c:v>-0.0354128925771882</c:v>
                </c:pt>
                <c:pt idx="24">
                  <c:v>-0.0336889041680922</c:v>
                </c:pt>
                <c:pt idx="25">
                  <c:v>-0.0318780494901138</c:v>
                </c:pt>
                <c:pt idx="26">
                  <c:v>-0.0308629384111173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-0.0331995920570141</c:v>
                </c:pt>
                <c:pt idx="3">
                  <c:v>-0.0370530841535637</c:v>
                </c:pt>
                <c:pt idx="4">
                  <c:v>-0.0376732487763681</c:v>
                </c:pt>
                <c:pt idx="5">
                  <c:v>-0.0385800679980238</c:v>
                </c:pt>
                <c:pt idx="6">
                  <c:v>-0.0476115469221648</c:v>
                </c:pt>
                <c:pt idx="7">
                  <c:v>-0.0372447336343861</c:v>
                </c:pt>
                <c:pt idx="8">
                  <c:v>-0.0405750628248723</c:v>
                </c:pt>
                <c:pt idx="9">
                  <c:v>-0.0433188457786168</c:v>
                </c:pt>
                <c:pt idx="10">
                  <c:v>-0.0464753302110262</c:v>
                </c:pt>
                <c:pt idx="11">
                  <c:v>-0.0485382496785623</c:v>
                </c:pt>
                <c:pt idx="12">
                  <c:v>-0.050785976152736</c:v>
                </c:pt>
                <c:pt idx="13">
                  <c:v>-0.0510987428350827</c:v>
                </c:pt>
                <c:pt idx="14">
                  <c:v>-0.0517379223614127</c:v>
                </c:pt>
                <c:pt idx="15">
                  <c:v>-0.0512893577868665</c:v>
                </c:pt>
                <c:pt idx="16">
                  <c:v>-0.050790422052348</c:v>
                </c:pt>
                <c:pt idx="17">
                  <c:v>-0.050564788827564</c:v>
                </c:pt>
                <c:pt idx="18">
                  <c:v>-0.0505461147427884</c:v>
                </c:pt>
                <c:pt idx="19">
                  <c:v>-0.0495898072465668</c:v>
                </c:pt>
                <c:pt idx="20">
                  <c:v>-0.0486464016804676</c:v>
                </c:pt>
                <c:pt idx="21">
                  <c:v>-0.0478517532399683</c:v>
                </c:pt>
                <c:pt idx="22">
                  <c:v>-0.0479744056734139</c:v>
                </c:pt>
                <c:pt idx="23">
                  <c:v>-0.0486184518526416</c:v>
                </c:pt>
                <c:pt idx="24">
                  <c:v>-0.0472614699582431</c:v>
                </c:pt>
                <c:pt idx="25">
                  <c:v>-0.0462837329663931</c:v>
                </c:pt>
                <c:pt idx="26">
                  <c:v>-0.0460101070083958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-0.0331795977538116</c:v>
                </c:pt>
                <c:pt idx="3">
                  <c:v>-0.0366051126539165</c:v>
                </c:pt>
                <c:pt idx="4">
                  <c:v>-0.0367867634379302</c:v>
                </c:pt>
                <c:pt idx="5">
                  <c:v>-0.0377389074028458</c:v>
                </c:pt>
                <c:pt idx="6">
                  <c:v>-0.0466196684132555</c:v>
                </c:pt>
                <c:pt idx="7">
                  <c:v>-0.0369182087990963</c:v>
                </c:pt>
                <c:pt idx="8">
                  <c:v>-0.0402137942895214</c:v>
                </c:pt>
                <c:pt idx="9">
                  <c:v>-0.0429746081239417</c:v>
                </c:pt>
                <c:pt idx="10">
                  <c:v>-0.0451326700721788</c:v>
                </c:pt>
                <c:pt idx="11">
                  <c:v>-0.0459633121241567</c:v>
                </c:pt>
                <c:pt idx="12">
                  <c:v>-0.0487922969987862</c:v>
                </c:pt>
                <c:pt idx="13">
                  <c:v>-0.0536723878636351</c:v>
                </c:pt>
                <c:pt idx="14">
                  <c:v>-0.0536249080259519</c:v>
                </c:pt>
                <c:pt idx="15">
                  <c:v>-0.0536012432120854</c:v>
                </c:pt>
                <c:pt idx="16">
                  <c:v>-0.0527469410468008</c:v>
                </c:pt>
                <c:pt idx="17">
                  <c:v>-0.0519267221825607</c:v>
                </c:pt>
                <c:pt idx="18">
                  <c:v>-0.0499627239843386</c:v>
                </c:pt>
                <c:pt idx="19">
                  <c:v>-0.048152325266656</c:v>
                </c:pt>
                <c:pt idx="20">
                  <c:v>-0.0479472748417714</c:v>
                </c:pt>
                <c:pt idx="21">
                  <c:v>-0.0478612285811141</c:v>
                </c:pt>
                <c:pt idx="22">
                  <c:v>-0.0461507414724795</c:v>
                </c:pt>
                <c:pt idx="23">
                  <c:v>-0.0448146229883313</c:v>
                </c:pt>
                <c:pt idx="24">
                  <c:v>-0.0431351365450127</c:v>
                </c:pt>
                <c:pt idx="25">
                  <c:v>-0.0421430613907902</c:v>
                </c:pt>
                <c:pt idx="26">
                  <c:v>-0.0419879994607075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-0.0331995920570141</c:v>
                </c:pt>
                <c:pt idx="3">
                  <c:v>-0.0370530841535637</c:v>
                </c:pt>
                <c:pt idx="4">
                  <c:v>-0.0376732487763681</c:v>
                </c:pt>
                <c:pt idx="5">
                  <c:v>-0.0386227869911939</c:v>
                </c:pt>
                <c:pt idx="6">
                  <c:v>-0.0480034414406569</c:v>
                </c:pt>
                <c:pt idx="7">
                  <c:v>-0.0384407217107905</c:v>
                </c:pt>
                <c:pt idx="8">
                  <c:v>-0.0420641398194579</c:v>
                </c:pt>
                <c:pt idx="9">
                  <c:v>-0.0451066817462946</c:v>
                </c:pt>
                <c:pt idx="10">
                  <c:v>-0.0476757466469266</c:v>
                </c:pt>
                <c:pt idx="11">
                  <c:v>-0.0495096259084929</c:v>
                </c:pt>
                <c:pt idx="12">
                  <c:v>-0.0535250562204573</c:v>
                </c:pt>
                <c:pt idx="13">
                  <c:v>-0.0594220305729511</c:v>
                </c:pt>
                <c:pt idx="14">
                  <c:v>-0.0603491264800327</c:v>
                </c:pt>
                <c:pt idx="15">
                  <c:v>-0.061207695857901</c:v>
                </c:pt>
                <c:pt idx="16">
                  <c:v>-0.0609018254034722</c:v>
                </c:pt>
                <c:pt idx="17">
                  <c:v>-0.0609276882887433</c:v>
                </c:pt>
                <c:pt idx="18">
                  <c:v>-0.0597000793250384</c:v>
                </c:pt>
                <c:pt idx="19">
                  <c:v>-0.0587974136761845</c:v>
                </c:pt>
                <c:pt idx="20">
                  <c:v>-0.0593150544222351</c:v>
                </c:pt>
                <c:pt idx="21">
                  <c:v>-0.0600658535156662</c:v>
                </c:pt>
                <c:pt idx="22">
                  <c:v>-0.0593368604583965</c:v>
                </c:pt>
                <c:pt idx="23">
                  <c:v>-0.0589440157622468</c:v>
                </c:pt>
                <c:pt idx="24">
                  <c:v>-0.0579536016039221</c:v>
                </c:pt>
                <c:pt idx="25">
                  <c:v>-0.0580479714029811</c:v>
                </c:pt>
                <c:pt idx="26">
                  <c:v>-0.0587308855165762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-0.0331795977538116</c:v>
                </c:pt>
                <c:pt idx="3">
                  <c:v>-0.0366051126539165</c:v>
                </c:pt>
                <c:pt idx="4">
                  <c:v>-0.0367867634379302</c:v>
                </c:pt>
                <c:pt idx="5">
                  <c:v>-0.037696040868939</c:v>
                </c:pt>
                <c:pt idx="6">
                  <c:v>-0.0462005002089527</c:v>
                </c:pt>
                <c:pt idx="7">
                  <c:v>-0.0343335918451581</c:v>
                </c:pt>
                <c:pt idx="8">
                  <c:v>-0.0365796971238717</c:v>
                </c:pt>
                <c:pt idx="9">
                  <c:v>-0.0403154871108569</c:v>
                </c:pt>
                <c:pt idx="10">
                  <c:v>-0.041487417660542</c:v>
                </c:pt>
                <c:pt idx="11">
                  <c:v>-0.0428697125034317</c:v>
                </c:pt>
                <c:pt idx="12">
                  <c:v>-0.0451250653620358</c:v>
                </c:pt>
                <c:pt idx="13">
                  <c:v>-0.0475543234082448</c:v>
                </c:pt>
                <c:pt idx="14">
                  <c:v>-0.0458491653283055</c:v>
                </c:pt>
                <c:pt idx="15">
                  <c:v>-0.0439016411736903</c:v>
                </c:pt>
                <c:pt idx="16">
                  <c:v>-0.0419814352488132</c:v>
                </c:pt>
                <c:pt idx="17">
                  <c:v>-0.0406321172800577</c:v>
                </c:pt>
                <c:pt idx="18">
                  <c:v>-0.0393344230758333</c:v>
                </c:pt>
                <c:pt idx="19">
                  <c:v>-0.0385860568403294</c:v>
                </c:pt>
                <c:pt idx="20">
                  <c:v>-0.0377625796003656</c:v>
                </c:pt>
                <c:pt idx="21">
                  <c:v>-0.036548784016663</c:v>
                </c:pt>
                <c:pt idx="22">
                  <c:v>-0.0343521488728797</c:v>
                </c:pt>
                <c:pt idx="23">
                  <c:v>-0.0338609019296825</c:v>
                </c:pt>
                <c:pt idx="24">
                  <c:v>-0.0330040846853962</c:v>
                </c:pt>
                <c:pt idx="25">
                  <c:v>-0.0313303273202546</c:v>
                </c:pt>
                <c:pt idx="26">
                  <c:v>-0.0298552727058943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-0.0331995920570141</c:v>
                </c:pt>
                <c:pt idx="3">
                  <c:v>-0.0370530841535637</c:v>
                </c:pt>
                <c:pt idx="4">
                  <c:v>-0.0376732487763681</c:v>
                </c:pt>
                <c:pt idx="5">
                  <c:v>-0.0385799204572871</c:v>
                </c:pt>
                <c:pt idx="6">
                  <c:v>-0.0475742926541286</c:v>
                </c:pt>
                <c:pt idx="7">
                  <c:v>-0.0358083850010354</c:v>
                </c:pt>
                <c:pt idx="8">
                  <c:v>-0.0384327434848283</c:v>
                </c:pt>
                <c:pt idx="9">
                  <c:v>-0.0425184650801734</c:v>
                </c:pt>
                <c:pt idx="10">
                  <c:v>-0.0441364371616</c:v>
                </c:pt>
                <c:pt idx="11">
                  <c:v>-0.0464864709904884</c:v>
                </c:pt>
                <c:pt idx="12">
                  <c:v>-0.0499226958826307</c:v>
                </c:pt>
                <c:pt idx="13">
                  <c:v>-0.0532504407235523</c:v>
                </c:pt>
                <c:pt idx="14">
                  <c:v>-0.0523345460481141</c:v>
                </c:pt>
                <c:pt idx="15">
                  <c:v>-0.0513368213801125</c:v>
                </c:pt>
                <c:pt idx="16">
                  <c:v>-0.0500078912297863</c:v>
                </c:pt>
                <c:pt idx="17">
                  <c:v>-0.0494875739482155</c:v>
                </c:pt>
                <c:pt idx="18">
                  <c:v>-0.0490052629531579</c:v>
                </c:pt>
                <c:pt idx="19">
                  <c:v>-0.0490659801854881</c:v>
                </c:pt>
                <c:pt idx="20">
                  <c:v>-0.0489651903359753</c:v>
                </c:pt>
                <c:pt idx="21">
                  <c:v>-0.0482995373743603</c:v>
                </c:pt>
                <c:pt idx="22">
                  <c:v>-0.0469723600251276</c:v>
                </c:pt>
                <c:pt idx="23">
                  <c:v>-0.0473074067013522</c:v>
                </c:pt>
                <c:pt idx="24">
                  <c:v>-0.0470851048453416</c:v>
                </c:pt>
                <c:pt idx="25">
                  <c:v>-0.0460699336717474</c:v>
                </c:pt>
                <c:pt idx="26">
                  <c:v>-0.0452283265284618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9499516"/>
        <c:axId val="44578467"/>
      </c:lineChart>
      <c:catAx>
        <c:axId val="494995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578467"/>
        <c:crosses val="autoZero"/>
        <c:auto val="1"/>
        <c:lblAlgn val="ctr"/>
        <c:lblOffset val="100"/>
      </c:catAx>
      <c:valAx>
        <c:axId val="44578467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4995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-0.0329745750899216</c:v>
                </c:pt>
                <c:pt idx="24">
                  <c:v>-0.0331795977538116</c:v>
                </c:pt>
                <c:pt idx="25">
                  <c:v>-0.0366051126539165</c:v>
                </c:pt>
                <c:pt idx="26">
                  <c:v>-0.0367867634379302</c:v>
                </c:pt>
                <c:pt idx="27">
                  <c:v>-0.0376961884096758</c:v>
                </c:pt>
                <c:pt idx="28">
                  <c:v>-0.0462320911620017</c:v>
                </c:pt>
                <c:pt idx="29">
                  <c:v>-0.0357415071627705</c:v>
                </c:pt>
                <c:pt idx="30">
                  <c:v>-0.0387346672882409</c:v>
                </c:pt>
                <c:pt idx="31">
                  <c:v>-0.041154832770375</c:v>
                </c:pt>
                <c:pt idx="32">
                  <c:v>-0.0439134914926584</c:v>
                </c:pt>
                <c:pt idx="33">
                  <c:v>-0.0449752149939445</c:v>
                </c:pt>
                <c:pt idx="34">
                  <c:v>-0.0461235825242219</c:v>
                </c:pt>
                <c:pt idx="35">
                  <c:v>-0.0455856077325444</c:v>
                </c:pt>
                <c:pt idx="36">
                  <c:v>-0.0453885527486582</c:v>
                </c:pt>
                <c:pt idx="37">
                  <c:v>-0.0440787112672015</c:v>
                </c:pt>
                <c:pt idx="38">
                  <c:v>-0.0428915543936508</c:v>
                </c:pt>
                <c:pt idx="39">
                  <c:v>-0.0419039028878886</c:v>
                </c:pt>
                <c:pt idx="40">
                  <c:v>-0.0412018322872116</c:v>
                </c:pt>
                <c:pt idx="41">
                  <c:v>-0.0393211591974578</c:v>
                </c:pt>
                <c:pt idx="42">
                  <c:v>-0.0376894516262805</c:v>
                </c:pt>
                <c:pt idx="43">
                  <c:v>-0.0363314791691825</c:v>
                </c:pt>
                <c:pt idx="44">
                  <c:v>-0.0356008764056225</c:v>
                </c:pt>
                <c:pt idx="45">
                  <c:v>-0.0354128925771882</c:v>
                </c:pt>
                <c:pt idx="46">
                  <c:v>-0.0336889041680922</c:v>
                </c:pt>
                <c:pt idx="47">
                  <c:v>-0.0318780494901138</c:v>
                </c:pt>
                <c:pt idx="48">
                  <c:v>-0.0308629384111173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-0.0331995920570141</c:v>
                </c:pt>
                <c:pt idx="25">
                  <c:v>-0.0370530841535637</c:v>
                </c:pt>
                <c:pt idx="26">
                  <c:v>-0.0376732487763681</c:v>
                </c:pt>
                <c:pt idx="27">
                  <c:v>-0.0385800679980238</c:v>
                </c:pt>
                <c:pt idx="28">
                  <c:v>-0.0476115469221648</c:v>
                </c:pt>
                <c:pt idx="29">
                  <c:v>-0.0372447336343861</c:v>
                </c:pt>
                <c:pt idx="30">
                  <c:v>-0.0405750628248723</c:v>
                </c:pt>
                <c:pt idx="31">
                  <c:v>-0.0433188457786168</c:v>
                </c:pt>
                <c:pt idx="32">
                  <c:v>-0.0464753302110262</c:v>
                </c:pt>
                <c:pt idx="33">
                  <c:v>-0.0485382496785623</c:v>
                </c:pt>
                <c:pt idx="34">
                  <c:v>-0.050785976152736</c:v>
                </c:pt>
                <c:pt idx="35">
                  <c:v>-0.0510987428350827</c:v>
                </c:pt>
                <c:pt idx="36">
                  <c:v>-0.0517379223614127</c:v>
                </c:pt>
                <c:pt idx="37">
                  <c:v>-0.0512893577868665</c:v>
                </c:pt>
                <c:pt idx="38">
                  <c:v>-0.050790422052348</c:v>
                </c:pt>
                <c:pt idx="39">
                  <c:v>-0.050564788827564</c:v>
                </c:pt>
                <c:pt idx="40">
                  <c:v>-0.0505461147427884</c:v>
                </c:pt>
                <c:pt idx="41">
                  <c:v>-0.0495898072465668</c:v>
                </c:pt>
                <c:pt idx="42">
                  <c:v>-0.0486464016804676</c:v>
                </c:pt>
                <c:pt idx="43">
                  <c:v>-0.0478517532399683</c:v>
                </c:pt>
                <c:pt idx="44">
                  <c:v>-0.0479744056734139</c:v>
                </c:pt>
                <c:pt idx="45">
                  <c:v>-0.0486184518526416</c:v>
                </c:pt>
                <c:pt idx="46">
                  <c:v>-0.0472614699582431</c:v>
                </c:pt>
                <c:pt idx="47">
                  <c:v>-0.0462837329663931</c:v>
                </c:pt>
                <c:pt idx="48">
                  <c:v>-0.0460101070083958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-0.0366051126539165</c:v>
                </c:pt>
                <c:pt idx="26">
                  <c:v>-0.0367867634379302</c:v>
                </c:pt>
                <c:pt idx="27">
                  <c:v>-0.0377389074028458</c:v>
                </c:pt>
                <c:pt idx="28">
                  <c:v>-0.0466196684132555</c:v>
                </c:pt>
                <c:pt idx="29">
                  <c:v>-0.0369182087990963</c:v>
                </c:pt>
                <c:pt idx="30">
                  <c:v>-0.0402137942895214</c:v>
                </c:pt>
                <c:pt idx="31">
                  <c:v>-0.0429746081239417</c:v>
                </c:pt>
                <c:pt idx="32">
                  <c:v>-0.0451326700721788</c:v>
                </c:pt>
                <c:pt idx="33">
                  <c:v>-0.0459633121241567</c:v>
                </c:pt>
                <c:pt idx="34">
                  <c:v>-0.0487922969987862</c:v>
                </c:pt>
                <c:pt idx="35">
                  <c:v>-0.0536723878636351</c:v>
                </c:pt>
                <c:pt idx="36">
                  <c:v>-0.0536249080259519</c:v>
                </c:pt>
                <c:pt idx="37">
                  <c:v>-0.0536012432120854</c:v>
                </c:pt>
                <c:pt idx="38">
                  <c:v>-0.0527469410468008</c:v>
                </c:pt>
                <c:pt idx="39">
                  <c:v>-0.0519267221825607</c:v>
                </c:pt>
                <c:pt idx="40">
                  <c:v>-0.0499627239843386</c:v>
                </c:pt>
                <c:pt idx="41">
                  <c:v>-0.048152325266656</c:v>
                </c:pt>
                <c:pt idx="42">
                  <c:v>-0.0479472748417714</c:v>
                </c:pt>
                <c:pt idx="43">
                  <c:v>-0.0478612285811141</c:v>
                </c:pt>
                <c:pt idx="44">
                  <c:v>-0.0461507414724795</c:v>
                </c:pt>
                <c:pt idx="45">
                  <c:v>-0.0448146229883313</c:v>
                </c:pt>
                <c:pt idx="46">
                  <c:v>-0.0431351365450127</c:v>
                </c:pt>
                <c:pt idx="47">
                  <c:v>-0.0421430613907902</c:v>
                </c:pt>
                <c:pt idx="48">
                  <c:v>-0.0419879994607075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-0.0370530841535637</c:v>
                </c:pt>
                <c:pt idx="26">
                  <c:v>-0.0376732487763681</c:v>
                </c:pt>
                <c:pt idx="27">
                  <c:v>-0.0386227869911939</c:v>
                </c:pt>
                <c:pt idx="28">
                  <c:v>-0.0480034414406569</c:v>
                </c:pt>
                <c:pt idx="29">
                  <c:v>-0.0384407217107905</c:v>
                </c:pt>
                <c:pt idx="30">
                  <c:v>-0.0420641398194579</c:v>
                </c:pt>
                <c:pt idx="31">
                  <c:v>-0.0451066817462946</c:v>
                </c:pt>
                <c:pt idx="32">
                  <c:v>-0.0476757466469266</c:v>
                </c:pt>
                <c:pt idx="33">
                  <c:v>-0.0495096259084929</c:v>
                </c:pt>
                <c:pt idx="34">
                  <c:v>-0.0535250562204573</c:v>
                </c:pt>
                <c:pt idx="35">
                  <c:v>-0.0594220305729511</c:v>
                </c:pt>
                <c:pt idx="36">
                  <c:v>-0.0603491264800327</c:v>
                </c:pt>
                <c:pt idx="37">
                  <c:v>-0.061207695857901</c:v>
                </c:pt>
                <c:pt idx="38">
                  <c:v>-0.0609018254034722</c:v>
                </c:pt>
                <c:pt idx="39">
                  <c:v>-0.0609276882887433</c:v>
                </c:pt>
                <c:pt idx="40">
                  <c:v>-0.0597000793250384</c:v>
                </c:pt>
                <c:pt idx="41">
                  <c:v>-0.0587974136761845</c:v>
                </c:pt>
                <c:pt idx="42">
                  <c:v>-0.0593150544222351</c:v>
                </c:pt>
                <c:pt idx="43">
                  <c:v>-0.0600658535156662</c:v>
                </c:pt>
                <c:pt idx="44">
                  <c:v>-0.0593368604583965</c:v>
                </c:pt>
                <c:pt idx="45">
                  <c:v>-0.0589440157622468</c:v>
                </c:pt>
                <c:pt idx="46">
                  <c:v>-0.0579536016039221</c:v>
                </c:pt>
                <c:pt idx="47">
                  <c:v>-0.0580479714029811</c:v>
                </c:pt>
                <c:pt idx="48">
                  <c:v>-0.0587308855165762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-0.0366051126539165</c:v>
                </c:pt>
                <c:pt idx="26">
                  <c:v>-0.0367867634379302</c:v>
                </c:pt>
                <c:pt idx="27">
                  <c:v>-0.037696040868939</c:v>
                </c:pt>
                <c:pt idx="28">
                  <c:v>-0.0462005002089527</c:v>
                </c:pt>
                <c:pt idx="29">
                  <c:v>-0.0343335918451581</c:v>
                </c:pt>
                <c:pt idx="30">
                  <c:v>-0.0365796971238717</c:v>
                </c:pt>
                <c:pt idx="31">
                  <c:v>-0.0403154871108569</c:v>
                </c:pt>
                <c:pt idx="32">
                  <c:v>-0.041487417660542</c:v>
                </c:pt>
                <c:pt idx="33">
                  <c:v>-0.0428697125034317</c:v>
                </c:pt>
                <c:pt idx="34">
                  <c:v>-0.0451250653620358</c:v>
                </c:pt>
                <c:pt idx="35">
                  <c:v>-0.0475543234082448</c:v>
                </c:pt>
                <c:pt idx="36">
                  <c:v>-0.0458491653283055</c:v>
                </c:pt>
                <c:pt idx="37">
                  <c:v>-0.0439016411736903</c:v>
                </c:pt>
                <c:pt idx="38">
                  <c:v>-0.0419814352488132</c:v>
                </c:pt>
                <c:pt idx="39">
                  <c:v>-0.0406321172800577</c:v>
                </c:pt>
                <c:pt idx="40">
                  <c:v>-0.0393344230758333</c:v>
                </c:pt>
                <c:pt idx="41">
                  <c:v>-0.0385860568403294</c:v>
                </c:pt>
                <c:pt idx="42">
                  <c:v>-0.0377625796003656</c:v>
                </c:pt>
                <c:pt idx="43">
                  <c:v>-0.036548784016663</c:v>
                </c:pt>
                <c:pt idx="44">
                  <c:v>-0.0343521488728797</c:v>
                </c:pt>
                <c:pt idx="45">
                  <c:v>-0.0338609019296825</c:v>
                </c:pt>
                <c:pt idx="46">
                  <c:v>-0.0330040846853962</c:v>
                </c:pt>
                <c:pt idx="47">
                  <c:v>-0.0313303273202546</c:v>
                </c:pt>
                <c:pt idx="48">
                  <c:v>-0.0298552727058943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-0.0370530841535637</c:v>
                </c:pt>
                <c:pt idx="26">
                  <c:v>-0.0376732487763681</c:v>
                </c:pt>
                <c:pt idx="27">
                  <c:v>-0.0385799204572871</c:v>
                </c:pt>
                <c:pt idx="28">
                  <c:v>-0.0475742926541286</c:v>
                </c:pt>
                <c:pt idx="29">
                  <c:v>-0.0358083850010354</c:v>
                </c:pt>
                <c:pt idx="30">
                  <c:v>-0.0384327434848283</c:v>
                </c:pt>
                <c:pt idx="31">
                  <c:v>-0.0425184650801734</c:v>
                </c:pt>
                <c:pt idx="32">
                  <c:v>-0.0441364371616</c:v>
                </c:pt>
                <c:pt idx="33">
                  <c:v>-0.0464864709904884</c:v>
                </c:pt>
                <c:pt idx="34">
                  <c:v>-0.0499226958826307</c:v>
                </c:pt>
                <c:pt idx="35">
                  <c:v>-0.0532504407235523</c:v>
                </c:pt>
                <c:pt idx="36">
                  <c:v>-0.0523345460481141</c:v>
                </c:pt>
                <c:pt idx="37">
                  <c:v>-0.0513368213801125</c:v>
                </c:pt>
                <c:pt idx="38">
                  <c:v>-0.0500078912297863</c:v>
                </c:pt>
                <c:pt idx="39">
                  <c:v>-0.0494875739482155</c:v>
                </c:pt>
                <c:pt idx="40">
                  <c:v>-0.0490052629531579</c:v>
                </c:pt>
                <c:pt idx="41">
                  <c:v>-0.0490659801854881</c:v>
                </c:pt>
                <c:pt idx="42">
                  <c:v>-0.0489651903359753</c:v>
                </c:pt>
                <c:pt idx="43">
                  <c:v>-0.0482995373743603</c:v>
                </c:pt>
                <c:pt idx="44">
                  <c:v>-0.0469723600251276</c:v>
                </c:pt>
                <c:pt idx="45">
                  <c:v>-0.0473074067013522</c:v>
                </c:pt>
                <c:pt idx="46">
                  <c:v>-0.0470851048453416</c:v>
                </c:pt>
                <c:pt idx="47">
                  <c:v>-0.0460699336717474</c:v>
                </c:pt>
                <c:pt idx="48">
                  <c:v>-0.0452283265284618</c:v>
                </c:pt>
              </c:numCache>
            </c:numRef>
          </c:yVal>
          <c:smooth val="0"/>
        </c:ser>
        <c:axId val="40042961"/>
        <c:axId val="7060338"/>
      </c:scatterChart>
      <c:valAx>
        <c:axId val="4004296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060338"/>
        <c:crosses val="autoZero"/>
        <c:crossBetween val="midCat"/>
      </c:valAx>
      <c:valAx>
        <c:axId val="70603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0042961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result'!$C$2:$C$50</c:f>
              <c:numCache>
                <c:formatCode>General</c:formatCode>
                <c:ptCount val="49"/>
                <c:pt idx="23">
                  <c:v>0.00115825366281495</c:v>
                </c:pt>
                <c:pt idx="24">
                  <c:v>-0.0117328132990594</c:v>
                </c:pt>
                <c:pt idx="25">
                  <c:v>-0.0157640611870122</c:v>
                </c:pt>
                <c:pt idx="26">
                  <c:v>-0.0182231542809677</c:v>
                </c:pt>
                <c:pt idx="27">
                  <c:v>-0.00936350280989437</c:v>
                </c:pt>
                <c:pt idx="28">
                  <c:v>-0.0133650454132886</c:v>
                </c:pt>
                <c:pt idx="29">
                  <c:v>-0.0219009481656145</c:v>
                </c:pt>
                <c:pt idx="30">
                  <c:v>-0.0114103641663833</c:v>
                </c:pt>
                <c:pt idx="31">
                  <c:v>-0.0144035242918537</c:v>
                </c:pt>
                <c:pt idx="32">
                  <c:v>-0.0168236897739878</c:v>
                </c:pt>
                <c:pt idx="33">
                  <c:v>-0.0195823484962712</c:v>
                </c:pt>
                <c:pt idx="34">
                  <c:v>-0.0206440719975573</c:v>
                </c:pt>
                <c:pt idx="35">
                  <c:v>-0.0217924395278348</c:v>
                </c:pt>
                <c:pt idx="36">
                  <c:v>-0.0212544647361572</c:v>
                </c:pt>
                <c:pt idx="37">
                  <c:v>-0.021057409752271</c:v>
                </c:pt>
                <c:pt idx="38">
                  <c:v>-0.0197475682708143</c:v>
                </c:pt>
                <c:pt idx="39">
                  <c:v>-0.0185604113972636</c:v>
                </c:pt>
                <c:pt idx="40">
                  <c:v>-0.0175727598915014</c:v>
                </c:pt>
                <c:pt idx="41">
                  <c:v>-0.0168706892908244</c:v>
                </c:pt>
                <c:pt idx="42">
                  <c:v>-0.0149900162010706</c:v>
                </c:pt>
                <c:pt idx="43">
                  <c:v>-0.0133583086298933</c:v>
                </c:pt>
                <c:pt idx="44">
                  <c:v>-0.0120003361727953</c:v>
                </c:pt>
                <c:pt idx="45">
                  <c:v>-0.0112697334092354</c:v>
                </c:pt>
                <c:pt idx="46">
                  <c:v>-0.011081749580801</c:v>
                </c:pt>
                <c:pt idx="47">
                  <c:v>-0.00935776117170501</c:v>
                </c:pt>
                <c:pt idx="48">
                  <c:v>-0.00754690649372666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0.00115825366281495</c:v>
                </c:pt>
                <c:pt idx="24">
                  <c:v>-0.0117328132990594</c:v>
                </c:pt>
                <c:pt idx="25">
                  <c:v>-0.0195881331115993</c:v>
                </c:pt>
                <c:pt idx="26">
                  <c:v>-0.0259966260361925</c:v>
                </c:pt>
                <c:pt idx="27">
                  <c:v>-0.0217929820184041</c:v>
                </c:pt>
                <c:pt idx="28">
                  <c:v>-0.0261186809053806</c:v>
                </c:pt>
                <c:pt idx="29">
                  <c:v>-0.0332953053344538</c:v>
                </c:pt>
                <c:pt idx="30">
                  <c:v>-0.0231593719591485</c:v>
                </c:pt>
                <c:pt idx="31">
                  <c:v>-0.0262139431509846</c:v>
                </c:pt>
                <c:pt idx="32">
                  <c:v>-0.0287090149276181</c:v>
                </c:pt>
                <c:pt idx="33">
                  <c:v>-0.0317327847392755</c:v>
                </c:pt>
                <c:pt idx="34">
                  <c:v>-0.0336895107437566</c:v>
                </c:pt>
                <c:pt idx="35">
                  <c:v>-0.0346473602669546</c:v>
                </c:pt>
                <c:pt idx="36">
                  <c:v>-0.0349601269493013</c:v>
                </c:pt>
                <c:pt idx="37">
                  <c:v>-0.0355993064756314</c:v>
                </c:pt>
                <c:pt idx="38">
                  <c:v>-0.0351507419010851</c:v>
                </c:pt>
                <c:pt idx="39">
                  <c:v>-0.0346518061665666</c:v>
                </c:pt>
                <c:pt idx="40">
                  <c:v>-0.0344261729417826</c:v>
                </c:pt>
                <c:pt idx="41">
                  <c:v>-0.034407498857007</c:v>
                </c:pt>
                <c:pt idx="42">
                  <c:v>-0.0334511913607854</c:v>
                </c:pt>
                <c:pt idx="43">
                  <c:v>-0.0325077857946862</c:v>
                </c:pt>
                <c:pt idx="44">
                  <c:v>-0.031713137354187</c:v>
                </c:pt>
                <c:pt idx="45">
                  <c:v>-0.0318357897876325</c:v>
                </c:pt>
                <c:pt idx="46">
                  <c:v>-0.0324798359668602</c:v>
                </c:pt>
                <c:pt idx="47">
                  <c:v>-0.0311228540724617</c:v>
                </c:pt>
                <c:pt idx="48">
                  <c:v>-0.0301451170806117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result'!$E$2:$E$50</c:f>
              <c:numCache>
                <c:formatCode>General</c:formatCode>
                <c:ptCount val="49"/>
                <c:pt idx="29">
                  <c:v>-0.0222885254168683</c:v>
                </c:pt>
                <c:pt idx="30">
                  <c:v>-0.0125870658027091</c:v>
                </c:pt>
                <c:pt idx="31">
                  <c:v>-0.0158826512931342</c:v>
                </c:pt>
                <c:pt idx="32">
                  <c:v>-0.0186434651275545</c:v>
                </c:pt>
                <c:pt idx="33">
                  <c:v>-0.0208015270757916</c:v>
                </c:pt>
                <c:pt idx="34">
                  <c:v>-0.0216321691277696</c:v>
                </c:pt>
                <c:pt idx="35">
                  <c:v>-0.024461154002399</c:v>
                </c:pt>
                <c:pt idx="36">
                  <c:v>-0.0293412448672479</c:v>
                </c:pt>
                <c:pt idx="37">
                  <c:v>-0.0292937650295647</c:v>
                </c:pt>
                <c:pt idx="38">
                  <c:v>-0.0292701002156982</c:v>
                </c:pt>
                <c:pt idx="39">
                  <c:v>-0.0284157980504136</c:v>
                </c:pt>
                <c:pt idx="40">
                  <c:v>-0.0275955791861735</c:v>
                </c:pt>
                <c:pt idx="41">
                  <c:v>-0.0256315809879514</c:v>
                </c:pt>
                <c:pt idx="42">
                  <c:v>-0.0238211822702688</c:v>
                </c:pt>
                <c:pt idx="43">
                  <c:v>-0.0236161318453842</c:v>
                </c:pt>
                <c:pt idx="44">
                  <c:v>-0.0235300855847269</c:v>
                </c:pt>
                <c:pt idx="45">
                  <c:v>-0.0218195984760923</c:v>
                </c:pt>
                <c:pt idx="46">
                  <c:v>-0.0204834799919441</c:v>
                </c:pt>
                <c:pt idx="47">
                  <c:v>-0.0188039935486255</c:v>
                </c:pt>
                <c:pt idx="48">
                  <c:v>-0.017811918394403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result'!$F$1</c:f>
              <c:strCache>
                <c:ptCount val="1"/>
                <c:pt idx="0">
                  <c:v>Extrapolación presupuesto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9">
                  <c:v>-0.033687199852946</c:v>
                </c:pt>
                <c:pt idx="30">
                  <c:v>-0.0243553600355529</c:v>
                </c:pt>
                <c:pt idx="31">
                  <c:v>-0.0277030201455702</c:v>
                </c:pt>
                <c:pt idx="32">
                  <c:v>-0.0304968508952958</c:v>
                </c:pt>
                <c:pt idx="33">
                  <c:v>-0.0329332011751759</c:v>
                </c:pt>
                <c:pt idx="34">
                  <c:v>-0.0346608869736872</c:v>
                </c:pt>
                <c:pt idx="35">
                  <c:v>-0.0373864403346759</c:v>
                </c:pt>
                <c:pt idx="36">
                  <c:v>-0.0432834146871697</c:v>
                </c:pt>
                <c:pt idx="37">
                  <c:v>-0.0442105105942513</c:v>
                </c:pt>
                <c:pt idx="38">
                  <c:v>-0.0450690799721196</c:v>
                </c:pt>
                <c:pt idx="39">
                  <c:v>-0.0447632095176908</c:v>
                </c:pt>
                <c:pt idx="40">
                  <c:v>-0.0447890724029619</c:v>
                </c:pt>
                <c:pt idx="41">
                  <c:v>-0.043561463439257</c:v>
                </c:pt>
                <c:pt idx="42">
                  <c:v>-0.0426587977904031</c:v>
                </c:pt>
                <c:pt idx="43">
                  <c:v>-0.0431764385364537</c:v>
                </c:pt>
                <c:pt idx="44">
                  <c:v>-0.0439272376298848</c:v>
                </c:pt>
                <c:pt idx="45">
                  <c:v>-0.0431982445726151</c:v>
                </c:pt>
                <c:pt idx="46">
                  <c:v>-0.0428053998764654</c:v>
                </c:pt>
                <c:pt idx="47">
                  <c:v>-0.0418149857181408</c:v>
                </c:pt>
                <c:pt idx="48">
                  <c:v>-0.0419093555171998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result'!$G$2:$G$50</c:f>
              <c:numCache>
                <c:formatCode>General</c:formatCode>
                <c:ptCount val="49"/>
                <c:pt idx="29">
                  <c:v>-0.0218693572125655</c:v>
                </c:pt>
                <c:pt idx="30">
                  <c:v>-0.010002448848771</c:v>
                </c:pt>
                <c:pt idx="31">
                  <c:v>-0.0122485541274845</c:v>
                </c:pt>
                <c:pt idx="32">
                  <c:v>-0.0159843441144698</c:v>
                </c:pt>
                <c:pt idx="33">
                  <c:v>-0.0171562746641549</c:v>
                </c:pt>
                <c:pt idx="34">
                  <c:v>-0.0185385695070446</c:v>
                </c:pt>
                <c:pt idx="35">
                  <c:v>-0.0207939223656486</c:v>
                </c:pt>
                <c:pt idx="36">
                  <c:v>-0.0232231804118577</c:v>
                </c:pt>
                <c:pt idx="37">
                  <c:v>-0.0215180223319183</c:v>
                </c:pt>
                <c:pt idx="38">
                  <c:v>-0.0195704981773032</c:v>
                </c:pt>
                <c:pt idx="39">
                  <c:v>-0.0176502922524261</c:v>
                </c:pt>
                <c:pt idx="40">
                  <c:v>-0.0163009742836705</c:v>
                </c:pt>
                <c:pt idx="41">
                  <c:v>-0.0150032800794461</c:v>
                </c:pt>
                <c:pt idx="42">
                  <c:v>-0.0142549138439423</c:v>
                </c:pt>
                <c:pt idx="43">
                  <c:v>-0.0134314366039784</c:v>
                </c:pt>
                <c:pt idx="44">
                  <c:v>-0.0122176410202758</c:v>
                </c:pt>
                <c:pt idx="45">
                  <c:v>-0.0100210058764925</c:v>
                </c:pt>
                <c:pt idx="46">
                  <c:v>-0.00952975893329531</c:v>
                </c:pt>
                <c:pt idx="47">
                  <c:v>-0.00867294168900902</c:v>
                </c:pt>
                <c:pt idx="48">
                  <c:v>-0.00699918432386742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9">
                  <c:v>-0.0332580510664177</c:v>
                </c:pt>
                <c:pt idx="30">
                  <c:v>-0.0217230233257978</c:v>
                </c:pt>
                <c:pt idx="31">
                  <c:v>-0.0240716238109406</c:v>
                </c:pt>
                <c:pt idx="32">
                  <c:v>-0.0279086342291747</c:v>
                </c:pt>
                <c:pt idx="33">
                  <c:v>-0.0293938916898493</c:v>
                </c:pt>
                <c:pt idx="34">
                  <c:v>-0.0316377320556827</c:v>
                </c:pt>
                <c:pt idx="35">
                  <c:v>-0.0337840799968494</c:v>
                </c:pt>
                <c:pt idx="36">
                  <c:v>-0.0371118248377709</c:v>
                </c:pt>
                <c:pt idx="37">
                  <c:v>-0.0361959301623327</c:v>
                </c:pt>
                <c:pt idx="38">
                  <c:v>-0.0351982054943311</c:v>
                </c:pt>
                <c:pt idx="39">
                  <c:v>-0.0338692753440049</c:v>
                </c:pt>
                <c:pt idx="40">
                  <c:v>-0.0333489580624341</c:v>
                </c:pt>
                <c:pt idx="41">
                  <c:v>-0.0328666470673765</c:v>
                </c:pt>
                <c:pt idx="42">
                  <c:v>-0.0329273642997067</c:v>
                </c:pt>
                <c:pt idx="43">
                  <c:v>-0.032826574450194</c:v>
                </c:pt>
                <c:pt idx="44">
                  <c:v>-0.0321609214885789</c:v>
                </c:pt>
                <c:pt idx="45">
                  <c:v>-0.0308337441393462</c:v>
                </c:pt>
                <c:pt idx="46">
                  <c:v>-0.0311687908155708</c:v>
                </c:pt>
                <c:pt idx="47">
                  <c:v>-0.0309464889595602</c:v>
                </c:pt>
                <c:pt idx="48">
                  <c:v>-0.029931317785966</c:v>
                </c:pt>
              </c:numCache>
            </c:numRef>
          </c:yVal>
          <c:smooth val="0"/>
        </c:ser>
        <c:axId val="68581968"/>
        <c:axId val="69713770"/>
      </c:scatterChart>
      <c:valAx>
        <c:axId val="68581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9713770"/>
        <c:crosses val="autoZero"/>
        <c:crossBetween val="midCat"/>
      </c:valAx>
      <c:valAx>
        <c:axId val="697137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8581968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result'!$C$147</c:f>
              <c:strCache>
                <c:ptCount val="1"/>
                <c:pt idx="0">
                  <c:v>1.18%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result'!$C$148:$C$174</c:f>
              <c:numCache>
                <c:formatCode>General</c:formatCode>
                <c:ptCount val="27"/>
                <c:pt idx="1">
                  <c:v>-0.0100080003976103</c:v>
                </c:pt>
                <c:pt idx="2">
                  <c:v>-0.0109202595021298</c:v>
                </c:pt>
                <c:pt idx="3">
                  <c:v>-0.0120403218026096</c:v>
                </c:pt>
                <c:pt idx="4">
                  <c:v>-0.0152644230272318</c:v>
                </c:pt>
                <c:pt idx="5">
                  <c:v>-0.0142020180814306</c:v>
                </c:pt>
                <c:pt idx="6">
                  <c:v>-0.0137173289663037</c:v>
                </c:pt>
                <c:pt idx="7">
                  <c:v>-0.0145825504311926</c:v>
                </c:pt>
                <c:pt idx="8">
                  <c:v>-0.0132659362154107</c:v>
                </c:pt>
                <c:pt idx="9">
                  <c:v>-0.0137994135299992</c:v>
                </c:pt>
                <c:pt idx="10">
                  <c:v>-0.0141276290857066</c:v>
                </c:pt>
                <c:pt idx="11">
                  <c:v>-0.0146398361103029</c:v>
                </c:pt>
                <c:pt idx="12">
                  <c:v>-0.0147421277425128</c:v>
                </c:pt>
                <c:pt idx="13">
                  <c:v>-0.0148323517861794</c:v>
                </c:pt>
                <c:pt idx="14">
                  <c:v>-0.0149048793813692</c:v>
                </c:pt>
                <c:pt idx="15">
                  <c:v>-0.014886972360481</c:v>
                </c:pt>
                <c:pt idx="16">
                  <c:v>-0.0144567802454053</c:v>
                </c:pt>
                <c:pt idx="17">
                  <c:v>-0.0141789898650524</c:v>
                </c:pt>
                <c:pt idx="18">
                  <c:v>-0.0139500940991849</c:v>
                </c:pt>
                <c:pt idx="19">
                  <c:v>-0.0137754673535421</c:v>
                </c:pt>
                <c:pt idx="20">
                  <c:v>-0.0135313979086147</c:v>
                </c:pt>
                <c:pt idx="21">
                  <c:v>-0.0132310033151997</c:v>
                </c:pt>
                <c:pt idx="22">
                  <c:v>-0.0129163835388347</c:v>
                </c:pt>
                <c:pt idx="23">
                  <c:v>-0.0127024275114168</c:v>
                </c:pt>
                <c:pt idx="24">
                  <c:v>-0.0127169779054472</c:v>
                </c:pt>
                <c:pt idx="25">
                  <c:v>-0.0124538129745541</c:v>
                </c:pt>
                <c:pt idx="26">
                  <c:v>-0.0121598327706699</c:v>
                </c:pt>
              </c:numCache>
            </c:numRef>
          </c:val>
        </c:ser>
        <c:ser>
          <c:idx val="1"/>
          <c:order val="1"/>
          <c:tx>
            <c:strRef>
              <c:f>'Economic result'!$D$147</c:f>
              <c:strCache>
                <c:ptCount val="1"/>
                <c:pt idx="0">
                  <c:v>9.99%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result'!$D$148:$D$174</c:f>
              <c:numCache>
                <c:formatCode>General</c:formatCode>
                <c:ptCount val="27"/>
                <c:pt idx="1">
                  <c:v>-0.0636642641339579</c:v>
                </c:pt>
                <c:pt idx="2">
                  <c:v>-0.082878117973868</c:v>
                </c:pt>
                <c:pt idx="3">
                  <c:v>-0.0819364794999319</c:v>
                </c:pt>
                <c:pt idx="4">
                  <c:v>-0.0850072793541843</c:v>
                </c:pt>
                <c:pt idx="5">
                  <c:v>-0.0819274924771436</c:v>
                </c:pt>
                <c:pt idx="6">
                  <c:v>-0.0762877740608489</c:v>
                </c:pt>
                <c:pt idx="7">
                  <c:v>-0.0918289547978347</c:v>
                </c:pt>
                <c:pt idx="8">
                  <c:v>-0.0822638594325001</c:v>
                </c:pt>
                <c:pt idx="9">
                  <c:v>-0.0855321999484785</c:v>
                </c:pt>
                <c:pt idx="10">
                  <c:v>-0.0887462554349867</c:v>
                </c:pt>
                <c:pt idx="11">
                  <c:v>-0.091476974201611</c:v>
                </c:pt>
                <c:pt idx="12">
                  <c:v>-0.0944192055681459</c:v>
                </c:pt>
                <c:pt idx="13">
                  <c:v>-0.0972738504351609</c:v>
                </c:pt>
                <c:pt idx="14">
                  <c:v>-0.0983319238602213</c:v>
                </c:pt>
                <c:pt idx="15">
                  <c:v>-0.099136103311226</c:v>
                </c:pt>
                <c:pt idx="16">
                  <c:v>-0.0994957174272592</c:v>
                </c:pt>
                <c:pt idx="17">
                  <c:v>-0.0997831390998829</c:v>
                </c:pt>
                <c:pt idx="18">
                  <c:v>-0.0999612151930715</c:v>
                </c:pt>
                <c:pt idx="19">
                  <c:v>-0.100245239662807</c:v>
                </c:pt>
                <c:pt idx="20">
                  <c:v>-0.0998556903848338</c:v>
                </c:pt>
                <c:pt idx="21">
                  <c:v>-0.0997276965017448</c:v>
                </c:pt>
                <c:pt idx="22">
                  <c:v>-0.0994353704564745</c:v>
                </c:pt>
                <c:pt idx="23">
                  <c:v>-0.0998465177414312</c:v>
                </c:pt>
                <c:pt idx="24">
                  <c:v>-0.100624336551987</c:v>
                </c:pt>
                <c:pt idx="25">
                  <c:v>-0.0999084749594396</c:v>
                </c:pt>
                <c:pt idx="26">
                  <c:v>-0.0998023991436658</c:v>
                </c:pt>
              </c:numCache>
            </c:numRef>
          </c:val>
        </c:ser>
        <c:ser>
          <c:idx val="2"/>
          <c:order val="2"/>
          <c:tx>
            <c:strRef>
              <c:f>'Economic result'!$E$147</c:f>
              <c:strCache>
                <c:ptCount val="1"/>
                <c:pt idx="0">
                  <c:v>6.57%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result'!$E$148:$E$174</c:f>
              <c:numCache>
                <c:formatCode>General</c:formatCode>
                <c:ptCount val="27"/>
                <c:pt idx="1">
                  <c:v>0.0539797598100557</c:v>
                </c:pt>
                <c:pt idx="2">
                  <c:v>0.0608238023860763</c:v>
                </c:pt>
                <c:pt idx="3">
                  <c:v>0.0607772092455274</c:v>
                </c:pt>
                <c:pt idx="4">
                  <c:v>0.0632186182278524</c:v>
                </c:pt>
                <c:pt idx="5">
                  <c:v>0.0584562617822061</c:v>
                </c:pt>
                <c:pt idx="6">
                  <c:v>0.0514250350291287</c:v>
                </c:pt>
                <c:pt idx="7">
                  <c:v>0.0587999583068625</c:v>
                </c:pt>
                <c:pt idx="8">
                  <c:v>0.0582850620135248</c:v>
                </c:pt>
                <c:pt idx="9">
                  <c:v>0.0587565506536055</c:v>
                </c:pt>
                <c:pt idx="10">
                  <c:v>0.0595550387420765</c:v>
                </c:pt>
                <c:pt idx="11">
                  <c:v>0.0596414801008877</c:v>
                </c:pt>
                <c:pt idx="12">
                  <c:v>0.0606230836320963</c:v>
                </c:pt>
                <c:pt idx="13">
                  <c:v>0.0613202260686043</c:v>
                </c:pt>
                <c:pt idx="14">
                  <c:v>0.0621380604065078</c:v>
                </c:pt>
                <c:pt idx="15">
                  <c:v>0.0622851533102942</c:v>
                </c:pt>
                <c:pt idx="16">
                  <c:v>0.062663139885798</c:v>
                </c:pt>
                <c:pt idx="17">
                  <c:v>0.0631717069125873</c:v>
                </c:pt>
                <c:pt idx="18">
                  <c:v>0.0633465204646924</c:v>
                </c:pt>
                <c:pt idx="19">
                  <c:v>0.063474592273561</c:v>
                </c:pt>
                <c:pt idx="20">
                  <c:v>0.0637972810468817</c:v>
                </c:pt>
                <c:pt idx="21">
                  <c:v>0.0643122981364769</c:v>
                </c:pt>
                <c:pt idx="22">
                  <c:v>0.0645000007553408</c:v>
                </c:pt>
                <c:pt idx="23">
                  <c:v>0.0645745395794341</c:v>
                </c:pt>
                <c:pt idx="24">
                  <c:v>0.0647228626047929</c:v>
                </c:pt>
                <c:pt idx="25">
                  <c:v>0.0651008179757505</c:v>
                </c:pt>
                <c:pt idx="26">
                  <c:v>0.0656784989479427</c:v>
                </c:pt>
              </c:numCache>
            </c:numRef>
          </c:val>
        </c:ser>
        <c:ser>
          <c:idx val="3"/>
          <c:order val="3"/>
          <c:tx>
            <c:strRef>
              <c:f>'Economic result'!$F$147</c:f>
              <c:strCache>
                <c:ptCount val="1"/>
                <c:pt idx="0">
                  <c:v>1.61%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result'!$F$148:$F$174</c:f>
              <c:numCache>
                <c:formatCode>General</c:formatCode>
                <c:ptCount val="27"/>
                <c:pt idx="1">
                  <c:v>0.0208507583843275</c:v>
                </c:pt>
                <c:pt idx="2">
                  <c:v>0.0212417617908622</c:v>
                </c:pt>
                <c:pt idx="3">
                  <c:v>0.0136114589454148</c:v>
                </c:pt>
                <c:pt idx="4">
                  <c:v>0.0110564581173711</c:v>
                </c:pt>
                <c:pt idx="5">
                  <c:v>0.015880266757964</c:v>
                </c:pt>
                <c:pt idx="6">
                  <c:v>0.0124613870926432</c:v>
                </c:pt>
                <c:pt idx="7">
                  <c:v>0.0143162415877109</c:v>
                </c:pt>
                <c:pt idx="8">
                  <c:v>0.0140853616752376</c:v>
                </c:pt>
                <c:pt idx="9">
                  <c:v>0.0143611196738877</c:v>
                </c:pt>
                <c:pt idx="10">
                  <c:v>0.0146098308509987</c:v>
                </c:pt>
                <c:pt idx="11">
                  <c:v>0.0147425454717507</c:v>
                </c:pt>
                <c:pt idx="12">
                  <c:v>0.0148487389348057</c:v>
                </c:pt>
                <c:pt idx="13">
                  <c:v>0.0161386158857814</c:v>
                </c:pt>
                <c:pt idx="14">
                  <c:v>0.0161386158857814</c:v>
                </c:pt>
                <c:pt idx="15">
                  <c:v>0.0161386158857814</c:v>
                </c:pt>
                <c:pt idx="16">
                  <c:v>0.0161386158857814</c:v>
                </c:pt>
                <c:pt idx="17">
                  <c:v>0.0161386158857814</c:v>
                </c:pt>
                <c:pt idx="18">
                  <c:v>0.0161386158857814</c:v>
                </c:pt>
                <c:pt idx="19">
                  <c:v>0.0161386158857814</c:v>
                </c:pt>
                <c:pt idx="20">
                  <c:v>0.0161386158857814</c:v>
                </c:pt>
                <c:pt idx="21">
                  <c:v>0.0161386158857814</c:v>
                </c:pt>
                <c:pt idx="22">
                  <c:v>0.0161386158857814</c:v>
                </c:pt>
                <c:pt idx="23">
                  <c:v>0.0161386158857814</c:v>
                </c:pt>
                <c:pt idx="24">
                  <c:v>0.0161386158857814</c:v>
                </c:pt>
                <c:pt idx="25">
                  <c:v>0.0161386158857814</c:v>
                </c:pt>
                <c:pt idx="26">
                  <c:v>0.0161386158857814</c:v>
                </c:pt>
              </c:numCache>
            </c:numRef>
          </c:val>
        </c:ser>
        <c:gapWidth val="100"/>
        <c:overlap val="100"/>
        <c:axId val="1649988"/>
        <c:axId val="89427205"/>
      </c:barChart>
      <c:lineChart>
        <c:grouping val="stacked"/>
        <c:varyColors val="0"/>
        <c:ser>
          <c:idx val="4"/>
          <c:order val="4"/>
          <c:tx>
            <c:strRef>
              <c:f>'Economic result'!$G$147</c:f>
              <c:strCache>
                <c:ptCount val="1"/>
                <c:pt idx="0">
                  <c:v>-2.99%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result'!$G$148:$G$174</c:f>
              <c:numCache>
                <c:formatCode>General</c:formatCode>
                <c:ptCount val="27"/>
                <c:pt idx="1">
                  <c:v>0.00115825366281501</c:v>
                </c:pt>
                <c:pt idx="2">
                  <c:v>-0.0117328132990594</c:v>
                </c:pt>
                <c:pt idx="3">
                  <c:v>-0.0195881331115993</c:v>
                </c:pt>
                <c:pt idx="4">
                  <c:v>-0.0259966260361926</c:v>
                </c:pt>
                <c:pt idx="5">
                  <c:v>-0.0217929820184041</c:v>
                </c:pt>
                <c:pt idx="6">
                  <c:v>-0.0261186809053806</c:v>
                </c:pt>
                <c:pt idx="7">
                  <c:v>-0.0332953053344539</c:v>
                </c:pt>
                <c:pt idx="8">
                  <c:v>-0.0231593719591485</c:v>
                </c:pt>
                <c:pt idx="9">
                  <c:v>-0.0262139431509846</c:v>
                </c:pt>
                <c:pt idx="10">
                  <c:v>-0.0287090149276181</c:v>
                </c:pt>
                <c:pt idx="11">
                  <c:v>-0.0317327847392755</c:v>
                </c:pt>
                <c:pt idx="12">
                  <c:v>-0.0336895107437566</c:v>
                </c:pt>
                <c:pt idx="13">
                  <c:v>-0.0346473602669546</c:v>
                </c:pt>
                <c:pt idx="14">
                  <c:v>-0.0349601269493013</c:v>
                </c:pt>
                <c:pt idx="15">
                  <c:v>-0.0355993064756314</c:v>
                </c:pt>
                <c:pt idx="16">
                  <c:v>-0.035150741901085</c:v>
                </c:pt>
                <c:pt idx="17">
                  <c:v>-0.0346518061665666</c:v>
                </c:pt>
                <c:pt idx="18">
                  <c:v>-0.0344261729417826</c:v>
                </c:pt>
                <c:pt idx="19">
                  <c:v>-0.034407498857007</c:v>
                </c:pt>
                <c:pt idx="20">
                  <c:v>-0.0334511913607854</c:v>
                </c:pt>
                <c:pt idx="21">
                  <c:v>-0.0325077857946862</c:v>
                </c:pt>
                <c:pt idx="22">
                  <c:v>-0.0317131373541869</c:v>
                </c:pt>
                <c:pt idx="23">
                  <c:v>-0.0318357897876325</c:v>
                </c:pt>
                <c:pt idx="24">
                  <c:v>-0.0324798359668602</c:v>
                </c:pt>
                <c:pt idx="25">
                  <c:v>-0.0311228540724617</c:v>
                </c:pt>
                <c:pt idx="26">
                  <c:v>-0.0301451170806116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649988"/>
        <c:axId val="89427205"/>
      </c:lineChart>
      <c:catAx>
        <c:axId val="16499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9427205"/>
        <c:crosses val="autoZero"/>
        <c:auto val="1"/>
        <c:lblAlgn val="ctr"/>
        <c:lblOffset val="100"/>
      </c:catAx>
      <c:valAx>
        <c:axId val="894272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649988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0.00115825366281495</c:v>
                </c:pt>
                <c:pt idx="24">
                  <c:v>-0.0117328132990594</c:v>
                </c:pt>
                <c:pt idx="25">
                  <c:v>-0.0195881331115993</c:v>
                </c:pt>
                <c:pt idx="26">
                  <c:v>-0.0259966260361925</c:v>
                </c:pt>
                <c:pt idx="27">
                  <c:v>-0.0217929820184041</c:v>
                </c:pt>
                <c:pt idx="28">
                  <c:v>-0.0261186809053806</c:v>
                </c:pt>
                <c:pt idx="29">
                  <c:v>-0.0332953053344538</c:v>
                </c:pt>
                <c:pt idx="30">
                  <c:v>-0.0231593719591485</c:v>
                </c:pt>
                <c:pt idx="31">
                  <c:v>-0.0262139431509846</c:v>
                </c:pt>
                <c:pt idx="32">
                  <c:v>-0.0287090149276181</c:v>
                </c:pt>
                <c:pt idx="33">
                  <c:v>-0.0317327847392755</c:v>
                </c:pt>
                <c:pt idx="34">
                  <c:v>-0.0336895107437566</c:v>
                </c:pt>
                <c:pt idx="35">
                  <c:v>-0.0346473602669546</c:v>
                </c:pt>
                <c:pt idx="36">
                  <c:v>-0.0349601269493013</c:v>
                </c:pt>
                <c:pt idx="37">
                  <c:v>-0.0355993064756314</c:v>
                </c:pt>
                <c:pt idx="38">
                  <c:v>-0.0351507419010851</c:v>
                </c:pt>
                <c:pt idx="39">
                  <c:v>-0.0346518061665666</c:v>
                </c:pt>
                <c:pt idx="40">
                  <c:v>-0.0344261729417826</c:v>
                </c:pt>
                <c:pt idx="41">
                  <c:v>-0.034407498857007</c:v>
                </c:pt>
                <c:pt idx="42">
                  <c:v>-0.0334511913607854</c:v>
                </c:pt>
                <c:pt idx="43">
                  <c:v>-0.0325077857946862</c:v>
                </c:pt>
                <c:pt idx="44">
                  <c:v>-0.031713137354187</c:v>
                </c:pt>
                <c:pt idx="45">
                  <c:v>-0.0318357897876325</c:v>
                </c:pt>
                <c:pt idx="46">
                  <c:v>-0.0324798359668602</c:v>
                </c:pt>
                <c:pt idx="47">
                  <c:v>-0.0311228540724617</c:v>
                </c:pt>
                <c:pt idx="48">
                  <c:v>-0.0301451170806117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Extrapolación presupuesto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9">
                  <c:v>-0.033687199852946</c:v>
                </c:pt>
                <c:pt idx="30">
                  <c:v>-0.0243553600355529</c:v>
                </c:pt>
                <c:pt idx="31">
                  <c:v>-0.0277030201455702</c:v>
                </c:pt>
                <c:pt idx="32">
                  <c:v>-0.0304968508952958</c:v>
                </c:pt>
                <c:pt idx="33">
                  <c:v>-0.0329332011751759</c:v>
                </c:pt>
                <c:pt idx="34">
                  <c:v>-0.0346608869736872</c:v>
                </c:pt>
                <c:pt idx="35">
                  <c:v>-0.0373864403346759</c:v>
                </c:pt>
                <c:pt idx="36">
                  <c:v>-0.0432834146871697</c:v>
                </c:pt>
                <c:pt idx="37">
                  <c:v>-0.0442105105942513</c:v>
                </c:pt>
                <c:pt idx="38">
                  <c:v>-0.0450690799721196</c:v>
                </c:pt>
                <c:pt idx="39">
                  <c:v>-0.0447632095176908</c:v>
                </c:pt>
                <c:pt idx="40">
                  <c:v>-0.0447890724029619</c:v>
                </c:pt>
                <c:pt idx="41">
                  <c:v>-0.043561463439257</c:v>
                </c:pt>
                <c:pt idx="42">
                  <c:v>-0.0426587977904031</c:v>
                </c:pt>
                <c:pt idx="43">
                  <c:v>-0.0431764385364537</c:v>
                </c:pt>
                <c:pt idx="44">
                  <c:v>-0.0439272376298848</c:v>
                </c:pt>
                <c:pt idx="45">
                  <c:v>-0.0431982445726151</c:v>
                </c:pt>
                <c:pt idx="46">
                  <c:v>-0.0428053998764654</c:v>
                </c:pt>
                <c:pt idx="47">
                  <c:v>-0.0418149857181408</c:v>
                </c:pt>
                <c:pt idx="48">
                  <c:v>-0.0419093555171998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9">
                  <c:v>-0.0332580510664177</c:v>
                </c:pt>
                <c:pt idx="30">
                  <c:v>-0.0217230233257978</c:v>
                </c:pt>
                <c:pt idx="31">
                  <c:v>-0.0240716238109406</c:v>
                </c:pt>
                <c:pt idx="32">
                  <c:v>-0.0279086342291747</c:v>
                </c:pt>
                <c:pt idx="33">
                  <c:v>-0.0293938916898493</c:v>
                </c:pt>
                <c:pt idx="34">
                  <c:v>-0.0316377320556827</c:v>
                </c:pt>
                <c:pt idx="35">
                  <c:v>-0.0337840799968494</c:v>
                </c:pt>
                <c:pt idx="36">
                  <c:v>-0.0371118248377709</c:v>
                </c:pt>
                <c:pt idx="37">
                  <c:v>-0.0361959301623327</c:v>
                </c:pt>
                <c:pt idx="38">
                  <c:v>-0.0351982054943311</c:v>
                </c:pt>
                <c:pt idx="39">
                  <c:v>-0.0338692753440049</c:v>
                </c:pt>
                <c:pt idx="40">
                  <c:v>-0.0333489580624341</c:v>
                </c:pt>
                <c:pt idx="41">
                  <c:v>-0.0328666470673765</c:v>
                </c:pt>
                <c:pt idx="42">
                  <c:v>-0.0329273642997067</c:v>
                </c:pt>
                <c:pt idx="43">
                  <c:v>-0.032826574450194</c:v>
                </c:pt>
                <c:pt idx="44">
                  <c:v>-0.0321609214885789</c:v>
                </c:pt>
                <c:pt idx="45">
                  <c:v>-0.0308337441393462</c:v>
                </c:pt>
                <c:pt idx="46">
                  <c:v>-0.0311687908155708</c:v>
                </c:pt>
                <c:pt idx="47">
                  <c:v>-0.0309464889595602</c:v>
                </c:pt>
                <c:pt idx="48">
                  <c:v>-0.029931317785966</c:v>
                </c:pt>
              </c:numCache>
            </c:numRef>
          </c:yVal>
          <c:smooth val="0"/>
        </c:ser>
        <c:axId val="63798397"/>
        <c:axId val="2225570"/>
      </c:scatterChart>
      <c:valAx>
        <c:axId val="6379839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225570"/>
        <c:crosses val="autoZero"/>
        <c:crossBetween val="midCat"/>
      </c:valAx>
      <c:valAx>
        <c:axId val="22255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3798397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result'!$C$148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result'!$C$149:$C$175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-0.0109202595021298</c:v>
                </c:pt>
                <c:pt idx="2">
                  <c:v>-0.0120403218026096</c:v>
                </c:pt>
                <c:pt idx="3">
                  <c:v>-0.0152644230272318</c:v>
                </c:pt>
                <c:pt idx="4">
                  <c:v>-0.0142020180814306</c:v>
                </c:pt>
                <c:pt idx="5">
                  <c:v>-0.0137173289663037</c:v>
                </c:pt>
                <c:pt idx="6">
                  <c:v>-0.0145825504311926</c:v>
                </c:pt>
                <c:pt idx="7">
                  <c:v>-0.0132659362154107</c:v>
                </c:pt>
                <c:pt idx="8">
                  <c:v>-0.0137994135299992</c:v>
                </c:pt>
                <c:pt idx="9">
                  <c:v>-0.0141276290857066</c:v>
                </c:pt>
                <c:pt idx="10">
                  <c:v>-0.0146398361103029</c:v>
                </c:pt>
                <c:pt idx="11">
                  <c:v>-0.0147421277425128</c:v>
                </c:pt>
                <c:pt idx="12">
                  <c:v>-0.0148323517861794</c:v>
                </c:pt>
                <c:pt idx="13">
                  <c:v>-0.0149048793813692</c:v>
                </c:pt>
                <c:pt idx="14">
                  <c:v>-0.014886972360481</c:v>
                </c:pt>
                <c:pt idx="15">
                  <c:v>-0.0144567802454053</c:v>
                </c:pt>
                <c:pt idx="16">
                  <c:v>-0.0141789898650524</c:v>
                </c:pt>
                <c:pt idx="17">
                  <c:v>-0.0139500940991849</c:v>
                </c:pt>
                <c:pt idx="18">
                  <c:v>-0.0137754673535421</c:v>
                </c:pt>
                <c:pt idx="19">
                  <c:v>-0.0135313979086147</c:v>
                </c:pt>
                <c:pt idx="20">
                  <c:v>-0.0132310033151997</c:v>
                </c:pt>
                <c:pt idx="21">
                  <c:v>-0.0129163835388347</c:v>
                </c:pt>
                <c:pt idx="22">
                  <c:v>-0.0127024275114168</c:v>
                </c:pt>
                <c:pt idx="23">
                  <c:v>-0.0127169779054472</c:v>
                </c:pt>
                <c:pt idx="24">
                  <c:v>-0.0124538129745541</c:v>
                </c:pt>
                <c:pt idx="25">
                  <c:v>-0.0121598327706699</c:v>
                </c:pt>
                <c:pt idx="26">
                  <c:v>-0.0117523847956149</c:v>
                </c:pt>
              </c:numCache>
            </c:numRef>
          </c:val>
        </c:ser>
        <c:ser>
          <c:idx val="1"/>
          <c:order val="1"/>
          <c:tx>
            <c:strRef>
              <c:f>'Economic result'!$D$148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result'!$D$149:$D$175</c:f>
              <c:numCache>
                <c:formatCode>General</c:formatCode>
                <c:ptCount val="27"/>
                <c:pt idx="0">
                  <c:v>-0.0636642641339579</c:v>
                </c:pt>
                <c:pt idx="1">
                  <c:v>-0.082878117973868</c:v>
                </c:pt>
                <c:pt idx="2">
                  <c:v>-0.0819364794999319</c:v>
                </c:pt>
                <c:pt idx="3">
                  <c:v>-0.0850072793541843</c:v>
                </c:pt>
                <c:pt idx="4">
                  <c:v>-0.0819274924771436</c:v>
                </c:pt>
                <c:pt idx="5">
                  <c:v>-0.0762877740608489</c:v>
                </c:pt>
                <c:pt idx="6">
                  <c:v>-0.0918289547978347</c:v>
                </c:pt>
                <c:pt idx="7">
                  <c:v>-0.0822638594325001</c:v>
                </c:pt>
                <c:pt idx="8">
                  <c:v>-0.0855321999484785</c:v>
                </c:pt>
                <c:pt idx="9">
                  <c:v>-0.0887462554349867</c:v>
                </c:pt>
                <c:pt idx="10">
                  <c:v>-0.091476974201611</c:v>
                </c:pt>
                <c:pt idx="11">
                  <c:v>-0.0944192055681459</c:v>
                </c:pt>
                <c:pt idx="12">
                  <c:v>-0.0972738504351609</c:v>
                </c:pt>
                <c:pt idx="13">
                  <c:v>-0.0983319238602213</c:v>
                </c:pt>
                <c:pt idx="14">
                  <c:v>-0.099136103311226</c:v>
                </c:pt>
                <c:pt idx="15">
                  <c:v>-0.0994957174272592</c:v>
                </c:pt>
                <c:pt idx="16">
                  <c:v>-0.0997831390998829</c:v>
                </c:pt>
                <c:pt idx="17">
                  <c:v>-0.0999612151930715</c:v>
                </c:pt>
                <c:pt idx="18">
                  <c:v>-0.100245239662807</c:v>
                </c:pt>
                <c:pt idx="19">
                  <c:v>-0.0998556903848338</c:v>
                </c:pt>
                <c:pt idx="20">
                  <c:v>-0.0997276965017448</c:v>
                </c:pt>
                <c:pt idx="21">
                  <c:v>-0.0994353704564745</c:v>
                </c:pt>
                <c:pt idx="22">
                  <c:v>-0.0998465177414312</c:v>
                </c:pt>
                <c:pt idx="23">
                  <c:v>-0.100624336551987</c:v>
                </c:pt>
                <c:pt idx="24">
                  <c:v>-0.0999084749594396</c:v>
                </c:pt>
                <c:pt idx="25">
                  <c:v>-0.0998023991436658</c:v>
                </c:pt>
                <c:pt idx="26">
                  <c:v>-0.0999095992572198</c:v>
                </c:pt>
              </c:numCache>
            </c:numRef>
          </c:val>
        </c:ser>
        <c:ser>
          <c:idx val="2"/>
          <c:order val="2"/>
          <c:tx>
            <c:strRef>
              <c:f>'Economic result'!$E$148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result'!$E$149:$E$175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0.0608238023860763</c:v>
                </c:pt>
                <c:pt idx="2">
                  <c:v>0.0607772092455274</c:v>
                </c:pt>
                <c:pt idx="3">
                  <c:v>0.0632186182278524</c:v>
                </c:pt>
                <c:pt idx="4">
                  <c:v>0.0584562617822061</c:v>
                </c:pt>
                <c:pt idx="5">
                  <c:v>0.0514250350291287</c:v>
                </c:pt>
                <c:pt idx="6">
                  <c:v>0.0587999583068625</c:v>
                </c:pt>
                <c:pt idx="7">
                  <c:v>0.0582850620135248</c:v>
                </c:pt>
                <c:pt idx="8">
                  <c:v>0.0587565506536055</c:v>
                </c:pt>
                <c:pt idx="9">
                  <c:v>0.0595550387420765</c:v>
                </c:pt>
                <c:pt idx="10">
                  <c:v>0.0596414801008877</c:v>
                </c:pt>
                <c:pt idx="11">
                  <c:v>0.0606230836320963</c:v>
                </c:pt>
                <c:pt idx="12">
                  <c:v>0.0613202260686043</c:v>
                </c:pt>
                <c:pt idx="13">
                  <c:v>0.0621380604065078</c:v>
                </c:pt>
                <c:pt idx="14">
                  <c:v>0.0622851533102942</c:v>
                </c:pt>
                <c:pt idx="15">
                  <c:v>0.062663139885798</c:v>
                </c:pt>
                <c:pt idx="16">
                  <c:v>0.0631717069125873</c:v>
                </c:pt>
                <c:pt idx="17">
                  <c:v>0.0633465204646924</c:v>
                </c:pt>
                <c:pt idx="18">
                  <c:v>0.063474592273561</c:v>
                </c:pt>
                <c:pt idx="19">
                  <c:v>0.0637972810468817</c:v>
                </c:pt>
                <c:pt idx="20">
                  <c:v>0.0643122981364769</c:v>
                </c:pt>
                <c:pt idx="21">
                  <c:v>0.0645000007553408</c:v>
                </c:pt>
                <c:pt idx="22">
                  <c:v>0.0645745395794341</c:v>
                </c:pt>
                <c:pt idx="23">
                  <c:v>0.0647228626047929</c:v>
                </c:pt>
                <c:pt idx="24">
                  <c:v>0.0651008179757505</c:v>
                </c:pt>
                <c:pt idx="25">
                  <c:v>0.0656784989479427</c:v>
                </c:pt>
                <c:pt idx="26">
                  <c:v>0.0656518770444389</c:v>
                </c:pt>
              </c:numCache>
            </c:numRef>
          </c:val>
        </c:ser>
        <c:ser>
          <c:idx val="3"/>
          <c:order val="3"/>
          <c:tx>
            <c:strRef>
              <c:f>'Economic result'!$F$148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result'!$F$149:$F$175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0.0124613870926432</c:v>
                </c:pt>
                <c:pt idx="6">
                  <c:v>0.0143162415877109</c:v>
                </c:pt>
                <c:pt idx="7">
                  <c:v>0.0140853616752376</c:v>
                </c:pt>
                <c:pt idx="8">
                  <c:v>0.0143611196738877</c:v>
                </c:pt>
                <c:pt idx="9">
                  <c:v>0.0146098308509987</c:v>
                </c:pt>
                <c:pt idx="10">
                  <c:v>0.0147425454717507</c:v>
                </c:pt>
                <c:pt idx="11">
                  <c:v>0.0148487389348057</c:v>
                </c:pt>
                <c:pt idx="12">
                  <c:v>0.0161386158857814</c:v>
                </c:pt>
                <c:pt idx="13">
                  <c:v>0.0161386158857814</c:v>
                </c:pt>
                <c:pt idx="14">
                  <c:v>0.0161386158857814</c:v>
                </c:pt>
                <c:pt idx="15">
                  <c:v>0.0161386158857814</c:v>
                </c:pt>
                <c:pt idx="16">
                  <c:v>0.0161386158857814</c:v>
                </c:pt>
                <c:pt idx="17">
                  <c:v>0.0161386158857814</c:v>
                </c:pt>
                <c:pt idx="18">
                  <c:v>0.0161386158857814</c:v>
                </c:pt>
                <c:pt idx="19">
                  <c:v>0.0161386158857814</c:v>
                </c:pt>
                <c:pt idx="20">
                  <c:v>0.0161386158857814</c:v>
                </c:pt>
                <c:pt idx="21">
                  <c:v>0.0161386158857814</c:v>
                </c:pt>
                <c:pt idx="22">
                  <c:v>0.0161386158857814</c:v>
                </c:pt>
                <c:pt idx="23">
                  <c:v>0.0161386158857814</c:v>
                </c:pt>
                <c:pt idx="24">
                  <c:v>0.0161386158857814</c:v>
                </c:pt>
                <c:pt idx="25">
                  <c:v>0.0161386158857814</c:v>
                </c:pt>
                <c:pt idx="26">
                  <c:v>0.0161386158857814</c:v>
                </c:pt>
              </c:numCache>
            </c:numRef>
          </c:val>
        </c:ser>
        <c:gapWidth val="100"/>
        <c:overlap val="100"/>
        <c:axId val="39358137"/>
        <c:axId val="42037528"/>
      </c:barChart>
      <c:lineChart>
        <c:grouping val="stacked"/>
        <c:varyColors val="0"/>
        <c:ser>
          <c:idx val="4"/>
          <c:order val="4"/>
          <c:tx>
            <c:strRef>
              <c:f>'Economic result'!$G$148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result'!$G$149:$G$175</c:f>
              <c:numCache>
                <c:formatCode>General</c:formatCode>
                <c:ptCount val="27"/>
                <c:pt idx="0">
                  <c:v>0.00115825366281501</c:v>
                </c:pt>
                <c:pt idx="1">
                  <c:v>-0.0117328132990594</c:v>
                </c:pt>
                <c:pt idx="2">
                  <c:v>-0.0195881331115993</c:v>
                </c:pt>
                <c:pt idx="3">
                  <c:v>-0.0259966260361926</c:v>
                </c:pt>
                <c:pt idx="4">
                  <c:v>-0.0217929820184041</c:v>
                </c:pt>
                <c:pt idx="5">
                  <c:v>-0.0261186809053806</c:v>
                </c:pt>
                <c:pt idx="6">
                  <c:v>-0.0332953053344539</c:v>
                </c:pt>
                <c:pt idx="7">
                  <c:v>-0.0231593719591485</c:v>
                </c:pt>
                <c:pt idx="8">
                  <c:v>-0.0262139431509846</c:v>
                </c:pt>
                <c:pt idx="9">
                  <c:v>-0.0287090149276181</c:v>
                </c:pt>
                <c:pt idx="10">
                  <c:v>-0.0317327847392755</c:v>
                </c:pt>
                <c:pt idx="11">
                  <c:v>-0.0336895107437566</c:v>
                </c:pt>
                <c:pt idx="12">
                  <c:v>-0.0346473602669546</c:v>
                </c:pt>
                <c:pt idx="13">
                  <c:v>-0.0349601269493013</c:v>
                </c:pt>
                <c:pt idx="14">
                  <c:v>-0.0355993064756314</c:v>
                </c:pt>
                <c:pt idx="15">
                  <c:v>-0.035150741901085</c:v>
                </c:pt>
                <c:pt idx="16">
                  <c:v>-0.0346518061665666</c:v>
                </c:pt>
                <c:pt idx="17">
                  <c:v>-0.0344261729417826</c:v>
                </c:pt>
                <c:pt idx="18">
                  <c:v>-0.034407498857007</c:v>
                </c:pt>
                <c:pt idx="19">
                  <c:v>-0.0334511913607854</c:v>
                </c:pt>
                <c:pt idx="20">
                  <c:v>-0.0325077857946862</c:v>
                </c:pt>
                <c:pt idx="21">
                  <c:v>-0.0317131373541869</c:v>
                </c:pt>
                <c:pt idx="22">
                  <c:v>-0.0318357897876325</c:v>
                </c:pt>
                <c:pt idx="23">
                  <c:v>-0.0324798359668602</c:v>
                </c:pt>
                <c:pt idx="24">
                  <c:v>-0.0311228540724617</c:v>
                </c:pt>
                <c:pt idx="25">
                  <c:v>-0.0301451170806116</c:v>
                </c:pt>
                <c:pt idx="26">
                  <c:v>-0.0298714911226144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9358137"/>
        <c:axId val="42037528"/>
      </c:lineChart>
      <c:catAx>
        <c:axId val="393581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42037528"/>
        <c:crosses val="autoZero"/>
        <c:auto val="1"/>
        <c:lblAlgn val="ctr"/>
        <c:lblOffset val="100"/>
      </c:catAx>
      <c:valAx>
        <c:axId val="420375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39358137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13"/>
            <c:spPr>
              <a:solidFill>
                <a:srgbClr val="004586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General</c:formatCode>
                <c:ptCount val="48"/>
                <c:pt idx="0">
                  <c:v>-0.000446069275463893</c:v>
                </c:pt>
                <c:pt idx="1">
                  <c:v>-0.0130853294610615</c:v>
                </c:pt>
                <c:pt idx="2">
                  <c:v>-0.00637934959758819</c:v>
                </c:pt>
                <c:pt idx="3">
                  <c:v>-0.00528730473079139</c:v>
                </c:pt>
                <c:pt idx="4">
                  <c:v>-0.00315594528811225</c:v>
                </c:pt>
                <c:pt idx="5">
                  <c:v>-0.00266006212398561</c:v>
                </c:pt>
                <c:pt idx="6">
                  <c:v>-0.0077596880146275</c:v>
                </c:pt>
                <c:pt idx="7">
                  <c:v>-0.00673854445377408</c:v>
                </c:pt>
                <c:pt idx="8">
                  <c:v>-0.0101649287372602</c:v>
                </c:pt>
                <c:pt idx="9">
                  <c:v>-0.0114398617982835</c:v>
                </c:pt>
                <c:pt idx="10">
                  <c:v>-0.00492707399415027</c:v>
                </c:pt>
                <c:pt idx="11">
                  <c:v>0.00382133245719463</c:v>
                </c:pt>
                <c:pt idx="12">
                  <c:v>0.00757769102751198</c:v>
                </c:pt>
                <c:pt idx="13">
                  <c:v>0.00917791831736937</c:v>
                </c:pt>
                <c:pt idx="14">
                  <c:v>0.0108470293692913</c:v>
                </c:pt>
                <c:pt idx="15">
                  <c:v>0.00473047402209589</c:v>
                </c:pt>
                <c:pt idx="16">
                  <c:v>0.00347884656778641</c:v>
                </c:pt>
                <c:pt idx="17">
                  <c:v>0.00411235591593429</c:v>
                </c:pt>
                <c:pt idx="18">
                  <c:v>0.00326307905881009</c:v>
                </c:pt>
                <c:pt idx="19">
                  <c:v>0.00105161751029002</c:v>
                </c:pt>
                <c:pt idx="20">
                  <c:v>-0.000951668558161176</c:v>
                </c:pt>
                <c:pt idx="21">
                  <c:v>-0.00129286375596846</c:v>
                </c:pt>
                <c:pt idx="22">
                  <c:v>-0.00750733306177321</c:v>
                </c:pt>
                <c:pt idx="23">
                  <c:v>-0.0203467996958489</c:v>
                </c:pt>
                <c:pt idx="24">
                  <c:v>-0.0241047020081896</c:v>
                </c:pt>
                <c:pt idx="25">
                  <c:v>-0.0182717978002125</c:v>
                </c:pt>
                <c:pt idx="26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14"/>
            <c:spPr>
              <a:solidFill>
                <a:srgbClr val="ffd320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General</c:formatCode>
                <c:ptCount val="48"/>
                <c:pt idx="21">
                  <c:v>0.00115825366281495</c:v>
                </c:pt>
                <c:pt idx="22">
                  <c:v>-0.0117328132990594</c:v>
                </c:pt>
                <c:pt idx="23">
                  <c:v>-0.0195881331115993</c:v>
                </c:pt>
                <c:pt idx="24">
                  <c:v>-0.0259966260361925</c:v>
                </c:pt>
                <c:pt idx="25">
                  <c:v>-0.0217929820184041</c:v>
                </c:pt>
                <c:pt idx="26">
                  <c:v>-0.0261186809053806</c:v>
                </c:pt>
                <c:pt idx="27">
                  <c:v>-0.0332953053344538</c:v>
                </c:pt>
                <c:pt idx="28">
                  <c:v>-0.0231593719591485</c:v>
                </c:pt>
                <c:pt idx="29">
                  <c:v>-0.0262139431509846</c:v>
                </c:pt>
                <c:pt idx="30">
                  <c:v>-0.0287090149276181</c:v>
                </c:pt>
                <c:pt idx="31">
                  <c:v>-0.0317327847392755</c:v>
                </c:pt>
                <c:pt idx="32">
                  <c:v>-0.0336895107437566</c:v>
                </c:pt>
                <c:pt idx="33">
                  <c:v>-0.0346473602669546</c:v>
                </c:pt>
                <c:pt idx="34">
                  <c:v>-0.0349601269493013</c:v>
                </c:pt>
                <c:pt idx="35">
                  <c:v>-0.0355993064756314</c:v>
                </c:pt>
                <c:pt idx="36">
                  <c:v>-0.0351507419010851</c:v>
                </c:pt>
                <c:pt idx="37">
                  <c:v>-0.0346518061665666</c:v>
                </c:pt>
                <c:pt idx="38">
                  <c:v>-0.0344261729417826</c:v>
                </c:pt>
                <c:pt idx="39">
                  <c:v>-0.034407498857007</c:v>
                </c:pt>
                <c:pt idx="40">
                  <c:v>-0.0334511913607854</c:v>
                </c:pt>
                <c:pt idx="41">
                  <c:v>-0.0325077857946862</c:v>
                </c:pt>
                <c:pt idx="42">
                  <c:v>-0.031713137354187</c:v>
                </c:pt>
                <c:pt idx="43">
                  <c:v>-0.0318357897876325</c:v>
                </c:pt>
                <c:pt idx="44">
                  <c:v>-0.0324798359668602</c:v>
                </c:pt>
                <c:pt idx="45">
                  <c:v>-0.0311228540724617</c:v>
                </c:pt>
                <c:pt idx="46">
                  <c:v>-0.0301451170806117</c:v>
                </c:pt>
                <c:pt idx="47">
                  <c:v>-0.0298714911226144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Extrapolación presupuesto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circle"/>
            <c:size val="12"/>
            <c:spPr>
              <a:solidFill>
                <a:srgbClr val="c5000b"/>
              </a:solidFill>
            </c:spPr>
          </c:marker>
          <c:dPt>
            <c:idx val="40"/>
            <c:marker>
              <c:symbol val="circle"/>
              <c:size val="12"/>
              <c:spPr>
                <a:solidFill>
                  <a:srgbClr val="c5000b"/>
                </a:solidFill>
              </c:spPr>
            </c:marker>
          </c:dPt>
          <c:dLbls>
            <c:numFmt formatCode="0.0%" sourceLinked="1"/>
            <c:dLbl>
              <c:idx val="40"/>
              <c:numFmt formatCode="0.0%" sourceLinked="1"/>
              <c:txPr>
                <a:bodyPr/>
                <a:lstStyle/>
                <a:p>
                  <a:pPr>
                    <a:defRPr b="0" lang="es-AR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General</c:formatCode>
                <c:ptCount val="48"/>
                <c:pt idx="27">
                  <c:v>-0.033687199852946</c:v>
                </c:pt>
                <c:pt idx="28">
                  <c:v>-0.0243553600355529</c:v>
                </c:pt>
                <c:pt idx="29">
                  <c:v>-0.0277030201455702</c:v>
                </c:pt>
                <c:pt idx="30">
                  <c:v>-0.0304968508952958</c:v>
                </c:pt>
                <c:pt idx="31">
                  <c:v>-0.0329332011751759</c:v>
                </c:pt>
                <c:pt idx="32">
                  <c:v>-0.0346608869736872</c:v>
                </c:pt>
                <c:pt idx="33">
                  <c:v>-0.0373864403346759</c:v>
                </c:pt>
                <c:pt idx="34">
                  <c:v>-0.0432834146871697</c:v>
                </c:pt>
                <c:pt idx="35">
                  <c:v>-0.0442105105942513</c:v>
                </c:pt>
                <c:pt idx="36">
                  <c:v>-0.0450690799721196</c:v>
                </c:pt>
                <c:pt idx="37">
                  <c:v>-0.0447632095176908</c:v>
                </c:pt>
                <c:pt idx="38">
                  <c:v>-0.0447890724029619</c:v>
                </c:pt>
                <c:pt idx="39">
                  <c:v>-0.043561463439257</c:v>
                </c:pt>
                <c:pt idx="40">
                  <c:v>-0.0426587977904031</c:v>
                </c:pt>
                <c:pt idx="41">
                  <c:v>-0.0431764385364537</c:v>
                </c:pt>
                <c:pt idx="42">
                  <c:v>-0.0439272376298848</c:v>
                </c:pt>
                <c:pt idx="43">
                  <c:v>-0.0431982445726151</c:v>
                </c:pt>
                <c:pt idx="44">
                  <c:v>-0.0428053998764654</c:v>
                </c:pt>
                <c:pt idx="45">
                  <c:v>-0.0418149857181408</c:v>
                </c:pt>
                <c:pt idx="46">
                  <c:v>-0.0419093555171998</c:v>
                </c:pt>
                <c:pt idx="47">
                  <c:v>-0.0425922696307948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548235"/>
            </a:solidFill>
            <a:ln w="28800">
              <a:solidFill>
                <a:srgbClr val="548235"/>
              </a:solidFill>
              <a:round/>
            </a:ln>
          </c:spPr>
          <c:marker>
            <c:symbol val="diamond"/>
            <c:size val="15"/>
            <c:spPr>
              <a:solidFill>
                <a:srgbClr val="548235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General</c:formatCode>
                <c:ptCount val="48"/>
                <c:pt idx="27">
                  <c:v>-0.0332580510664177</c:v>
                </c:pt>
                <c:pt idx="28">
                  <c:v>-0.0217230233257978</c:v>
                </c:pt>
                <c:pt idx="29">
                  <c:v>-0.0240716238109406</c:v>
                </c:pt>
                <c:pt idx="30">
                  <c:v>-0.0279086342291747</c:v>
                </c:pt>
                <c:pt idx="31">
                  <c:v>-0.0293938916898493</c:v>
                </c:pt>
                <c:pt idx="32">
                  <c:v>-0.0316377320556827</c:v>
                </c:pt>
                <c:pt idx="33">
                  <c:v>-0.0337840799968494</c:v>
                </c:pt>
                <c:pt idx="34">
                  <c:v>-0.0371118248377709</c:v>
                </c:pt>
                <c:pt idx="35">
                  <c:v>-0.0361959301623327</c:v>
                </c:pt>
                <c:pt idx="36">
                  <c:v>-0.0351982054943311</c:v>
                </c:pt>
                <c:pt idx="37">
                  <c:v>-0.0338692753440049</c:v>
                </c:pt>
                <c:pt idx="38">
                  <c:v>-0.0333489580624341</c:v>
                </c:pt>
                <c:pt idx="39">
                  <c:v>-0.0328666470673765</c:v>
                </c:pt>
                <c:pt idx="40">
                  <c:v>-0.0329273642997067</c:v>
                </c:pt>
                <c:pt idx="41">
                  <c:v>-0.032826574450194</c:v>
                </c:pt>
                <c:pt idx="42">
                  <c:v>-0.0321609214885789</c:v>
                </c:pt>
                <c:pt idx="43">
                  <c:v>-0.0308337441393462</c:v>
                </c:pt>
                <c:pt idx="44">
                  <c:v>-0.0311687908155708</c:v>
                </c:pt>
                <c:pt idx="45">
                  <c:v>-0.0309464889595602</c:v>
                </c:pt>
                <c:pt idx="46">
                  <c:v>-0.029931317785966</c:v>
                </c:pt>
                <c:pt idx="47">
                  <c:v>-0.0290897106426804</c:v>
                </c:pt>
              </c:numCache>
            </c:numRef>
          </c:yVal>
          <c:smooth val="0"/>
        </c:ser>
        <c:axId val="21979542"/>
        <c:axId val="15340626"/>
      </c:scatterChart>
      <c:valAx>
        <c:axId val="21979542"/>
        <c:scaling>
          <c:orientation val="minMax"/>
          <c:max val="2040"/>
          <c:min val="1993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 rot="5400000"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5340626"/>
        <c:crosses val="autoZero"/>
        <c:crossBetween val="midCat"/>
        <c:majorUnit val="2"/>
      </c:valAx>
      <c:valAx>
        <c:axId val="15340626"/>
        <c:scaling>
          <c:orientation val="minMax"/>
          <c:min val="-0.06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197954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lang="es-AR" sz="2000" spc="-1" strike="noStrike">
              <a:latin typeface="Arial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result'!$C$148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result'!$C$149:$C$160</c:f>
              <c:numCache>
                <c:formatCode>General</c:formatCode>
                <c:ptCount val="12"/>
                <c:pt idx="0">
                  <c:v>-0.0100080003976103</c:v>
                </c:pt>
                <c:pt idx="1">
                  <c:v>-0.0109202595021298</c:v>
                </c:pt>
                <c:pt idx="2">
                  <c:v>-0.0120403218026096</c:v>
                </c:pt>
                <c:pt idx="3">
                  <c:v>-0.0152644230272318</c:v>
                </c:pt>
                <c:pt idx="4">
                  <c:v>-0.0142020180814306</c:v>
                </c:pt>
                <c:pt idx="5">
                  <c:v>-0.0137173289663037</c:v>
                </c:pt>
                <c:pt idx="6">
                  <c:v>-0.0145825504311926</c:v>
                </c:pt>
                <c:pt idx="7">
                  <c:v>-0.0132659362154107</c:v>
                </c:pt>
                <c:pt idx="8">
                  <c:v>-0.0137994135299992</c:v>
                </c:pt>
                <c:pt idx="9">
                  <c:v>-0.0141276290857066</c:v>
                </c:pt>
                <c:pt idx="10">
                  <c:v>-0.0146398361103029</c:v>
                </c:pt>
                <c:pt idx="11">
                  <c:v>-0.0147421277425128</c:v>
                </c:pt>
              </c:numCache>
            </c:numRef>
          </c:val>
        </c:ser>
        <c:ser>
          <c:idx val="1"/>
          <c:order val="1"/>
          <c:tx>
            <c:strRef>
              <c:f>'Economic result'!$D$148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result'!$D$149:$D$160</c:f>
              <c:numCache>
                <c:formatCode>General</c:formatCode>
                <c:ptCount val="12"/>
                <c:pt idx="0">
                  <c:v>-0.0636642641339579</c:v>
                </c:pt>
                <c:pt idx="1">
                  <c:v>-0.082878117973868</c:v>
                </c:pt>
                <c:pt idx="2">
                  <c:v>-0.0819364794999319</c:v>
                </c:pt>
                <c:pt idx="3">
                  <c:v>-0.0850072793541843</c:v>
                </c:pt>
                <c:pt idx="4">
                  <c:v>-0.0819274924771436</c:v>
                </c:pt>
                <c:pt idx="5">
                  <c:v>-0.0762877740608489</c:v>
                </c:pt>
                <c:pt idx="6">
                  <c:v>-0.0918289547978347</c:v>
                </c:pt>
                <c:pt idx="7">
                  <c:v>-0.0822638594325001</c:v>
                </c:pt>
                <c:pt idx="8">
                  <c:v>-0.0855321999484785</c:v>
                </c:pt>
                <c:pt idx="9">
                  <c:v>-0.0887462554349867</c:v>
                </c:pt>
                <c:pt idx="10">
                  <c:v>-0.091476974201611</c:v>
                </c:pt>
                <c:pt idx="11">
                  <c:v>-0.0944192055681459</c:v>
                </c:pt>
              </c:numCache>
            </c:numRef>
          </c:val>
        </c:ser>
        <c:ser>
          <c:idx val="2"/>
          <c:order val="2"/>
          <c:tx>
            <c:strRef>
              <c:f>'Economic result'!$E$148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result'!$E$149:$E$160</c:f>
              <c:numCache>
                <c:formatCode>General</c:formatCode>
                <c:ptCount val="12"/>
                <c:pt idx="0">
                  <c:v>0.0539797598100557</c:v>
                </c:pt>
                <c:pt idx="1">
                  <c:v>0.0608238023860763</c:v>
                </c:pt>
                <c:pt idx="2">
                  <c:v>0.0607772092455274</c:v>
                </c:pt>
                <c:pt idx="3">
                  <c:v>0.0632186182278524</c:v>
                </c:pt>
                <c:pt idx="4">
                  <c:v>0.0584562617822061</c:v>
                </c:pt>
                <c:pt idx="5">
                  <c:v>0.0514250350291287</c:v>
                </c:pt>
                <c:pt idx="6">
                  <c:v>0.0587999583068625</c:v>
                </c:pt>
                <c:pt idx="7">
                  <c:v>0.0582850620135248</c:v>
                </c:pt>
                <c:pt idx="8">
                  <c:v>0.0587565506536055</c:v>
                </c:pt>
                <c:pt idx="9">
                  <c:v>0.0595550387420765</c:v>
                </c:pt>
                <c:pt idx="10">
                  <c:v>0.0596414801008877</c:v>
                </c:pt>
                <c:pt idx="11">
                  <c:v>0.0606230836320963</c:v>
                </c:pt>
              </c:numCache>
            </c:numRef>
          </c:val>
        </c:ser>
        <c:ser>
          <c:idx val="3"/>
          <c:order val="3"/>
          <c:tx>
            <c:strRef>
              <c:f>'Economic result'!$F$148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result'!$F$149:$F$160</c:f>
              <c:numCache>
                <c:formatCode>General</c:formatCode>
                <c:ptCount val="12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0.0124613870926432</c:v>
                </c:pt>
                <c:pt idx="6">
                  <c:v>0.0143162415877109</c:v>
                </c:pt>
                <c:pt idx="7">
                  <c:v>0.0140853616752376</c:v>
                </c:pt>
                <c:pt idx="8">
                  <c:v>0.0143611196738877</c:v>
                </c:pt>
                <c:pt idx="9">
                  <c:v>0.0146098308509987</c:v>
                </c:pt>
                <c:pt idx="10">
                  <c:v>0.0147425454717507</c:v>
                </c:pt>
                <c:pt idx="11">
                  <c:v>0.0148487389348057</c:v>
                </c:pt>
              </c:numCache>
            </c:numRef>
          </c:val>
        </c:ser>
        <c:gapWidth val="100"/>
        <c:overlap val="100"/>
        <c:axId val="80431876"/>
        <c:axId val="56627383"/>
      </c:barChart>
      <c:lineChart>
        <c:grouping val="stacked"/>
        <c:varyColors val="0"/>
        <c:ser>
          <c:idx val="4"/>
          <c:order val="4"/>
          <c:tx>
            <c:strRef>
              <c:f>'Economic result'!$G$148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result'!$G$149:$G$160</c:f>
              <c:numCache>
                <c:formatCode>General</c:formatCode>
                <c:ptCount val="12"/>
                <c:pt idx="0">
                  <c:v>0.00115825366281501</c:v>
                </c:pt>
                <c:pt idx="1">
                  <c:v>-0.0117328132990594</c:v>
                </c:pt>
                <c:pt idx="2">
                  <c:v>-0.0195881331115993</c:v>
                </c:pt>
                <c:pt idx="3">
                  <c:v>-0.0259966260361926</c:v>
                </c:pt>
                <c:pt idx="4">
                  <c:v>-0.0217929820184041</c:v>
                </c:pt>
                <c:pt idx="5">
                  <c:v>-0.0261186809053806</c:v>
                </c:pt>
                <c:pt idx="6">
                  <c:v>-0.0332953053344539</c:v>
                </c:pt>
                <c:pt idx="7">
                  <c:v>-0.0231593719591485</c:v>
                </c:pt>
                <c:pt idx="8">
                  <c:v>-0.0262139431509846</c:v>
                </c:pt>
                <c:pt idx="9">
                  <c:v>-0.0287090149276181</c:v>
                </c:pt>
                <c:pt idx="10">
                  <c:v>-0.0317327847392755</c:v>
                </c:pt>
                <c:pt idx="11">
                  <c:v>-0.0336895107437566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0431876"/>
        <c:axId val="56627383"/>
      </c:lineChart>
      <c:catAx>
        <c:axId val="804318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56627383"/>
        <c:crosses val="autoZero"/>
        <c:auto val="1"/>
        <c:lblAlgn val="ctr"/>
        <c:lblOffset val="100"/>
      </c:catAx>
      <c:valAx>
        <c:axId val="566273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80431876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69094277079068"/>
          <c:y val="0.0309463091874009"/>
          <c:w val="0.883006727113191"/>
          <c:h val="0.8776966021090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'Economic result'!$C$178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cccc99">
                  <a:alpha val="70000"/>
                </a:srgbClr>
              </a:solidFill>
              <a:ln>
                <a:noFill/>
              </a:ln>
            </c:spPr>
          </c:dPt>
          <c:dLbls>
            <c:numFmt formatCode="0.0%" sourceLinked="1"/>
            <c:dLbl>
              <c:idx val="0"/>
              <c:numFmt formatCode="0%" sourceLinked="1"/>
              <c:txPr>
                <a:bodyPr/>
                <a:lstStyle/>
                <a:p>
                  <a:pPr>
                    <a:defRPr b="1" lang="es-AR" sz="1700" spc="-1" strike="noStrike">
                      <a:latin typeface="Helvetica neue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rot="-5400000"/>
              <a:lstStyle/>
              <a:p>
                <a:pPr>
                  <a:defRPr b="1" lang="es-AR" sz="1700" spc="-1" strike="noStrike">
                    <a:latin typeface="Helvetica neue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result'!$B$179:$B$205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result'!$C$179:$C$205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-0.0109202595021298</c:v>
                </c:pt>
                <c:pt idx="2">
                  <c:v>-0.0120403218026096</c:v>
                </c:pt>
                <c:pt idx="3">
                  <c:v>-0.0152644230272318</c:v>
                </c:pt>
                <c:pt idx="4">
                  <c:v>-0.0142020180814306</c:v>
                </c:pt>
                <c:pt idx="5">
                  <c:v>-0.0137164817797649</c:v>
                </c:pt>
                <c:pt idx="6">
                  <c:v>-0.0146305712707108</c:v>
                </c:pt>
                <c:pt idx="7">
                  <c:v>-0.0134997845015817</c:v>
                </c:pt>
                <c:pt idx="8">
                  <c:v>-0.0140470156047458</c:v>
                </c:pt>
                <c:pt idx="9">
                  <c:v>-0.0143037142055139</c:v>
                </c:pt>
                <c:pt idx="10">
                  <c:v>-0.0146928958991596</c:v>
                </c:pt>
                <c:pt idx="11">
                  <c:v>-0.0147494405119864</c:v>
                </c:pt>
                <c:pt idx="12">
                  <c:v>-0.0150470546677442</c:v>
                </c:pt>
                <c:pt idx="13">
                  <c:v>-0.0158912752708434</c:v>
                </c:pt>
                <c:pt idx="14">
                  <c:v>-0.0157599540784205</c:v>
                </c:pt>
                <c:pt idx="15">
                  <c:v>-0.0155279149003904</c:v>
                </c:pt>
                <c:pt idx="16">
                  <c:v>-0.0153305280690509</c:v>
                </c:pt>
                <c:pt idx="17">
                  <c:v>-0.0149246421730067</c:v>
                </c:pt>
                <c:pt idx="18">
                  <c:v>-0.0144656864834825</c:v>
                </c:pt>
                <c:pt idx="19">
                  <c:v>-0.0141447366542385</c:v>
                </c:pt>
                <c:pt idx="20">
                  <c:v>-0.0139547041051855</c:v>
                </c:pt>
                <c:pt idx="21">
                  <c:v>-0.0137340095637591</c:v>
                </c:pt>
                <c:pt idx="22">
                  <c:v>-0.0135637632550772</c:v>
                </c:pt>
                <c:pt idx="23">
                  <c:v>-0.0132037752743662</c:v>
                </c:pt>
                <c:pt idx="24">
                  <c:v>-0.0131267972369846</c:v>
                </c:pt>
                <c:pt idx="25">
                  <c:v>-0.0129009200143422</c:v>
                </c:pt>
                <c:pt idx="26">
                  <c:v>-0.0126832470867557</c:v>
                </c:pt>
              </c:numCache>
            </c:numRef>
          </c:val>
        </c:ser>
        <c:ser>
          <c:idx val="1"/>
          <c:order val="1"/>
          <c:tx>
            <c:strRef>
              <c:f>'Economic result'!$D$178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0.0%" sourceLinked="1"/>
            <c:txPr>
              <a:bodyPr rot="-5400000"/>
              <a:lstStyle/>
              <a:p>
                <a:pPr>
                  <a:defRPr b="1" lang="es-AR" sz="1800" spc="-1" strike="noStrike">
                    <a:latin typeface="Helvetica neue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result'!$B$179:$B$205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result'!$D$179:$D$205</c:f>
              <c:numCache>
                <c:formatCode>General</c:formatCode>
                <c:ptCount val="27"/>
                <c:pt idx="0">
                  <c:v>-0.0636642641339579</c:v>
                </c:pt>
                <c:pt idx="1">
                  <c:v>-0.082878117973868</c:v>
                </c:pt>
                <c:pt idx="2">
                  <c:v>-0.0819364794999319</c:v>
                </c:pt>
                <c:pt idx="3">
                  <c:v>-0.0850072793541843</c:v>
                </c:pt>
                <c:pt idx="4">
                  <c:v>-0.0819274924771436</c:v>
                </c:pt>
                <c:pt idx="5">
                  <c:v>-0.0763314877812945</c:v>
                </c:pt>
                <c:pt idx="6">
                  <c:v>-0.0920801247775264</c:v>
                </c:pt>
                <c:pt idx="7">
                  <c:v>-0.0832866225176524</c:v>
                </c:pt>
                <c:pt idx="8">
                  <c:v>-0.0864214627493769</c:v>
                </c:pt>
                <c:pt idx="9">
                  <c:v>-0.0886455998935263</c:v>
                </c:pt>
                <c:pt idx="10">
                  <c:v>-0.0907613486722073</c:v>
                </c:pt>
                <c:pt idx="11">
                  <c:v>-0.092683283153942</c:v>
                </c:pt>
                <c:pt idx="12">
                  <c:v>-0.0967715937440295</c:v>
                </c:pt>
                <c:pt idx="13">
                  <c:v>-0.102252556467721</c:v>
                </c:pt>
                <c:pt idx="14">
                  <c:v>-0.103303585717787</c:v>
                </c:pt>
                <c:pt idx="15">
                  <c:v>-0.104503350038242</c:v>
                </c:pt>
                <c:pt idx="16">
                  <c:v>-0.104474066919951</c:v>
                </c:pt>
                <c:pt idx="17">
                  <c:v>-0.105179542746491</c:v>
                </c:pt>
                <c:pt idx="18">
                  <c:v>-0.104764137970307</c:v>
                </c:pt>
                <c:pt idx="19">
                  <c:v>-0.104414434964006</c:v>
                </c:pt>
                <c:pt idx="20">
                  <c:v>-0.105295796507278</c:v>
                </c:pt>
                <c:pt idx="21">
                  <c:v>-0.105874402337665</c:v>
                </c:pt>
                <c:pt idx="22">
                  <c:v>-0.105473583285081</c:v>
                </c:pt>
                <c:pt idx="23">
                  <c:v>-0.105680984683717</c:v>
                </c:pt>
                <c:pt idx="24">
                  <c:v>-0.105173674338526</c:v>
                </c:pt>
                <c:pt idx="25">
                  <c:v>-0.105596663929112</c:v>
                </c:pt>
                <c:pt idx="26">
                  <c:v>-0.106388322266016</c:v>
                </c:pt>
              </c:numCache>
            </c:numRef>
          </c:val>
        </c:ser>
        <c:ser>
          <c:idx val="2"/>
          <c:order val="2"/>
          <c:tx>
            <c:strRef>
              <c:f>'Economic result'!$E$178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0.0%" sourceLinked="1"/>
            <c:txPr>
              <a:bodyPr rot="-5400000"/>
              <a:lstStyle/>
              <a:p>
                <a:pPr>
                  <a:defRPr b="1" lang="es-AR" sz="1800" spc="-1" strike="noStrike">
                    <a:latin typeface="Helvetica neue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result'!$B$179:$B$205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result'!$E$179:$E$205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0.0608238023860763</c:v>
                </c:pt>
                <c:pt idx="2">
                  <c:v>0.0607772092455274</c:v>
                </c:pt>
                <c:pt idx="3">
                  <c:v>0.0632186182278524</c:v>
                </c:pt>
                <c:pt idx="4">
                  <c:v>0.0584562617822061</c:v>
                </c:pt>
                <c:pt idx="5">
                  <c:v>0.0514251825698654</c:v>
                </c:pt>
                <c:pt idx="6">
                  <c:v>0.0587072546075803</c:v>
                </c:pt>
                <c:pt idx="7">
                  <c:v>0.0583456853084436</c:v>
                </c:pt>
                <c:pt idx="8">
                  <c:v>0.0584043385346648</c:v>
                </c:pt>
                <c:pt idx="9">
                  <c:v>0.0578426323527457</c:v>
                </c:pt>
                <c:pt idx="10">
                  <c:v>0.0577784979244403</c:v>
                </c:pt>
                <c:pt idx="11">
                  <c:v>0.0579230977574355</c:v>
                </c:pt>
                <c:pt idx="12">
                  <c:v>0.0582935921913165</c:v>
                </c:pt>
                <c:pt idx="13">
                  <c:v>0.0587218011656135</c:v>
                </c:pt>
                <c:pt idx="14">
                  <c:v>0.058714413316175</c:v>
                </c:pt>
                <c:pt idx="15">
                  <c:v>0.0588235690807309</c:v>
                </c:pt>
                <c:pt idx="16">
                  <c:v>0.0589027695855294</c:v>
                </c:pt>
                <c:pt idx="17">
                  <c:v>0.0591764966307547</c:v>
                </c:pt>
                <c:pt idx="18">
                  <c:v>0.0595297451287514</c:v>
                </c:pt>
                <c:pt idx="19">
                  <c:v>0.0597617579420604</c:v>
                </c:pt>
                <c:pt idx="20">
                  <c:v>0.0599354461902286</c:v>
                </c:pt>
                <c:pt idx="21">
                  <c:v>0.0595425583857582</c:v>
                </c:pt>
                <c:pt idx="22">
                  <c:v>0.0597004860817615</c:v>
                </c:pt>
                <c:pt idx="23">
                  <c:v>0.0599407441958361</c:v>
                </c:pt>
                <c:pt idx="24">
                  <c:v>0.0603468699715887</c:v>
                </c:pt>
                <c:pt idx="25">
                  <c:v>0.0604496125404725</c:v>
                </c:pt>
                <c:pt idx="26">
                  <c:v>0.0603406838361957</c:v>
                </c:pt>
              </c:numCache>
            </c:numRef>
          </c:val>
        </c:ser>
        <c:gapWidth val="100"/>
        <c:overlap val="100"/>
        <c:axId val="3462618"/>
        <c:axId val="64925128"/>
      </c:barChart>
      <c:lineChart>
        <c:grouping val="stacked"/>
        <c:varyColors val="0"/>
        <c:ser>
          <c:idx val="3"/>
          <c:order val="3"/>
          <c:tx>
            <c:strRef>
              <c:f>'Economic result'!$F$178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 w="54720">
              <a:solidFill>
                <a:srgbClr val="3465a4">
                  <a:alpha val="70000"/>
                </a:srgbClr>
              </a:solidFill>
              <a:round/>
            </a:ln>
          </c:spPr>
          <c:marker>
            <c:symbol val="none"/>
          </c:marker>
          <c:dLbls>
            <c:numFmt formatCode="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result'!$B$179:$B$205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result'!$F$179:$F$205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-0.0331995920570141</c:v>
                </c:pt>
                <c:pt idx="3">
                  <c:v>-0.0370530841535637</c:v>
                </c:pt>
                <c:pt idx="4">
                  <c:v>-0.0376732487763681</c:v>
                </c:pt>
                <c:pt idx="5">
                  <c:v>-0.0386227869911939</c:v>
                </c:pt>
                <c:pt idx="6">
                  <c:v>-0.0480034414406569</c:v>
                </c:pt>
                <c:pt idx="7">
                  <c:v>-0.0384407217107905</c:v>
                </c:pt>
                <c:pt idx="8">
                  <c:v>-0.0420641398194579</c:v>
                </c:pt>
                <c:pt idx="9">
                  <c:v>-0.0451066817462945</c:v>
                </c:pt>
                <c:pt idx="10">
                  <c:v>-0.0476757466469266</c:v>
                </c:pt>
                <c:pt idx="11">
                  <c:v>-0.0495096259084929</c:v>
                </c:pt>
                <c:pt idx="12">
                  <c:v>-0.0535250562204573</c:v>
                </c:pt>
                <c:pt idx="13">
                  <c:v>-0.0594220305729511</c:v>
                </c:pt>
                <c:pt idx="14">
                  <c:v>-0.0603491264800327</c:v>
                </c:pt>
                <c:pt idx="15">
                  <c:v>-0.061207695857901</c:v>
                </c:pt>
                <c:pt idx="16">
                  <c:v>-0.0609018254034721</c:v>
                </c:pt>
                <c:pt idx="17">
                  <c:v>-0.0609276882887433</c:v>
                </c:pt>
                <c:pt idx="18">
                  <c:v>-0.0597000793250384</c:v>
                </c:pt>
                <c:pt idx="19">
                  <c:v>-0.0587974136761845</c:v>
                </c:pt>
                <c:pt idx="20">
                  <c:v>-0.0593150544222351</c:v>
                </c:pt>
                <c:pt idx="21">
                  <c:v>-0.0600658535156662</c:v>
                </c:pt>
                <c:pt idx="22">
                  <c:v>-0.0593368604583965</c:v>
                </c:pt>
                <c:pt idx="23">
                  <c:v>-0.0589440157622468</c:v>
                </c:pt>
                <c:pt idx="24">
                  <c:v>-0.0579536016039221</c:v>
                </c:pt>
                <c:pt idx="25">
                  <c:v>-0.0580479714029811</c:v>
                </c:pt>
                <c:pt idx="26">
                  <c:v>-0.0587308855165762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462618"/>
        <c:axId val="64925128"/>
      </c:lineChart>
      <c:catAx>
        <c:axId val="346261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1" lang="es-AR" sz="1800" spc="-1" strike="noStrike">
                <a:solidFill>
                  <a:srgbClr val="333333"/>
                </a:solidFill>
                <a:latin typeface="Helvetica neue"/>
              </a:defRPr>
            </a:pPr>
          </a:p>
        </c:txPr>
        <c:crossAx val="64925128"/>
        <c:crosses val="autoZero"/>
        <c:auto val="1"/>
        <c:lblAlgn val="ctr"/>
        <c:lblOffset val="100"/>
      </c:catAx>
      <c:valAx>
        <c:axId val="64925128"/>
        <c:scaling>
          <c:orientation val="minMax"/>
          <c:max val="0.075"/>
          <c:min val="-0.12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3462618"/>
        <c:crossesAt val="1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103587793701862"/>
          <c:y val="0.913743193879661"/>
          <c:w val="0.858918734461073"/>
          <c:h val="0.0750594479098459"/>
        </c:manualLayout>
      </c:layout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b="0" lang="es-AR" sz="1400" spc="-1" strike="noStrike">
              <a:latin typeface="Helvetica neue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23.xml"/><Relationship Id="rId2" Type="http://schemas.openxmlformats.org/officeDocument/2006/relationships/chart" Target="../charts/chart124.xml"/><Relationship Id="rId3" Type="http://schemas.openxmlformats.org/officeDocument/2006/relationships/chart" Target="../charts/chart12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2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2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28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29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7.wmf"/><Relationship Id="rId2" Type="http://schemas.openxmlformats.org/officeDocument/2006/relationships/image" Target="../media/image8.wmf"/><Relationship Id="rId3" Type="http://schemas.openxmlformats.org/officeDocument/2006/relationships/chart" Target="../charts/chart130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31.xml"/><Relationship Id="rId2" Type="http://schemas.openxmlformats.org/officeDocument/2006/relationships/chart" Target="../charts/chart132.xml"/><Relationship Id="rId3" Type="http://schemas.openxmlformats.org/officeDocument/2006/relationships/chart" Target="../charts/chart133.xml"/><Relationship Id="rId4" Type="http://schemas.openxmlformats.org/officeDocument/2006/relationships/chart" Target="../charts/chart134.xml"/><Relationship Id="rId5" Type="http://schemas.openxmlformats.org/officeDocument/2006/relationships/chart" Target="../charts/chart135.xml"/><Relationship Id="rId6" Type="http://schemas.openxmlformats.org/officeDocument/2006/relationships/chart" Target="../charts/chart136.xml"/><Relationship Id="rId7" Type="http://schemas.openxmlformats.org/officeDocument/2006/relationships/chart" Target="../charts/chart13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278280</xdr:colOff>
      <xdr:row>123</xdr:row>
      <xdr:rowOff>2520</xdr:rowOff>
    </xdr:from>
    <xdr:to>
      <xdr:col>10</xdr:col>
      <xdr:colOff>105120</xdr:colOff>
      <xdr:row>142</xdr:row>
      <xdr:rowOff>137880</xdr:rowOff>
    </xdr:to>
    <xdr:graphicFrame>
      <xdr:nvGraphicFramePr>
        <xdr:cNvPr id="0" name=""/>
        <xdr:cNvGraphicFramePr/>
      </xdr:nvGraphicFramePr>
      <xdr:xfrm>
        <a:off x="2851920" y="19997280"/>
        <a:ext cx="6019200" cy="322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698760</xdr:colOff>
      <xdr:row>120</xdr:row>
      <xdr:rowOff>82440</xdr:rowOff>
    </xdr:from>
    <xdr:to>
      <xdr:col>20</xdr:col>
      <xdr:colOff>196560</xdr:colOff>
      <xdr:row>140</xdr:row>
      <xdr:rowOff>54360</xdr:rowOff>
    </xdr:to>
    <xdr:graphicFrame>
      <xdr:nvGraphicFramePr>
        <xdr:cNvPr id="1" name=""/>
        <xdr:cNvGraphicFramePr/>
      </xdr:nvGraphicFramePr>
      <xdr:xfrm>
        <a:off x="12112560" y="19589400"/>
        <a:ext cx="6008040" cy="322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328320</xdr:colOff>
      <xdr:row>122</xdr:row>
      <xdr:rowOff>126000</xdr:rowOff>
    </xdr:from>
    <xdr:to>
      <xdr:col>27</xdr:col>
      <xdr:colOff>372600</xdr:colOff>
      <xdr:row>142</xdr:row>
      <xdr:rowOff>97920</xdr:rowOff>
    </xdr:to>
    <xdr:graphicFrame>
      <xdr:nvGraphicFramePr>
        <xdr:cNvPr id="2" name=""/>
        <xdr:cNvGraphicFramePr/>
      </xdr:nvGraphicFramePr>
      <xdr:xfrm>
        <a:off x="18252360" y="19958040"/>
        <a:ext cx="6049440" cy="322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426600</xdr:colOff>
      <xdr:row>2</xdr:row>
      <xdr:rowOff>123120</xdr:rowOff>
    </xdr:from>
    <xdr:to>
      <xdr:col>17</xdr:col>
      <xdr:colOff>764640</xdr:colOff>
      <xdr:row>21</xdr:row>
      <xdr:rowOff>132480</xdr:rowOff>
    </xdr:to>
    <xdr:graphicFrame>
      <xdr:nvGraphicFramePr>
        <xdr:cNvPr id="3" name=""/>
        <xdr:cNvGraphicFramePr/>
      </xdr:nvGraphicFramePr>
      <xdr:xfrm>
        <a:off x="12147120" y="460800"/>
        <a:ext cx="3751920" cy="358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423360</xdr:colOff>
      <xdr:row>4</xdr:row>
      <xdr:rowOff>174240</xdr:rowOff>
    </xdr:from>
    <xdr:to>
      <xdr:col>16</xdr:col>
      <xdr:colOff>759960</xdr:colOff>
      <xdr:row>26</xdr:row>
      <xdr:rowOff>55440</xdr:rowOff>
    </xdr:to>
    <xdr:graphicFrame>
      <xdr:nvGraphicFramePr>
        <xdr:cNvPr id="4" name=""/>
        <xdr:cNvGraphicFramePr/>
      </xdr:nvGraphicFramePr>
      <xdr:xfrm>
        <a:off x="11290680" y="1212840"/>
        <a:ext cx="3750120" cy="357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430560</xdr:colOff>
      <xdr:row>4</xdr:row>
      <xdr:rowOff>130320</xdr:rowOff>
    </xdr:from>
    <xdr:to>
      <xdr:col>16</xdr:col>
      <xdr:colOff>767160</xdr:colOff>
      <xdr:row>26</xdr:row>
      <xdr:rowOff>11520</xdr:rowOff>
    </xdr:to>
    <xdr:graphicFrame>
      <xdr:nvGraphicFramePr>
        <xdr:cNvPr id="5" name=""/>
        <xdr:cNvGraphicFramePr/>
      </xdr:nvGraphicFramePr>
      <xdr:xfrm>
        <a:off x="11297880" y="1168920"/>
        <a:ext cx="3750120" cy="357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317880</xdr:colOff>
      <xdr:row>0</xdr:row>
      <xdr:rowOff>46080</xdr:rowOff>
    </xdr:from>
    <xdr:to>
      <xdr:col>20</xdr:col>
      <xdr:colOff>567000</xdr:colOff>
      <xdr:row>35</xdr:row>
      <xdr:rowOff>40320</xdr:rowOff>
    </xdr:to>
    <xdr:graphicFrame>
      <xdr:nvGraphicFramePr>
        <xdr:cNvPr id="6" name="Chart 1"/>
        <xdr:cNvGraphicFramePr/>
      </xdr:nvGraphicFramePr>
      <xdr:xfrm>
        <a:off x="6226920" y="46080"/>
        <a:ext cx="7471800" cy="68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27000</xdr:colOff>
      <xdr:row>76</xdr:row>
      <xdr:rowOff>36000</xdr:rowOff>
    </xdr:from>
    <xdr:to>
      <xdr:col>21</xdr:col>
      <xdr:colOff>241920</xdr:colOff>
      <xdr:row>83</xdr:row>
      <xdr:rowOff>151200</xdr:rowOff>
    </xdr:to>
    <xdr:pic>
      <xdr:nvPicPr>
        <xdr:cNvPr id="7" name="Image 2" descr=""/>
        <xdr:cNvPicPr/>
      </xdr:nvPicPr>
      <xdr:blipFill>
        <a:blip r:embed="rId1"/>
        <a:stretch/>
      </xdr:blipFill>
      <xdr:spPr>
        <a:xfrm>
          <a:off x="7581960" y="13689000"/>
          <a:ext cx="10288800" cy="1253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349560</xdr:colOff>
      <xdr:row>40</xdr:row>
      <xdr:rowOff>43560</xdr:rowOff>
    </xdr:from>
    <xdr:to>
      <xdr:col>26</xdr:col>
      <xdr:colOff>420840</xdr:colOff>
      <xdr:row>73</xdr:row>
      <xdr:rowOff>110160</xdr:rowOff>
    </xdr:to>
    <xdr:pic>
      <xdr:nvPicPr>
        <xdr:cNvPr id="8" name="Image 1" descr=""/>
        <xdr:cNvPicPr/>
      </xdr:nvPicPr>
      <xdr:blipFill>
        <a:blip r:embed="rId2"/>
        <a:stretch/>
      </xdr:blipFill>
      <xdr:spPr>
        <a:xfrm>
          <a:off x="8744040" y="7844400"/>
          <a:ext cx="13502880" cy="5430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105120</xdr:colOff>
      <xdr:row>0</xdr:row>
      <xdr:rowOff>327960</xdr:rowOff>
    </xdr:from>
    <xdr:to>
      <xdr:col>24</xdr:col>
      <xdr:colOff>713880</xdr:colOff>
      <xdr:row>36</xdr:row>
      <xdr:rowOff>140040</xdr:rowOff>
    </xdr:to>
    <xdr:graphicFrame>
      <xdr:nvGraphicFramePr>
        <xdr:cNvPr id="9" name="Chart 1"/>
        <xdr:cNvGraphicFramePr/>
      </xdr:nvGraphicFramePr>
      <xdr:xfrm>
        <a:off x="6820560" y="327960"/>
        <a:ext cx="14040360" cy="696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31320</xdr:colOff>
      <xdr:row>3</xdr:row>
      <xdr:rowOff>6840</xdr:rowOff>
    </xdr:from>
    <xdr:to>
      <xdr:col>29</xdr:col>
      <xdr:colOff>639720</xdr:colOff>
      <xdr:row>41</xdr:row>
      <xdr:rowOff>84600</xdr:rowOff>
    </xdr:to>
    <xdr:graphicFrame>
      <xdr:nvGraphicFramePr>
        <xdr:cNvPr id="10" name="Chart 1"/>
        <xdr:cNvGraphicFramePr/>
      </xdr:nvGraphicFramePr>
      <xdr:xfrm>
        <a:off x="10944360" y="1496520"/>
        <a:ext cx="14039640" cy="706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27720</xdr:colOff>
      <xdr:row>140</xdr:row>
      <xdr:rowOff>360</xdr:rowOff>
    </xdr:from>
    <xdr:to>
      <xdr:col>15</xdr:col>
      <xdr:colOff>635760</xdr:colOff>
      <xdr:row>193</xdr:row>
      <xdr:rowOff>78840</xdr:rowOff>
    </xdr:to>
    <xdr:graphicFrame>
      <xdr:nvGraphicFramePr>
        <xdr:cNvPr id="11" name=""/>
        <xdr:cNvGraphicFramePr/>
      </xdr:nvGraphicFramePr>
      <xdr:xfrm>
        <a:off x="6743160" y="24629400"/>
        <a:ext cx="6484320" cy="869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28080</xdr:colOff>
      <xdr:row>3</xdr:row>
      <xdr:rowOff>11880</xdr:rowOff>
    </xdr:from>
    <xdr:to>
      <xdr:col>48</xdr:col>
      <xdr:colOff>636480</xdr:colOff>
      <xdr:row>41</xdr:row>
      <xdr:rowOff>89640</xdr:rowOff>
    </xdr:to>
    <xdr:graphicFrame>
      <xdr:nvGraphicFramePr>
        <xdr:cNvPr id="12" name="Chart 1"/>
        <xdr:cNvGraphicFramePr/>
      </xdr:nvGraphicFramePr>
      <xdr:xfrm>
        <a:off x="26890920" y="1501560"/>
        <a:ext cx="14040000" cy="706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566280</xdr:colOff>
      <xdr:row>122</xdr:row>
      <xdr:rowOff>20520</xdr:rowOff>
    </xdr:from>
    <xdr:to>
      <xdr:col>23</xdr:col>
      <xdr:colOff>398880</xdr:colOff>
      <xdr:row>179</xdr:row>
      <xdr:rowOff>106920</xdr:rowOff>
    </xdr:to>
    <xdr:graphicFrame>
      <xdr:nvGraphicFramePr>
        <xdr:cNvPr id="13" name=""/>
        <xdr:cNvGraphicFramePr/>
      </xdr:nvGraphicFramePr>
      <xdr:xfrm>
        <a:off x="12318840" y="21723480"/>
        <a:ext cx="7387560" cy="935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25</xdr:col>
      <xdr:colOff>255960</xdr:colOff>
      <xdr:row>91</xdr:row>
      <xdr:rowOff>151560</xdr:rowOff>
    </xdr:from>
    <xdr:to>
      <xdr:col>34</xdr:col>
      <xdr:colOff>74160</xdr:colOff>
      <xdr:row>149</xdr:row>
      <xdr:rowOff>76320</xdr:rowOff>
    </xdr:to>
    <xdr:graphicFrame>
      <xdr:nvGraphicFramePr>
        <xdr:cNvPr id="14" name="Chart 1"/>
        <xdr:cNvGraphicFramePr/>
      </xdr:nvGraphicFramePr>
      <xdr:xfrm>
        <a:off x="21242520" y="16814880"/>
        <a:ext cx="7373520" cy="935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720</xdr:colOff>
      <xdr:row>164</xdr:row>
      <xdr:rowOff>150840</xdr:rowOff>
    </xdr:from>
    <xdr:to>
      <xdr:col>30</xdr:col>
      <xdr:colOff>659520</xdr:colOff>
      <xdr:row>222</xdr:row>
      <xdr:rowOff>74520</xdr:rowOff>
    </xdr:to>
    <xdr:graphicFrame>
      <xdr:nvGraphicFramePr>
        <xdr:cNvPr id="15" name=""/>
        <xdr:cNvGraphicFramePr/>
      </xdr:nvGraphicFramePr>
      <xdr:xfrm>
        <a:off x="18468720" y="28681200"/>
        <a:ext cx="7374600" cy="935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</xdr:col>
      <xdr:colOff>360</xdr:colOff>
      <xdr:row>200</xdr:row>
      <xdr:rowOff>38160</xdr:rowOff>
    </xdr:from>
    <xdr:to>
      <xdr:col>15</xdr:col>
      <xdr:colOff>669600</xdr:colOff>
      <xdr:row>264</xdr:row>
      <xdr:rowOff>80280</xdr:rowOff>
    </xdr:to>
    <xdr:graphicFrame>
      <xdr:nvGraphicFramePr>
        <xdr:cNvPr id="16" name=""/>
        <xdr:cNvGraphicFramePr/>
      </xdr:nvGraphicFramePr>
      <xdr:xfrm>
        <a:off x="5876640" y="34420680"/>
        <a:ext cx="7384680" cy="1044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xcel_files_for_MISSAR/Social_security_data/Historical_indexes/Compute_globals/Inflation_RIPTE_and_ANSES_discounting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ntral macro hypothesis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2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3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2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2" ySplit="1" topLeftCell="C61" activePane="bottomRight" state="frozen"/>
      <selection pane="topLeft" activeCell="A1" activeCellId="0" sqref="A1"/>
      <selection pane="topRight" activeCell="C1" activeCellId="0" sqref="C1"/>
      <selection pane="bottomLeft" activeCell="A61" activeCellId="0" sqref="A61"/>
      <selection pane="bottomRight" activeCell="Z930" activeCellId="0" sqref="Z930"/>
    </sheetView>
  </sheetViews>
  <sheetFormatPr defaultColWidth="12.171875" defaultRowHeight="12.8" zeroHeight="false" outlineLevelRow="0" outlineLevelCol="0"/>
  <cols>
    <col collapsed="false" customWidth="true" hidden="false" outlineLevel="0" max="5" min="5" style="0" width="14.81"/>
    <col collapsed="false" customWidth="true" hidden="false" outlineLevel="0" max="11" min="11" style="0" width="13.21"/>
    <col collapsed="false" customWidth="true" hidden="false" outlineLevel="0" max="16" min="16" style="0" width="19.31"/>
  </cols>
  <sheetData>
    <row r="3" customFormat="false" ht="12.8" hidden="false" customHeight="false" outlineLevel="0" collapsed="false">
      <c r="D3" s="0" t="s">
        <v>0</v>
      </c>
      <c r="K3" s="0" t="s">
        <v>1</v>
      </c>
      <c r="O3" s="0" t="s">
        <v>0</v>
      </c>
    </row>
    <row r="4" customFormat="false" ht="12.8" hidden="false" customHeight="false" outlineLevel="0" collapsed="false">
      <c r="F4" s="1" t="s">
        <v>2</v>
      </c>
      <c r="G4" s="0" t="s">
        <v>3</v>
      </c>
      <c r="H4" s="2" t="s">
        <v>4</v>
      </c>
      <c r="L4" s="1" t="s">
        <v>2</v>
      </c>
      <c r="Q4" s="1" t="s">
        <v>2</v>
      </c>
      <c r="R4" s="0" t="s">
        <v>3</v>
      </c>
    </row>
    <row r="5" customFormat="false" ht="12.8" hidden="false" customHeight="false" outlineLevel="0" collapsed="false">
      <c r="E5" s="3" t="s">
        <v>5</v>
      </c>
      <c r="F5" s="3"/>
      <c r="K5" s="3"/>
      <c r="P5" s="3" t="s">
        <v>5</v>
      </c>
      <c r="Q5" s="3"/>
    </row>
    <row r="6" customFormat="false" ht="12.8" hidden="false" customHeight="false" outlineLevel="0" collapsed="false">
      <c r="E6" s="1"/>
      <c r="F6" s="1" t="s">
        <v>6</v>
      </c>
      <c r="G6" s="0" t="s">
        <v>7</v>
      </c>
      <c r="H6" s="2" t="s">
        <v>4</v>
      </c>
      <c r="K6" s="1"/>
      <c r="L6" s="1" t="s">
        <v>6</v>
      </c>
      <c r="M6" s="0" t="s">
        <v>7</v>
      </c>
      <c r="P6" s="1"/>
      <c r="Q6" s="1" t="s">
        <v>6</v>
      </c>
      <c r="R6" s="0" t="s">
        <v>7</v>
      </c>
      <c r="S6" s="2" t="s">
        <v>4</v>
      </c>
    </row>
    <row r="7" customFormat="false" ht="12.8" hidden="false" customHeight="false" outlineLevel="0" collapsed="false">
      <c r="D7" s="1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1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8" hidden="false" customHeight="false" outlineLevel="0" collapsed="false">
      <c r="D8" s="1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1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8" hidden="false" customHeight="false" outlineLevel="0" collapsed="false">
      <c r="D9" s="1" t="n">
        <v>2014</v>
      </c>
      <c r="E9" s="4" t="n">
        <f aca="false">'Central scenario'!AG5</f>
        <v>5041051649.91449</v>
      </c>
      <c r="F9" s="4" t="n">
        <f aca="false">E9/$B$14*100</f>
        <v>98.3730386805929</v>
      </c>
      <c r="K9" s="4" t="n">
        <f aca="false">'High scenario'!AG5</f>
        <v>5041051649.91449</v>
      </c>
      <c r="L9" s="4" t="n">
        <f aca="false">K9/$B$14*100</f>
        <v>98.3730386805929</v>
      </c>
      <c r="O9" s="1" t="n">
        <v>2014</v>
      </c>
      <c r="P9" s="4" t="n">
        <f aca="false">'Low scenario'!AG5</f>
        <v>5041051649.91449</v>
      </c>
      <c r="Q9" s="4" t="n">
        <f aca="false">P9/$B$14*100</f>
        <v>98.3730386805929</v>
      </c>
    </row>
    <row r="10" customFormat="false" ht="12.8" hidden="false" customHeight="false" outlineLevel="0" collapsed="false">
      <c r="D10" s="1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1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5192108061.38261</v>
      </c>
      <c r="F11" s="6" t="n">
        <f aca="false">E11/$B$14*100</f>
        <v>101.320812129523</v>
      </c>
      <c r="G11" s="7"/>
      <c r="K11" s="6" t="n">
        <f aca="false">'High scenario'!AG14</f>
        <v>5192108061.38261</v>
      </c>
      <c r="L11" s="6" t="n">
        <f aca="false">K11/$B$14*100</f>
        <v>101.320812129523</v>
      </c>
      <c r="M11" s="7"/>
      <c r="O11" s="5" t="n">
        <v>2015</v>
      </c>
      <c r="P11" s="8" t="n">
        <f aca="false">'Low scenario'!AG14</f>
        <v>5192108061.38261</v>
      </c>
      <c r="Q11" s="6" t="n">
        <f aca="false">P11/$B$14*100</f>
        <v>101.320812129523</v>
      </c>
      <c r="R11" s="7"/>
    </row>
    <row r="12" customFormat="false" ht="12.8" hidden="false" customHeight="false" outlineLevel="0" collapsed="false">
      <c r="D12" s="7" t="n">
        <v>2015</v>
      </c>
      <c r="E12" s="9" t="n">
        <f aca="false">'Central scenario'!AG15</f>
        <v>5310158517.42102</v>
      </c>
      <c r="F12" s="9" t="n">
        <f aca="false">E12/$B$14*100</f>
        <v>103.624494552282</v>
      </c>
      <c r="G12" s="7"/>
      <c r="K12" s="9" t="n">
        <f aca="false">'High scenario'!AG15</f>
        <v>5310158517.42102</v>
      </c>
      <c r="L12" s="9" t="n">
        <f aca="false">K12/$B$14*100</f>
        <v>103.624494552282</v>
      </c>
      <c r="M12" s="7"/>
      <c r="O12" s="7" t="n">
        <v>2015</v>
      </c>
      <c r="P12" s="9" t="n">
        <f aca="false">'Low scenario'!AG15</f>
        <v>5310158517.42102</v>
      </c>
      <c r="Q12" s="9" t="n">
        <f aca="false">P12/$B$14*100</f>
        <v>103.624494552282</v>
      </c>
      <c r="R12" s="7"/>
    </row>
    <row r="13" customFormat="false" ht="12.8" hidden="false" customHeight="false" outlineLevel="0" collapsed="false">
      <c r="D13" s="7" t="n">
        <v>2015</v>
      </c>
      <c r="E13" s="9" t="n">
        <f aca="false">'Central scenario'!AG16</f>
        <v>5306463610.93908</v>
      </c>
      <c r="F13" s="9" t="n">
        <f aca="false">E13/$B$14*100</f>
        <v>103.552390712943</v>
      </c>
      <c r="G13" s="10" t="n">
        <f aca="false">AVERAGE(E11:E14)/AVERAGE(E7:E10)-1</f>
        <v>0.0273115983906473</v>
      </c>
      <c r="K13" s="9" t="n">
        <f aca="false">'High scenario'!AG16</f>
        <v>5306463610.93908</v>
      </c>
      <c r="L13" s="9" t="n">
        <f aca="false">K13/$B$14*100</f>
        <v>103.552390712943</v>
      </c>
      <c r="M13" s="10" t="n">
        <f aca="false">AVERAGE(K11:K14)/AVERAGE(K7:K10)-1</f>
        <v>0.0273115983906473</v>
      </c>
      <c r="O13" s="7" t="n">
        <v>2015</v>
      </c>
      <c r="P13" s="9" t="n">
        <f aca="false">'Low scenario'!AG16</f>
        <v>5306463610.93908</v>
      </c>
      <c r="Q13" s="9" t="n">
        <f aca="false">P13/$B$14*100</f>
        <v>103.552390712943</v>
      </c>
      <c r="R13" s="10" t="n">
        <f aca="false">AVERAGE(P11:P14)/AVERAGE(P7:P10)-1</f>
        <v>0.0273115983906473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5248790844.48405</v>
      </c>
      <c r="F14" s="9" t="n">
        <f aca="false">E14/$B$14*100</f>
        <v>102.426941961511</v>
      </c>
      <c r="G14" s="7"/>
      <c r="K14" s="9" t="n">
        <f aca="false">'High scenario'!AG17</f>
        <v>5248790844.48405</v>
      </c>
      <c r="L14" s="9" t="n">
        <f aca="false">K14/$B$14*100</f>
        <v>102.426941961511</v>
      </c>
      <c r="M14" s="7"/>
      <c r="O14" s="7" t="n">
        <v>2015</v>
      </c>
      <c r="P14" s="9" t="n">
        <f aca="false">'Low scenario'!AG17</f>
        <v>5248790844.48405</v>
      </c>
      <c r="Q14" s="9" t="n">
        <f aca="false">P14/$B$14*100</f>
        <v>102.426941961511</v>
      </c>
      <c r="R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5205124141.81883</v>
      </c>
      <c r="F15" s="6" t="n">
        <f aca="false">E15/$B$14*100</f>
        <v>101.574812975605</v>
      </c>
      <c r="G15" s="7"/>
      <c r="H15" s="11" t="n">
        <f aca="false">'Central scenario'!BB18</f>
        <v>54.2365152508808</v>
      </c>
      <c r="K15" s="6" t="n">
        <f aca="false">'High scenario'!AG18</f>
        <v>5205124141.81883</v>
      </c>
      <c r="L15" s="6" t="n">
        <f aca="false">K15/$B$14*100</f>
        <v>101.574812975605</v>
      </c>
      <c r="M15" s="7"/>
      <c r="O15" s="5" t="n">
        <f aca="false">O11+1</f>
        <v>2016</v>
      </c>
      <c r="P15" s="6" t="n">
        <f aca="false">'Low scenario'!AG18</f>
        <v>5205124141.81883</v>
      </c>
      <c r="Q15" s="6" t="n">
        <f aca="false">P15/$B$14*100</f>
        <v>101.574812975605</v>
      </c>
      <c r="R15" s="7"/>
      <c r="S15" s="11"/>
    </row>
    <row r="16" customFormat="false" ht="12.8" hidden="false" customHeight="false" outlineLevel="0" collapsed="false">
      <c r="D16" s="7" t="n">
        <f aca="false">D12+1</f>
        <v>2016</v>
      </c>
      <c r="E16" s="9" t="n">
        <f aca="false">'Central scenario'!AG19</f>
        <v>5114201771.34562</v>
      </c>
      <c r="F16" s="9" t="n">
        <f aca="false">E16/$B$14*100</f>
        <v>99.8005185448702</v>
      </c>
      <c r="G16" s="7"/>
      <c r="H16" s="12" t="n">
        <f aca="false">'Central scenario'!BB19</f>
        <v>48.3571970243014</v>
      </c>
      <c r="K16" s="9" t="n">
        <f aca="false">'High scenario'!AG19</f>
        <v>5114201771.34562</v>
      </c>
      <c r="L16" s="9" t="n">
        <f aca="false">K16/$B$14*100</f>
        <v>99.8005185448702</v>
      </c>
      <c r="M16" s="7"/>
      <c r="O16" s="7" t="n">
        <f aca="false">O12+1</f>
        <v>2016</v>
      </c>
      <c r="P16" s="9" t="n">
        <f aca="false">'Low scenario'!AG19</f>
        <v>5114201771.34562</v>
      </c>
      <c r="Q16" s="9" t="n">
        <f aca="false">P16/$B$14*100</f>
        <v>99.8005185448702</v>
      </c>
      <c r="R16" s="7"/>
      <c r="S16" s="12"/>
    </row>
    <row r="17" customFormat="false" ht="12.8" hidden="false" customHeight="false" outlineLevel="0" collapsed="false">
      <c r="D17" s="7" t="n">
        <f aca="false">D13+1</f>
        <v>2016</v>
      </c>
      <c r="E17" s="9" t="n">
        <f aca="false">'Central scenario'!AG20</f>
        <v>5132602154.79852</v>
      </c>
      <c r="F17" s="9" t="n">
        <f aca="false">E17/$B$14*100</f>
        <v>100.159590770044</v>
      </c>
      <c r="G17" s="10" t="n">
        <f aca="false">AVERAGE(E15:E18)/AVERAGE(E11:E14)-1</f>
        <v>-0.02080327849265</v>
      </c>
      <c r="H17" s="12" t="n">
        <f aca="false">'Central scenario'!BB20</f>
        <v>51.1559235498969</v>
      </c>
      <c r="K17" s="9" t="n">
        <f aca="false">'High scenario'!AG20</f>
        <v>5132602154.79852</v>
      </c>
      <c r="L17" s="9" t="n">
        <f aca="false">K17/$B$14*100</f>
        <v>100.159590770044</v>
      </c>
      <c r="M17" s="10" t="n">
        <f aca="false">AVERAGE(K15:K18)/AVERAGE(K11:K14)-1</f>
        <v>-0.02080327849265</v>
      </c>
      <c r="O17" s="7" t="n">
        <f aca="false">O13+1</f>
        <v>2016</v>
      </c>
      <c r="P17" s="9" t="n">
        <f aca="false">'Low scenario'!AG20</f>
        <v>5132602154.79852</v>
      </c>
      <c r="Q17" s="9" t="n">
        <f aca="false">P17/$B$14*100</f>
        <v>100.159590770044</v>
      </c>
      <c r="R17" s="10" t="n">
        <f aca="false">AVERAGE(P15:P18)/AVERAGE(P11:P14)-1</f>
        <v>-0.02080327849265</v>
      </c>
      <c r="S17" s="12"/>
    </row>
    <row r="18" customFormat="false" ht="12.8" hidden="false" customHeight="false" outlineLevel="0" collapsed="false">
      <c r="D18" s="7" t="n">
        <f aca="false">D14+1</f>
        <v>2016</v>
      </c>
      <c r="E18" s="9" t="n">
        <f aca="false">'Central scenario'!AG21</f>
        <v>5167527491.82392</v>
      </c>
      <c r="F18" s="9" t="n">
        <f aca="false">E18/$B$14*100</f>
        <v>100.84113735372</v>
      </c>
      <c r="G18" s="7"/>
      <c r="H18" s="12" t="n">
        <f aca="false">'Central scenario'!BB21</f>
        <v>53.9018151544903</v>
      </c>
      <c r="K18" s="9" t="n">
        <f aca="false">'High scenario'!AG21</f>
        <v>5167527491.82392</v>
      </c>
      <c r="L18" s="9" t="n">
        <f aca="false">K18/$B$14*100</f>
        <v>100.84113735372</v>
      </c>
      <c r="M18" s="7"/>
      <c r="O18" s="7" t="n">
        <f aca="false">O14+1</f>
        <v>2016</v>
      </c>
      <c r="P18" s="9" t="n">
        <f aca="false">'Low scenario'!AG21</f>
        <v>5167527491.82392</v>
      </c>
      <c r="Q18" s="9" t="n">
        <f aca="false">P18/$B$14*100</f>
        <v>100.84113735372</v>
      </c>
      <c r="R18" s="7"/>
      <c r="S18" s="12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5221404663.9263</v>
      </c>
      <c r="F19" s="6" t="n">
        <f aca="false">E19/$B$14*100</f>
        <v>101.892517403618</v>
      </c>
      <c r="G19" s="7"/>
      <c r="H19" s="11" t="n">
        <f aca="false">'Central scenario'!BB22</f>
        <v>54.5536421818645</v>
      </c>
      <c r="K19" s="6" t="n">
        <f aca="false">'High scenario'!AG22</f>
        <v>5221404663.9263</v>
      </c>
      <c r="L19" s="6" t="n">
        <f aca="false">K19/$B$14*100</f>
        <v>101.892517403618</v>
      </c>
      <c r="M19" s="7"/>
      <c r="O19" s="5" t="n">
        <f aca="false">O15+1</f>
        <v>2017</v>
      </c>
      <c r="P19" s="6" t="n">
        <f aca="false">'Low scenario'!AG22</f>
        <v>5221404663.9263</v>
      </c>
      <c r="Q19" s="6" t="n">
        <f aca="false">P19/$B$14*100</f>
        <v>101.892517403618</v>
      </c>
      <c r="R19" s="7"/>
      <c r="S19" s="11"/>
    </row>
    <row r="20" customFormat="false" ht="12.8" hidden="false" customHeight="false" outlineLevel="0" collapsed="false">
      <c r="D20" s="7" t="n">
        <f aca="false">D16+1</f>
        <v>2017</v>
      </c>
      <c r="E20" s="9" t="n">
        <f aca="false">'Central scenario'!AG23</f>
        <v>5259341230.30775</v>
      </c>
      <c r="F20" s="9" t="n">
        <f aca="false">E20/$B$14*100</f>
        <v>102.632826285816</v>
      </c>
      <c r="G20" s="7"/>
      <c r="H20" s="12" t="n">
        <f aca="false">'Central scenario'!BB23</f>
        <v>49.9198466641054</v>
      </c>
      <c r="K20" s="9" t="n">
        <f aca="false">'High scenario'!AG23</f>
        <v>5259341230.30775</v>
      </c>
      <c r="L20" s="9" t="n">
        <f aca="false">K20/$B$14*100</f>
        <v>102.632826285816</v>
      </c>
      <c r="M20" s="7"/>
      <c r="O20" s="7" t="n">
        <f aca="false">O16+1</f>
        <v>2017</v>
      </c>
      <c r="P20" s="9" t="n">
        <f aca="false">'Low scenario'!AG23</f>
        <v>5259341230.30775</v>
      </c>
      <c r="Q20" s="9" t="n">
        <f aca="false">P20/$B$14*100</f>
        <v>102.632826285816</v>
      </c>
      <c r="R20" s="7"/>
      <c r="S20" s="12"/>
    </row>
    <row r="21" customFormat="false" ht="12.8" hidden="false" customHeight="false" outlineLevel="0" collapsed="false">
      <c r="D21" s="7" t="n">
        <f aca="false">D17+1</f>
        <v>2017</v>
      </c>
      <c r="E21" s="9" t="n">
        <f aca="false">'Central scenario'!AG24</f>
        <v>5329145842.42092</v>
      </c>
      <c r="F21" s="9" t="n">
        <f aca="false">E21/$B$14*100</f>
        <v>103.995020582637</v>
      </c>
      <c r="G21" s="10" t="n">
        <f aca="false">AVERAGE(E19:E22)/AVERAGE(E15:E18)-1</f>
        <v>0.0281850297283734</v>
      </c>
      <c r="H21" s="12" t="n">
        <f aca="false">'Central scenario'!BB24</f>
        <v>50.6467141402216</v>
      </c>
      <c r="K21" s="9" t="n">
        <f aca="false">'High scenario'!AG24</f>
        <v>5329145842.42092</v>
      </c>
      <c r="L21" s="9" t="n">
        <f aca="false">K21/$B$14*100</f>
        <v>103.995020582637</v>
      </c>
      <c r="M21" s="10" t="n">
        <f aca="false">AVERAGE(K19:K22)/AVERAGE(K15:K18)-1</f>
        <v>0.0281850297283734</v>
      </c>
      <c r="O21" s="7" t="n">
        <f aca="false">O17+1</f>
        <v>2017</v>
      </c>
      <c r="P21" s="9" t="n">
        <f aca="false">'Low scenario'!AG24</f>
        <v>5329145842.42092</v>
      </c>
      <c r="Q21" s="9" t="n">
        <f aca="false">P21/$B$14*100</f>
        <v>103.995020582637</v>
      </c>
      <c r="R21" s="10" t="n">
        <f aca="false">AVERAGE(P19:P22)/AVERAGE(P15:P18)-1</f>
        <v>0.0281850297283734</v>
      </c>
      <c r="S21" s="12"/>
    </row>
    <row r="22" customFormat="false" ht="12.8" hidden="false" customHeight="false" outlineLevel="0" collapsed="false">
      <c r="D22" s="7" t="n">
        <f aca="false">D18+1</f>
        <v>2017</v>
      </c>
      <c r="E22" s="9" t="n">
        <f aca="false">'Central scenario'!AG25</f>
        <v>5390723791.0674</v>
      </c>
      <c r="F22" s="9" t="n">
        <f aca="false">E22/$B$14*100</f>
        <v>105.196676575226</v>
      </c>
      <c r="G22" s="7"/>
      <c r="H22" s="12" t="n">
        <f aca="false">'Central scenario'!BB25</f>
        <v>52.5759107757715</v>
      </c>
      <c r="K22" s="9" t="n">
        <f aca="false">'High scenario'!AG25</f>
        <v>5390723791.0674</v>
      </c>
      <c r="L22" s="9" t="n">
        <f aca="false">K22/$B$14*100</f>
        <v>105.196676575226</v>
      </c>
      <c r="M22" s="7"/>
      <c r="O22" s="7" t="n">
        <f aca="false">O18+1</f>
        <v>2017</v>
      </c>
      <c r="P22" s="9" t="n">
        <f aca="false">'Low scenario'!AG25</f>
        <v>5390723791.0674</v>
      </c>
      <c r="Q22" s="9" t="n">
        <f aca="false">P22/$B$14*100</f>
        <v>105.196676575226</v>
      </c>
      <c r="R22" s="7"/>
      <c r="S22" s="12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5384429080.35755</v>
      </c>
      <c r="F23" s="6" t="n">
        <f aca="false">E23/$B$14*100</f>
        <v>105.073839147018</v>
      </c>
      <c r="G23" s="7"/>
      <c r="H23" s="11" t="n">
        <f aca="false">'Central scenario'!BB26</f>
        <v>51.3153715443761</v>
      </c>
      <c r="K23" s="6" t="n">
        <f aca="false">'High scenario'!AG26</f>
        <v>5384429080.35755</v>
      </c>
      <c r="L23" s="6" t="n">
        <f aca="false">K23/$B$14*100</f>
        <v>105.073839147018</v>
      </c>
      <c r="M23" s="7"/>
      <c r="O23" s="5" t="n">
        <f aca="false">O19+1</f>
        <v>2018</v>
      </c>
      <c r="P23" s="6" t="n">
        <f aca="false">'Low scenario'!AG26</f>
        <v>5384429080.35755</v>
      </c>
      <c r="Q23" s="6" t="n">
        <f aca="false">P23/$B$14*100</f>
        <v>105.073839147018</v>
      </c>
      <c r="R23" s="7"/>
      <c r="S23" s="11"/>
    </row>
    <row r="24" customFormat="false" ht="12.8" hidden="false" customHeight="false" outlineLevel="0" collapsed="false">
      <c r="D24" s="7" t="n">
        <f aca="false">D20+1</f>
        <v>2018</v>
      </c>
      <c r="E24" s="9" t="n">
        <f aca="false">'Central scenario'!AG27</f>
        <v>5110565745.3297</v>
      </c>
      <c r="F24" s="9" t="n">
        <f aca="false">E24/$B$14*100</f>
        <v>99.7295637217999</v>
      </c>
      <c r="G24" s="7"/>
      <c r="H24" s="12" t="n">
        <f aca="false">'Central scenario'!BB27</f>
        <v>46.4292581733586</v>
      </c>
      <c r="K24" s="9" t="n">
        <f aca="false">'High scenario'!AG27</f>
        <v>5110565745.3297</v>
      </c>
      <c r="L24" s="9" t="n">
        <f aca="false">K24/$B$14*100</f>
        <v>99.7295637217999</v>
      </c>
      <c r="M24" s="7"/>
      <c r="O24" s="7" t="n">
        <f aca="false">O20+1</f>
        <v>2018</v>
      </c>
      <c r="P24" s="9" t="n">
        <f aca="false">'Low scenario'!AG27</f>
        <v>5110565745.3297</v>
      </c>
      <c r="Q24" s="9" t="n">
        <f aca="false">P24/$B$14*100</f>
        <v>99.7295637217999</v>
      </c>
      <c r="R24" s="7"/>
      <c r="S24" s="12"/>
    </row>
    <row r="25" customFormat="false" ht="12.8" hidden="false" customHeight="false" outlineLevel="0" collapsed="false">
      <c r="D25" s="7" t="n">
        <f aca="false">D21+1</f>
        <v>2018</v>
      </c>
      <c r="E25" s="9" t="n">
        <f aca="false">'Central scenario'!AG28</f>
        <v>5107155569.16924</v>
      </c>
      <c r="F25" s="9" t="n">
        <f aca="false">E25/$B$14*100</f>
        <v>99.6630162204772</v>
      </c>
      <c r="G25" s="10" t="n">
        <f aca="false">AVERAGE(E23:E26)/AVERAGE(E19:E22)-1</f>
        <v>-0.0256535187698732</v>
      </c>
      <c r="H25" s="12" t="n">
        <f aca="false">'Central scenario'!BB28</f>
        <v>45.5379530641625</v>
      </c>
      <c r="K25" s="9" t="n">
        <f aca="false">'High scenario'!AG28</f>
        <v>5107155569.16924</v>
      </c>
      <c r="L25" s="9" t="n">
        <f aca="false">K25/$B$14*100</f>
        <v>99.6630162204772</v>
      </c>
      <c r="M25" s="10" t="n">
        <f aca="false">AVERAGE(K23:K26)/AVERAGE(K19:K22)-1</f>
        <v>-0.0256535187698732</v>
      </c>
      <c r="O25" s="7" t="n">
        <f aca="false">O21+1</f>
        <v>2018</v>
      </c>
      <c r="P25" s="9" t="n">
        <f aca="false">'Low scenario'!AG28</f>
        <v>5107155569.16924</v>
      </c>
      <c r="Q25" s="9" t="n">
        <f aca="false">P25/$B$14*100</f>
        <v>99.6630162204772</v>
      </c>
      <c r="R25" s="10" t="n">
        <f aca="false">AVERAGE(P23:P26)/AVERAGE(P19:P22)-1</f>
        <v>-0.0256535187698732</v>
      </c>
      <c r="S25" s="12"/>
    </row>
    <row r="26" customFormat="false" ht="12.8" hidden="false" customHeight="false" outlineLevel="0" collapsed="false">
      <c r="D26" s="7" t="n">
        <f aca="false">D22+1</f>
        <v>2018</v>
      </c>
      <c r="E26" s="9" t="n">
        <f aca="false">'Central scenario'!AG29</f>
        <v>5054594744.49258</v>
      </c>
      <c r="F26" s="9" t="n">
        <f aca="false">E26/$B$14*100</f>
        <v>98.6373238852105</v>
      </c>
      <c r="G26" s="7"/>
      <c r="H26" s="12" t="n">
        <f aca="false">'Central scenario'!BB29</f>
        <v>47.1428829501671</v>
      </c>
      <c r="K26" s="9" t="n">
        <f aca="false">'High scenario'!AG29</f>
        <v>5054594744.49258</v>
      </c>
      <c r="L26" s="9" t="n">
        <f aca="false">K26/$B$14*100</f>
        <v>98.6373238852105</v>
      </c>
      <c r="M26" s="7"/>
      <c r="O26" s="7" t="n">
        <f aca="false">O22+1</f>
        <v>2018</v>
      </c>
      <c r="P26" s="9" t="n">
        <f aca="false">'Low scenario'!AG29</f>
        <v>5054594744.49258</v>
      </c>
      <c r="Q26" s="9" t="n">
        <f aca="false">P26/$B$14*100</f>
        <v>98.6373238852105</v>
      </c>
      <c r="R26" s="7"/>
      <c r="S26" s="12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5061577063.56846</v>
      </c>
      <c r="F27" s="6" t="n">
        <f aca="false">E27/$B$14*100</f>
        <v>98.7735795699829</v>
      </c>
      <c r="G27" s="7"/>
      <c r="H27" s="11" t="n">
        <f aca="false">'Central scenario'!BB30</f>
        <v>48.2222149172159</v>
      </c>
      <c r="K27" s="6" t="n">
        <f aca="false">'High scenario'!AG30</f>
        <v>5061577063.56846</v>
      </c>
      <c r="L27" s="6" t="n">
        <f aca="false">K27/$B$14*100</f>
        <v>98.7735795699829</v>
      </c>
      <c r="M27" s="7"/>
      <c r="O27" s="5" t="n">
        <f aca="false">O23+1</f>
        <v>2019</v>
      </c>
      <c r="P27" s="6" t="n">
        <f aca="false">'Low scenario'!AG30</f>
        <v>5061577063.56846</v>
      </c>
      <c r="Q27" s="6" t="n">
        <f aca="false">P27/$B$14*100</f>
        <v>98.7735795699829</v>
      </c>
      <c r="R27" s="7"/>
      <c r="S27" s="11"/>
    </row>
    <row r="28" customFormat="false" ht="12.8" hidden="false" customHeight="false" outlineLevel="0" collapsed="false">
      <c r="D28" s="7" t="n">
        <f aca="false">D24+1</f>
        <v>2019</v>
      </c>
      <c r="E28" s="9" t="n">
        <f aca="false">'Central scenario'!AG31</f>
        <v>5042490446.21757</v>
      </c>
      <c r="F28" s="9" t="n">
        <f aca="false">E28/$B$14*100</f>
        <v>98.4011159101486</v>
      </c>
      <c r="G28" s="7"/>
      <c r="H28" s="12" t="n">
        <f aca="false">'Central scenario'!BB31</f>
        <v>42.4620464501394</v>
      </c>
      <c r="K28" s="9" t="n">
        <f aca="false">'High scenario'!AG31</f>
        <v>5042490446.21757</v>
      </c>
      <c r="L28" s="9" t="n">
        <f aca="false">K28/$B$14*100</f>
        <v>98.4011159101486</v>
      </c>
      <c r="M28" s="7"/>
      <c r="O28" s="7" t="n">
        <f aca="false">O24+1</f>
        <v>2019</v>
      </c>
      <c r="P28" s="9" t="n">
        <f aca="false">'Low scenario'!AG31</f>
        <v>5042490446.21757</v>
      </c>
      <c r="Q28" s="9" t="n">
        <f aca="false">P28/$B$14*100</f>
        <v>98.4011159101486</v>
      </c>
      <c r="R28" s="7"/>
      <c r="S28" s="12"/>
    </row>
    <row r="29" customFormat="false" ht="12.8" hidden="false" customHeight="false" outlineLevel="0" collapsed="false">
      <c r="D29" s="7" t="n">
        <f aca="false">D25+1</f>
        <v>2019</v>
      </c>
      <c r="E29" s="9" t="n">
        <f aca="false">'Central scenario'!AG32</f>
        <v>5083630620.0919</v>
      </c>
      <c r="F29" s="9" t="n">
        <f aca="false">E29/$B$14*100</f>
        <v>99.2039412325065</v>
      </c>
      <c r="G29" s="10" t="n">
        <f aca="false">AVERAGE(E27:E30)/AVERAGE(E23:E26)-1</f>
        <v>-0.0208801473588046</v>
      </c>
      <c r="H29" s="12" t="n">
        <f aca="false">'Central scenario'!BB32</f>
        <v>44.6578693163224</v>
      </c>
      <c r="K29" s="9" t="n">
        <f aca="false">'High scenario'!AG32</f>
        <v>5083630620.0919</v>
      </c>
      <c r="L29" s="9" t="n">
        <f aca="false">K29/$B$14*100</f>
        <v>99.2039412325065</v>
      </c>
      <c r="M29" s="10" t="n">
        <f aca="false">AVERAGE(K27:K30)/AVERAGE(K23:K26)-1</f>
        <v>-0.0208801473588046</v>
      </c>
      <c r="O29" s="7" t="n">
        <f aca="false">O25+1</f>
        <v>2019</v>
      </c>
      <c r="P29" s="9" t="n">
        <f aca="false">'Low scenario'!AG32</f>
        <v>5083630620.0919</v>
      </c>
      <c r="Q29" s="9" t="n">
        <f aca="false">P29/$B$14*100</f>
        <v>99.2039412325065</v>
      </c>
      <c r="R29" s="10" t="n">
        <f aca="false">AVERAGE(P27:P30)/AVERAGE(P23:P26)-1</f>
        <v>-0.0208801473588046</v>
      </c>
      <c r="S29" s="12"/>
    </row>
    <row r="30" customFormat="false" ht="12.8" hidden="false" customHeight="false" outlineLevel="0" collapsed="false">
      <c r="D30" s="7" t="n">
        <f aca="false">D26+1</f>
        <v>2019</v>
      </c>
      <c r="E30" s="9" t="n">
        <f aca="false">'Central scenario'!AG33</f>
        <v>5037731127.00825</v>
      </c>
      <c r="F30" s="9" t="n">
        <f aca="false">E30/$B$14*100</f>
        <v>98.3082407076738</v>
      </c>
      <c r="G30" s="7"/>
      <c r="H30" s="12" t="n">
        <f aca="false">'Central scenario'!BB33</f>
        <v>44.6578693163224</v>
      </c>
      <c r="K30" s="9" t="n">
        <f aca="false">'High scenario'!AG33</f>
        <v>5037731127.00825</v>
      </c>
      <c r="L30" s="9" t="n">
        <f aca="false">K30/$B$14*100</f>
        <v>98.3082407076738</v>
      </c>
      <c r="M30" s="7"/>
      <c r="O30" s="7" t="n">
        <f aca="false">O26+1</f>
        <v>2019</v>
      </c>
      <c r="P30" s="9" t="n">
        <f aca="false">'Low scenario'!AG33</f>
        <v>5037731127.00825</v>
      </c>
      <c r="Q30" s="9" t="n">
        <f aca="false">P30/$B$14*100</f>
        <v>98.3082407076738</v>
      </c>
      <c r="R30" s="7"/>
      <c r="S30" s="12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4793690581.39865</v>
      </c>
      <c r="F31" s="6" t="n">
        <f aca="false">E31/$B$14*100</f>
        <v>93.5459387714709</v>
      </c>
      <c r="G31" s="7"/>
      <c r="H31" s="11" t="n">
        <f aca="false">'Central scenario'!BB34</f>
        <v>45.2434019872418</v>
      </c>
      <c r="K31" s="6" t="n">
        <f aca="false">'High scenario'!AG34</f>
        <v>4793690581.39865</v>
      </c>
      <c r="L31" s="6" t="n">
        <f aca="false">K31/$B$14*100</f>
        <v>93.5459387714709</v>
      </c>
      <c r="M31" s="7"/>
      <c r="O31" s="5" t="n">
        <f aca="false">O27+1</f>
        <v>2020</v>
      </c>
      <c r="P31" s="6" t="n">
        <f aca="false">'Low scenario'!AG34</f>
        <v>4793690581.39865</v>
      </c>
      <c r="Q31" s="6" t="n">
        <f aca="false">P31/$B$14*100</f>
        <v>93.5459387714709</v>
      </c>
      <c r="R31" s="7"/>
      <c r="S31" s="11"/>
    </row>
    <row r="32" customFormat="false" ht="12.8" hidden="false" customHeight="false" outlineLevel="0" collapsed="false">
      <c r="D32" s="7" t="n">
        <f aca="false">D28+1</f>
        <v>2020</v>
      </c>
      <c r="E32" s="9" t="n">
        <f aca="false">'Central scenario'!AG35</f>
        <v>4019949502.60615</v>
      </c>
      <c r="F32" s="9" t="n">
        <f aca="false">E32/$B$14*100</f>
        <v>78.4468550169711</v>
      </c>
      <c r="G32" s="7"/>
      <c r="H32" s="12" t="n">
        <f aca="false">'Central scenario'!BB35</f>
        <v>45.8289346581612</v>
      </c>
      <c r="K32" s="9" t="n">
        <f aca="false">'High scenario'!AG35</f>
        <v>4019949502.60615</v>
      </c>
      <c r="L32" s="9" t="n">
        <f aca="false">K32/$B$14*100</f>
        <v>78.4468550169711</v>
      </c>
      <c r="M32" s="7"/>
      <c r="O32" s="7" t="n">
        <f aca="false">O28+1</f>
        <v>2020</v>
      </c>
      <c r="P32" s="9" t="n">
        <f aca="false">'Low scenario'!AG35</f>
        <v>4019949502.60615</v>
      </c>
      <c r="Q32" s="9" t="n">
        <f aca="false">P32/$B$14*100</f>
        <v>78.4468550169711</v>
      </c>
      <c r="R32" s="7"/>
      <c r="S32" s="12"/>
    </row>
    <row r="33" customFormat="false" ht="12.8" hidden="false" customHeight="false" outlineLevel="0" collapsed="false">
      <c r="D33" s="7" t="n">
        <f aca="false">D29+1</f>
        <v>2020</v>
      </c>
      <c r="E33" s="9" t="n">
        <f aca="false">'Central scenario'!AG36</f>
        <v>4512300110.79965</v>
      </c>
      <c r="F33" s="9" t="n">
        <f aca="false">E33/$B$14*100</f>
        <v>88.0547759009109</v>
      </c>
      <c r="G33" s="10" t="n">
        <f aca="false">AVERAGE(E31:E34)/AVERAGE(E27:E30)-1</f>
        <v>-0.108757605416629</v>
      </c>
      <c r="H33" s="12" t="n">
        <f aca="false">'Central scenario'!BB36</f>
        <v>46.4144673290806</v>
      </c>
      <c r="K33" s="9" t="n">
        <f aca="false">'High scenario'!AG36</f>
        <v>4553103519.4936</v>
      </c>
      <c r="L33" s="9" t="n">
        <f aca="false">K33/$B$14*100</f>
        <v>88.8510294568169</v>
      </c>
      <c r="M33" s="10" t="n">
        <f aca="false">AVERAGE(K31:K34)/AVERAGE(K27:K30)-1</f>
        <v>-0.10508355230319</v>
      </c>
      <c r="O33" s="7" t="n">
        <f aca="false">O29+1</f>
        <v>2020</v>
      </c>
      <c r="P33" s="9" t="n">
        <f aca="false">'Low scenario'!AG36</f>
        <v>4463803318.74889</v>
      </c>
      <c r="Q33" s="9" t="n">
        <f aca="false">P33/$B$14*100</f>
        <v>87.1083906758408</v>
      </c>
      <c r="R33" s="10" t="n">
        <f aca="false">AVERAGE(P31:P34)/AVERAGE(P27:P30)-1</f>
        <v>-0.11045673300527</v>
      </c>
      <c r="S33" s="12"/>
    </row>
    <row r="34" customFormat="false" ht="12.8" hidden="false" customHeight="false" outlineLevel="0" collapsed="false">
      <c r="D34" s="7" t="n">
        <f aca="false">D30+1</f>
        <v>2020</v>
      </c>
      <c r="E34" s="9" t="n">
        <f aca="false">'Central scenario'!AG37</f>
        <v>4699819807.57936</v>
      </c>
      <c r="F34" s="9" t="n">
        <f aca="false">E34/$B$14*100</f>
        <v>91.714108053359</v>
      </c>
      <c r="G34" s="7"/>
      <c r="H34" s="12" t="n">
        <f aca="false">'Central scenario'!BB37</f>
        <v>47</v>
      </c>
      <c r="K34" s="9" t="n">
        <f aca="false">'High scenario'!AG37</f>
        <v>4733325700.21733</v>
      </c>
      <c r="L34" s="9" t="n">
        <f aca="false">K34/$B$14*100</f>
        <v>92.367955048273</v>
      </c>
      <c r="M34" s="7"/>
      <c r="O34" s="7" t="n">
        <f aca="false">O30+1</f>
        <v>2020</v>
      </c>
      <c r="P34" s="9" t="n">
        <f aca="false">'Low scenario'!AG37</f>
        <v>4713951014.78764</v>
      </c>
      <c r="Q34" s="9" t="n">
        <f aca="false">P34/$B$14*100</f>
        <v>91.9898699161297</v>
      </c>
      <c r="R34" s="7"/>
      <c r="S34" s="12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4793690581.39865</v>
      </c>
      <c r="F35" s="6" t="n">
        <f aca="false">E35/$B$14*100</f>
        <v>93.5459387714709</v>
      </c>
      <c r="G35" s="7"/>
      <c r="H35" s="11" t="n">
        <f aca="false">'Central scenario'!BB38</f>
        <v>48</v>
      </c>
      <c r="K35" s="6" t="n">
        <f aca="false">'High scenario'!AG38</f>
        <v>4836393169.61815</v>
      </c>
      <c r="L35" s="6" t="n">
        <f aca="false">K35/$B$14*100</f>
        <v>94.3792536538427</v>
      </c>
      <c r="M35" s="7"/>
      <c r="O35" s="5" t="n">
        <f aca="false">O31+1</f>
        <v>2021</v>
      </c>
      <c r="P35" s="6" t="n">
        <f aca="false">'Low scenario'!AG38</f>
        <v>4721785222.67767</v>
      </c>
      <c r="Q35" s="6" t="n">
        <f aca="false">P35/$B$14*100</f>
        <v>92.1427496898988</v>
      </c>
      <c r="R35" s="7"/>
      <c r="S35" s="11"/>
    </row>
    <row r="36" customFormat="false" ht="12.8" hidden="false" customHeight="false" outlineLevel="0" collapsed="false">
      <c r="D36" s="7" t="n">
        <f aca="false">D32+1</f>
        <v>2021</v>
      </c>
      <c r="E36" s="9" t="n">
        <f aca="false">'Central scenario'!AG39</f>
        <v>4823939403.12739</v>
      </c>
      <c r="F36" s="9" t="n">
        <f aca="false">E36/$B$14*100</f>
        <v>94.1362260203656</v>
      </c>
      <c r="G36" s="7"/>
      <c r="H36" s="12" t="n">
        <f aca="false">'Central scenario'!BB39</f>
        <v>49</v>
      </c>
      <c r="K36" s="9" t="n">
        <f aca="false">'High scenario'!AG39</f>
        <v>4917481247.46468</v>
      </c>
      <c r="L36" s="9" t="n">
        <f aca="false">K36/$B$14*100</f>
        <v>95.9616378808852</v>
      </c>
      <c r="M36" s="7"/>
      <c r="O36" s="7" t="n">
        <f aca="false">O32+1</f>
        <v>2021</v>
      </c>
      <c r="P36" s="9" t="n">
        <f aca="false">'Low scenario'!AG39</f>
        <v>4743540413.07527</v>
      </c>
      <c r="Q36" s="9" t="n">
        <f aca="false">P36/$B$14*100</f>
        <v>92.5672889200262</v>
      </c>
      <c r="R36" s="7"/>
      <c r="S36" s="12"/>
    </row>
    <row r="37" customFormat="false" ht="12.8" hidden="false" customHeight="false" outlineLevel="0" collapsed="false">
      <c r="D37" s="7" t="n">
        <f aca="false">D33+1</f>
        <v>2021</v>
      </c>
      <c r="E37" s="9" t="n">
        <f aca="false">'Central scenario'!AG40</f>
        <v>4918407120.77163</v>
      </c>
      <c r="F37" s="9" t="n">
        <f aca="false">E37/$B$14*100</f>
        <v>95.9797057319932</v>
      </c>
      <c r="G37" s="10" t="n">
        <f aca="false">AVERAGE(E35:E38)/AVERAGE(E31:E34)-1</f>
        <v>0.0820000000000023</v>
      </c>
      <c r="H37" s="12" t="n">
        <f aca="false">'Central scenario'!BB40</f>
        <v>50</v>
      </c>
      <c r="K37" s="9" t="n">
        <f aca="false">'High scenario'!AG40</f>
        <v>5099475941.83284</v>
      </c>
      <c r="L37" s="9" t="n">
        <f aca="false">K37/$B$14*100</f>
        <v>99.5131529916351</v>
      </c>
      <c r="M37" s="10" t="n">
        <f aca="false">AVERAGE(K35:K38)/AVERAGE(K31:K34)-1</f>
        <v>0.107000000000001</v>
      </c>
      <c r="O37" s="7" t="n">
        <f aca="false">O33+1</f>
        <v>2021</v>
      </c>
      <c r="P37" s="9" t="n">
        <f aca="false">'Low scenario'!AG40</f>
        <v>4731631517.87382</v>
      </c>
      <c r="Q37" s="9" t="n">
        <f aca="false">P37/$B$14*100</f>
        <v>92.3348941163913</v>
      </c>
      <c r="R37" s="10" t="n">
        <f aca="false">AVERAGE(P35:P38)/AVERAGE(P31:P34)-1</f>
        <v>0.0549999999999997</v>
      </c>
      <c r="S37" s="12"/>
    </row>
    <row r="38" customFormat="false" ht="12.8" hidden="false" customHeight="false" outlineLevel="0" collapsed="false">
      <c r="D38" s="7" t="n">
        <f aca="false">D34+1</f>
        <v>2021</v>
      </c>
      <c r="E38" s="9" t="n">
        <f aca="false">'Central scenario'!AG41</f>
        <v>4967835217.28166</v>
      </c>
      <c r="F38" s="9" t="n">
        <f aca="false">E38/$B$14*100</f>
        <v>96.9442647937857</v>
      </c>
      <c r="G38" s="7"/>
      <c r="H38" s="12" t="n">
        <f aca="false">'Central scenario'!BB41</f>
        <v>51</v>
      </c>
      <c r="K38" s="9" t="n">
        <f aca="false">'High scenario'!AG41</f>
        <v>5183426360.29764</v>
      </c>
      <c r="L38" s="9" t="n">
        <f aca="false">K38/$B$14*100</f>
        <v>101.151394044577</v>
      </c>
      <c r="M38" s="7"/>
      <c r="O38" s="7" t="n">
        <f aca="false">O34+1</f>
        <v>2021</v>
      </c>
      <c r="P38" s="9" t="n">
        <f aca="false">'Low scenario'!AG41</f>
        <v>4783963956.87934</v>
      </c>
      <c r="Q38" s="9" t="n">
        <f aca="false">P38/$B$14*100</f>
        <v>93.3561296450189</v>
      </c>
      <c r="R38" s="7"/>
      <c r="S38" s="12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5033375110.46859</v>
      </c>
      <c r="F39" s="6" t="n">
        <f aca="false">E39/$B$14*100</f>
        <v>98.2232357100446</v>
      </c>
      <c r="G39" s="7"/>
      <c r="H39" s="11" t="n">
        <f aca="false">'Central scenario'!BB42</f>
        <v>51.125</v>
      </c>
      <c r="K39" s="6" t="n">
        <f aca="false">'High scenario'!AG42</f>
        <v>5247486589.03572</v>
      </c>
      <c r="L39" s="6" t="n">
        <f aca="false">K39/$B$14*100</f>
        <v>102.40149021442</v>
      </c>
      <c r="M39" s="7"/>
      <c r="O39" s="5" t="n">
        <f aca="false">O35+1</f>
        <v>2022</v>
      </c>
      <c r="P39" s="6" t="n">
        <f aca="false">'Low scenario'!AG42</f>
        <v>4863438779.35799</v>
      </c>
      <c r="Q39" s="6" t="n">
        <f aca="false">P39/$B$14*100</f>
        <v>94.9070321805955</v>
      </c>
      <c r="R39" s="7"/>
      <c r="S39" s="11"/>
    </row>
    <row r="40" customFormat="false" ht="12.8" hidden="false" customHeight="false" outlineLevel="0" collapsed="false">
      <c r="D40" s="7" t="n">
        <f aca="false">D36+1</f>
        <v>2022</v>
      </c>
      <c r="E40" s="9" t="n">
        <f aca="false">'Central scenario'!AG43</f>
        <v>5113375767.31503</v>
      </c>
      <c r="F40" s="9" t="n">
        <f aca="false">E40/$B$14*100</f>
        <v>99.7843995815874</v>
      </c>
      <c r="G40" s="7"/>
      <c r="H40" s="12" t="n">
        <f aca="false">'Central scenario'!BB43</f>
        <v>51.25</v>
      </c>
      <c r="K40" s="9" t="n">
        <f aca="false">'High scenario'!AG43</f>
        <v>5310879747.26185</v>
      </c>
      <c r="L40" s="9" t="n">
        <f aca="false">K40/$B$14*100</f>
        <v>103.638568911356</v>
      </c>
      <c r="M40" s="7"/>
      <c r="O40" s="7" t="n">
        <f aca="false">O36+1</f>
        <v>2022</v>
      </c>
      <c r="P40" s="9" t="n">
        <f aca="false">'Low scenario'!AG43</f>
        <v>4933282029.59826</v>
      </c>
      <c r="Q40" s="9" t="n">
        <f aca="false">P40/$B$14*100</f>
        <v>96.2699804768268</v>
      </c>
      <c r="R40" s="7"/>
      <c r="S40" s="12"/>
    </row>
    <row r="41" customFormat="false" ht="12.8" hidden="false" customHeight="false" outlineLevel="0" collapsed="false">
      <c r="D41" s="7" t="n">
        <f aca="false">D37+1</f>
        <v>2022</v>
      </c>
      <c r="E41" s="9" t="n">
        <f aca="false">'Central scenario'!AG44</f>
        <v>5164327476.81018</v>
      </c>
      <c r="F41" s="9" t="n">
        <f aca="false">E41/$B$14*100</f>
        <v>100.778691018592</v>
      </c>
      <c r="G41" s="10" t="n">
        <f aca="false">AVERAGE(E39:E42)/AVERAGE(E35:E38)-1</f>
        <v>0.0559999999999969</v>
      </c>
      <c r="H41" s="12" t="n">
        <f aca="false">'Central scenario'!BB44</f>
        <v>51.375</v>
      </c>
      <c r="K41" s="9" t="n">
        <f aca="false">'High scenario'!AG44</f>
        <v>5379947118.63364</v>
      </c>
      <c r="L41" s="9" t="n">
        <f aca="false">K41/$B$14*100</f>
        <v>104.986376406175</v>
      </c>
      <c r="M41" s="10" t="n">
        <f aca="false">AVERAGE(K39:K42)/AVERAGE(K35:K38)-1</f>
        <v>0.0660000000000012</v>
      </c>
      <c r="O41" s="7" t="n">
        <f aca="false">O37+1</f>
        <v>2022</v>
      </c>
      <c r="P41" s="9" t="n">
        <f aca="false">'Low scenario'!AG44</f>
        <v>4968213093.76751</v>
      </c>
      <c r="Q41" s="9" t="n">
        <f aca="false">P41/$B$14*100</f>
        <v>96.9516388222108</v>
      </c>
      <c r="R41" s="10" t="n">
        <f aca="false">AVERAGE(P39:P42)/AVERAGE(P35:P38)-1</f>
        <v>0.0449999999999993</v>
      </c>
      <c r="S41" s="12"/>
    </row>
    <row r="42" customFormat="false" ht="12.8" hidden="false" customHeight="false" outlineLevel="0" collapsed="false">
      <c r="D42" s="7" t="n">
        <f aca="false">D38+1</f>
        <v>2022</v>
      </c>
      <c r="E42" s="9" t="n">
        <f aca="false">'Central scenario'!AG45</f>
        <v>5285010818.04992</v>
      </c>
      <c r="F42" s="9" t="n">
        <f aca="false">E42/$B$14*100</f>
        <v>103.133752585177</v>
      </c>
      <c r="G42" s="7"/>
      <c r="H42" s="12" t="n">
        <f aca="false">'Central scenario'!BB45</f>
        <v>51.5</v>
      </c>
      <c r="K42" s="9" t="n">
        <f aca="false">'High scenario'!AG45</f>
        <v>5420890527.75021</v>
      </c>
      <c r="L42" s="9" t="n">
        <f aca="false">K42/$B$14*100</f>
        <v>105.785361984672</v>
      </c>
      <c r="M42" s="7"/>
      <c r="O42" s="7" t="n">
        <f aca="false">O38+1</f>
        <v>2022</v>
      </c>
      <c r="P42" s="9" t="n">
        <f aca="false">'Low scenario'!AG45</f>
        <v>5070128657.7551</v>
      </c>
      <c r="Q42" s="9" t="n">
        <f aca="false">P42/$B$14*100</f>
        <v>98.9404586984118</v>
      </c>
      <c r="R42" s="7"/>
      <c r="S42" s="12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5285043865.99202</v>
      </c>
      <c r="F43" s="6" t="n">
        <f aca="false">E43/$B$14*100</f>
        <v>103.134397495547</v>
      </c>
      <c r="G43" s="7"/>
      <c r="H43" s="11" t="n">
        <f aca="false">'Central scenario'!BB46</f>
        <v>51.625</v>
      </c>
      <c r="K43" s="6" t="n">
        <f aca="false">'High scenario'!AG46</f>
        <v>5483623485.5423</v>
      </c>
      <c r="L43" s="6" t="n">
        <f aca="false">K43/$B$14*100</f>
        <v>107.009557274068</v>
      </c>
      <c r="M43" s="7"/>
      <c r="O43" s="5" t="n">
        <f aca="false">O39+1</f>
        <v>2023</v>
      </c>
      <c r="P43" s="6" t="n">
        <f aca="false">'Low scenario'!AG46</f>
        <v>5106610718.3259</v>
      </c>
      <c r="Q43" s="6" t="n">
        <f aca="false">P43/$B$14*100</f>
        <v>99.6523837896256</v>
      </c>
      <c r="R43" s="7"/>
      <c r="S43" s="11"/>
    </row>
    <row r="44" customFormat="false" ht="12.8" hidden="false" customHeight="false" outlineLevel="0" collapsed="false">
      <c r="D44" s="7" t="n">
        <f aca="false">D40+1</f>
        <v>2023</v>
      </c>
      <c r="E44" s="9" t="n">
        <f aca="false">'Central scenario'!AG47</f>
        <v>5317910798.00764</v>
      </c>
      <c r="F44" s="9" t="n">
        <f aca="false">E44/$B$14*100</f>
        <v>103.775775564851</v>
      </c>
      <c r="G44" s="7"/>
      <c r="H44" s="12" t="n">
        <f aca="false">'Central scenario'!BB47</f>
        <v>51.75</v>
      </c>
      <c r="K44" s="9" t="n">
        <f aca="false">'High scenario'!AG47</f>
        <v>5576423734.62494</v>
      </c>
      <c r="L44" s="9" t="n">
        <f aca="false">K44/$B$14*100</f>
        <v>108.820497356924</v>
      </c>
      <c r="M44" s="7"/>
      <c r="O44" s="7" t="n">
        <f aca="false">O40+1</f>
        <v>2023</v>
      </c>
      <c r="P44" s="9" t="n">
        <f aca="false">'Low scenario'!AG47</f>
        <v>5130613310.78221</v>
      </c>
      <c r="Q44" s="9" t="n">
        <f aca="false">P44/$B$14*100</f>
        <v>100.1207796959</v>
      </c>
      <c r="R44" s="7"/>
      <c r="S44" s="12"/>
    </row>
    <row r="45" customFormat="false" ht="12.8" hidden="false" customHeight="false" outlineLevel="0" collapsed="false">
      <c r="D45" s="7" t="n">
        <f aca="false">D41+1</f>
        <v>2023</v>
      </c>
      <c r="E45" s="9" t="n">
        <f aca="false">'Central scenario'!AG48</f>
        <v>5370900575.8826</v>
      </c>
      <c r="F45" s="9" t="n">
        <f aca="false">E45/$B$14*100</f>
        <v>104.809838659336</v>
      </c>
      <c r="G45" s="10" t="n">
        <f aca="false">AVERAGE(E43:E46)/AVERAGE(E39:E42)-1</f>
        <v>0.040000000000002</v>
      </c>
      <c r="H45" s="12" t="n">
        <f aca="false">'Central scenario'!BB48</f>
        <v>51.875</v>
      </c>
      <c r="K45" s="9" t="n">
        <f aca="false">'High scenario'!AG48</f>
        <v>5595145003.37899</v>
      </c>
      <c r="L45" s="9" t="n">
        <f aca="false">K45/$B$14*100</f>
        <v>109.185831462422</v>
      </c>
      <c r="M45" s="10" t="n">
        <f aca="false">AVERAGE(K43:K46)/AVERAGE(K39:K42)-1</f>
        <v>0.0449999999999975</v>
      </c>
      <c r="O45" s="7" t="n">
        <f aca="false">O41+1</f>
        <v>2023</v>
      </c>
      <c r="P45" s="9" t="n">
        <f aca="false">'Low scenario'!AG48</f>
        <v>5142100552.04938</v>
      </c>
      <c r="Q45" s="9" t="n">
        <f aca="false">P45/$B$14*100</f>
        <v>100.344946180988</v>
      </c>
      <c r="R45" s="10" t="n">
        <f aca="false">AVERAGE(P43:P46)/AVERAGE(P39:P42)-1</f>
        <v>0.0350000000000019</v>
      </c>
      <c r="S45" s="12"/>
    </row>
    <row r="46" customFormat="false" ht="12.8" hidden="false" customHeight="false" outlineLevel="0" collapsed="false">
      <c r="D46" s="7" t="n">
        <f aca="false">D42+1</f>
        <v>2023</v>
      </c>
      <c r="E46" s="9" t="n">
        <f aca="false">'Central scenario'!AG49</f>
        <v>5446077499.66725</v>
      </c>
      <c r="F46" s="9" t="n">
        <f aca="false">E46/$B$14*100</f>
        <v>106.276870331484</v>
      </c>
      <c r="G46" s="7"/>
      <c r="H46" s="12" t="n">
        <f aca="false">'Central scenario'!BB49</f>
        <v>52</v>
      </c>
      <c r="K46" s="9" t="n">
        <f aca="false">'High scenario'!AG49</f>
        <v>5665175938.3558</v>
      </c>
      <c r="L46" s="9" t="n">
        <f aca="false">K46/$B$14*100</f>
        <v>110.552442311456</v>
      </c>
      <c r="M46" s="7"/>
      <c r="O46" s="7" t="n">
        <f aca="false">O42+1</f>
        <v>2023</v>
      </c>
      <c r="P46" s="9" t="n">
        <f aca="false">'Low scenario'!AG49</f>
        <v>5149965168.93816</v>
      </c>
      <c r="Q46" s="9" t="n">
        <f aca="false">P46/$B$14*100</f>
        <v>100.498419367763</v>
      </c>
      <c r="R46" s="7"/>
      <c r="S46" s="12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5496445620.6317</v>
      </c>
      <c r="F47" s="6" t="n">
        <f aca="false">E47/$B$14*100</f>
        <v>107.259773395369</v>
      </c>
      <c r="G47" s="7"/>
      <c r="H47" s="11" t="n">
        <f aca="false">'Central scenario'!BB50</f>
        <v>52</v>
      </c>
      <c r="K47" s="6" t="n">
        <f aca="false">'High scenario'!AG50</f>
        <v>5730386542.39173</v>
      </c>
      <c r="L47" s="6" t="n">
        <f aca="false">K47/$B$14*100</f>
        <v>111.824987351402</v>
      </c>
      <c r="M47" s="7"/>
      <c r="O47" s="5" t="n">
        <f aca="false">O43+1</f>
        <v>2024</v>
      </c>
      <c r="P47" s="6" t="n">
        <f aca="false">'Low scenario'!AG50</f>
        <v>5208742932.6924</v>
      </c>
      <c r="Q47" s="6" t="n">
        <f aca="false">P47/$B$14*100</f>
        <v>101.645431465418</v>
      </c>
      <c r="R47" s="7"/>
      <c r="S47" s="11"/>
    </row>
    <row r="48" customFormat="false" ht="12.8" hidden="false" customHeight="false" outlineLevel="0" collapsed="false">
      <c r="D48" s="7" t="n">
        <f aca="false">D44+1</f>
        <v>2024</v>
      </c>
      <c r="E48" s="9" t="n">
        <f aca="false">'Central scenario'!AG51</f>
        <v>5530627229.92793</v>
      </c>
      <c r="F48" s="9" t="n">
        <f aca="false">E48/$B$14*100</f>
        <v>107.926806587445</v>
      </c>
      <c r="G48" s="7"/>
      <c r="H48" s="12" t="n">
        <f aca="false">'Central scenario'!BB51</f>
        <v>52</v>
      </c>
      <c r="K48" s="9" t="n">
        <f aca="false">'High scenario'!AG51</f>
        <v>5771598565.33681</v>
      </c>
      <c r="L48" s="9" t="n">
        <f aca="false">K48/$B$14*100</f>
        <v>112.629214764416</v>
      </c>
      <c r="M48" s="7"/>
      <c r="O48" s="7" t="n">
        <f aca="false">O44+1</f>
        <v>2024</v>
      </c>
      <c r="P48" s="9" t="n">
        <f aca="false">'Low scenario'!AG51</f>
        <v>5284531710.10566</v>
      </c>
      <c r="Q48" s="9" t="n">
        <f aca="false">P48/$B$14*100</f>
        <v>103.124403086777</v>
      </c>
      <c r="R48" s="7"/>
      <c r="S48" s="12"/>
    </row>
    <row r="49" customFormat="false" ht="12.8" hidden="false" customHeight="false" outlineLevel="0" collapsed="false">
      <c r="D49" s="7" t="n">
        <f aca="false">D45+1</f>
        <v>2024</v>
      </c>
      <c r="E49" s="9" t="n">
        <f aca="false">'Central scenario'!AG52</f>
        <v>5558882096.03851</v>
      </c>
      <c r="F49" s="9" t="n">
        <f aca="false">E49/$B$14*100</f>
        <v>108.478183012413</v>
      </c>
      <c r="G49" s="10" t="n">
        <f aca="false">AVERAGE(E47:E50)/AVERAGE(E43:E46)-1</f>
        <v>0.0350000000000004</v>
      </c>
      <c r="H49" s="12" t="n">
        <f aca="false">'Central scenario'!BB52</f>
        <v>52</v>
      </c>
      <c r="K49" s="9" t="n">
        <f aca="false">'High scenario'!AG52</f>
        <v>5818950803.51415</v>
      </c>
      <c r="L49" s="9" t="n">
        <f aca="false">K49/$B$14*100</f>
        <v>113.553264720919</v>
      </c>
      <c r="M49" s="10" t="n">
        <f aca="false">AVERAGE(K47:K50)/AVERAGE(K43:K46)-1</f>
        <v>0.0400000000000018</v>
      </c>
      <c r="O49" s="7" t="n">
        <f aca="false">O45+1</f>
        <v>2024</v>
      </c>
      <c r="P49" s="9" t="n">
        <f aca="false">'Low scenario'!AG52</f>
        <v>5296363568.61086</v>
      </c>
      <c r="Q49" s="9" t="n">
        <f aca="false">P49/$B$14*100</f>
        <v>103.355294566418</v>
      </c>
      <c r="R49" s="10" t="n">
        <f aca="false">AVERAGE(P47:P50)/AVERAGE(P43:P46)-1</f>
        <v>0.0299999999999974</v>
      </c>
      <c r="S49" s="12"/>
    </row>
    <row r="50" customFormat="false" ht="12.8" hidden="false" customHeight="false" outlineLevel="0" collapsed="false">
      <c r="D50" s="7" t="n">
        <f aca="false">D46+1</f>
        <v>2024</v>
      </c>
      <c r="E50" s="9" t="n">
        <f aca="false">'Central scenario'!AG53</f>
        <v>5583675438.83561</v>
      </c>
      <c r="F50" s="9" t="n">
        <f aca="false">E50/$B$14*100</f>
        <v>108.962009927784</v>
      </c>
      <c r="G50" s="7"/>
      <c r="H50" s="7" t="n">
        <v>52</v>
      </c>
      <c r="K50" s="9" t="n">
        <f aca="false">'High scenario'!AG53</f>
        <v>5892246977.13546</v>
      </c>
      <c r="L50" s="9" t="n">
        <f aca="false">K50/$B$14*100</f>
        <v>114.983594704328</v>
      </c>
      <c r="M50" s="7"/>
      <c r="O50" s="7" t="n">
        <f aca="false">O46+1</f>
        <v>2024</v>
      </c>
      <c r="P50" s="9" t="n">
        <f aca="false">'Low scenario'!AG53</f>
        <v>5355530231.18955</v>
      </c>
      <c r="Q50" s="9" t="n">
        <f aca="false">P50/$B$14*100</f>
        <v>104.509895786692</v>
      </c>
      <c r="R50" s="7"/>
      <c r="S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5661338989.25063</v>
      </c>
      <c r="F51" s="6" t="n">
        <f aca="false">E51/$B$14*100</f>
        <v>110.477566597229</v>
      </c>
      <c r="G51" s="7"/>
      <c r="H51" s="2" t="n">
        <f aca="false">H50</f>
        <v>52</v>
      </c>
      <c r="K51" s="6" t="n">
        <f aca="false">'High scenario'!AG54</f>
        <v>5930950071.37544</v>
      </c>
      <c r="L51" s="6" t="n">
        <f aca="false">K51/$B$14*100</f>
        <v>115.738861908701</v>
      </c>
      <c r="M51" s="7"/>
      <c r="O51" s="5" t="n">
        <f aca="false">O47+1</f>
        <v>2025</v>
      </c>
      <c r="P51" s="6" t="n">
        <f aca="false">'Low scenario'!AG54</f>
        <v>5391048935.33666</v>
      </c>
      <c r="Q51" s="6" t="n">
        <f aca="false">P51/$B$14*100</f>
        <v>105.203021566708</v>
      </c>
      <c r="R51" s="7"/>
      <c r="S51" s="2"/>
    </row>
    <row r="52" customFormat="false" ht="12.8" hidden="false" customHeight="false" outlineLevel="0" collapsed="false">
      <c r="D52" s="7" t="n">
        <f aca="false">D48+1</f>
        <v>2025</v>
      </c>
      <c r="E52" s="9" t="n">
        <f aca="false">'Central scenario'!AG55</f>
        <v>5696546046.82576</v>
      </c>
      <c r="F52" s="9" t="n">
        <f aca="false">E52/$B$14*100</f>
        <v>111.164610785068</v>
      </c>
      <c r="G52" s="7"/>
      <c r="H52" s="2" t="n">
        <f aca="false">H51</f>
        <v>52</v>
      </c>
      <c r="K52" s="9" t="n">
        <f aca="false">'High scenario'!AG55</f>
        <v>5973604515.12359</v>
      </c>
      <c r="L52" s="9" t="n">
        <f aca="false">K52/$B$14*100</f>
        <v>116.57123728117</v>
      </c>
      <c r="M52" s="7"/>
      <c r="O52" s="7" t="n">
        <f aca="false">O48+1</f>
        <v>2025</v>
      </c>
      <c r="P52" s="9" t="n">
        <f aca="false">'Low scenario'!AG55</f>
        <v>5416645002.85829</v>
      </c>
      <c r="Q52" s="9" t="n">
        <f aca="false">P52/$B$14*100</f>
        <v>105.702513163946</v>
      </c>
      <c r="R52" s="7"/>
      <c r="S52" s="2"/>
    </row>
    <row r="53" customFormat="false" ht="12.8" hidden="false" customHeight="false" outlineLevel="0" collapsed="false">
      <c r="D53" s="7" t="n">
        <f aca="false">D49+1</f>
        <v>2025</v>
      </c>
      <c r="E53" s="9" t="n">
        <f aca="false">'Central scenario'!AG56</f>
        <v>5725648558.91964</v>
      </c>
      <c r="F53" s="9" t="n">
        <f aca="false">E53/$B$14*100</f>
        <v>111.732528502785</v>
      </c>
      <c r="G53" s="10" t="n">
        <f aca="false">AVERAGE(E51:E54)/AVERAGE(E47:E50)-1</f>
        <v>0.0299999999999976</v>
      </c>
      <c r="H53" s="2" t="n">
        <f aca="false">H52</f>
        <v>52</v>
      </c>
      <c r="K53" s="9" t="n">
        <f aca="false">'High scenario'!AG56</f>
        <v>6022614081.63714</v>
      </c>
      <c r="L53" s="9" t="n">
        <f aca="false">K53/$B$14*100</f>
        <v>117.527628986151</v>
      </c>
      <c r="M53" s="10" t="n">
        <f aca="false">AVERAGE(K51:K54)/AVERAGE(K47:K50)-1</f>
        <v>0.0349999999999993</v>
      </c>
      <c r="O53" s="7" t="n">
        <f aca="false">O49+1</f>
        <v>2025</v>
      </c>
      <c r="P53" s="9" t="n">
        <f aca="false">'Low scenario'!AG56</f>
        <v>5428772657.82613</v>
      </c>
      <c r="Q53" s="9" t="n">
        <f aca="false">P53/$B$14*100</f>
        <v>105.939176930578</v>
      </c>
      <c r="R53" s="10" t="n">
        <f aca="false">AVERAGE(P51:P54)/AVERAGE(P47:P50)-1</f>
        <v>0.0250000000000008</v>
      </c>
      <c r="S53" s="2"/>
    </row>
    <row r="54" customFormat="false" ht="12.8" hidden="false" customHeight="false" outlineLevel="0" collapsed="false">
      <c r="D54" s="7" t="n">
        <f aca="false">D50+1</f>
        <v>2025</v>
      </c>
      <c r="E54" s="9" t="n">
        <f aca="false">'Central scenario'!AG57</f>
        <v>5751185702.00067</v>
      </c>
      <c r="F54" s="9" t="n">
        <f aca="false">E54/$B$14*100</f>
        <v>112.230870225617</v>
      </c>
      <c r="G54" s="7"/>
      <c r="H54" s="2" t="n">
        <f aca="false">H53</f>
        <v>52</v>
      </c>
      <c r="K54" s="9" t="n">
        <f aca="false">'High scenario'!AG57</f>
        <v>6098475621.3352</v>
      </c>
      <c r="L54" s="9" t="n">
        <f aca="false">K54/$B$14*100</f>
        <v>119.00802051898</v>
      </c>
      <c r="M54" s="7"/>
      <c r="O54" s="7" t="n">
        <f aca="false">O50+1</f>
        <v>2025</v>
      </c>
      <c r="P54" s="9" t="n">
        <f aca="false">'Low scenario'!AG57</f>
        <v>5437331057.64237</v>
      </c>
      <c r="Q54" s="9" t="n">
        <f aca="false">P54/$B$14*100</f>
        <v>106.106188866705</v>
      </c>
      <c r="R54" s="7"/>
      <c r="S54" s="2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5833011043.48088</v>
      </c>
      <c r="F55" s="6" t="n">
        <f aca="false">E55/$B$14*100</f>
        <v>113.827641701391</v>
      </c>
      <c r="G55" s="7"/>
      <c r="H55" s="2" t="n">
        <f aca="false">H54</f>
        <v>52</v>
      </c>
      <c r="K55" s="6" t="n">
        <f aca="false">'High scenario'!AG58</f>
        <v>6160931220.99312</v>
      </c>
      <c r="L55" s="6" t="n">
        <f aca="false">K55/$B$14*100</f>
        <v>120.226803334084</v>
      </c>
      <c r="M55" s="7"/>
      <c r="O55" s="5" t="n">
        <f aca="false">O51+1</f>
        <v>2026</v>
      </c>
      <c r="P55" s="6" t="n">
        <f aca="false">'Low scenario'!AG58</f>
        <v>5443021996.87671</v>
      </c>
      <c r="Q55" s="6" t="n">
        <f aca="false">P55/$B$14*100</f>
        <v>106.217244063975</v>
      </c>
      <c r="R55" s="7"/>
      <c r="S55" s="2"/>
    </row>
    <row r="56" customFormat="false" ht="12.8" hidden="false" customHeight="false" outlineLevel="0" collapsed="false">
      <c r="D56" s="7" t="n">
        <f aca="false">D52+1</f>
        <v>2026</v>
      </c>
      <c r="E56" s="9" t="n">
        <f aca="false">'Central scenario'!AG59</f>
        <v>5882381817.47763</v>
      </c>
      <c r="F56" s="9" t="n">
        <f aca="false">E56/$B$14*100</f>
        <v>114.791082149408</v>
      </c>
      <c r="G56" s="7"/>
      <c r="H56" s="2" t="n">
        <f aca="false">H55</f>
        <v>52</v>
      </c>
      <c r="K56" s="9" t="n">
        <f aca="false">'High scenario'!AG59</f>
        <v>6189471833.43282</v>
      </c>
      <c r="L56" s="9" t="n">
        <f aca="false">K56/$B$14*100</f>
        <v>120.783755923837</v>
      </c>
      <c r="M56" s="7"/>
      <c r="O56" s="7" t="n">
        <f aca="false">O52+1</f>
        <v>2026</v>
      </c>
      <c r="P56" s="9" t="n">
        <f aca="false">'Low scenario'!AG59</f>
        <v>5462662278.39526</v>
      </c>
      <c r="Q56" s="9" t="n">
        <f aca="false">P56/$B$14*100</f>
        <v>106.600512141293</v>
      </c>
      <c r="R56" s="7"/>
      <c r="S56" s="2"/>
    </row>
    <row r="57" customFormat="false" ht="12.8" hidden="false" customHeight="false" outlineLevel="0" collapsed="false">
      <c r="D57" s="7" t="n">
        <f aca="false">D53+1</f>
        <v>2026</v>
      </c>
      <c r="E57" s="9" t="n">
        <f aca="false">'Central scenario'!AG60</f>
        <v>5969598335.18392</v>
      </c>
      <c r="F57" s="9" t="n">
        <f aca="false">E57/$B$14*100</f>
        <v>116.493059130749</v>
      </c>
      <c r="G57" s="10" t="n">
        <f aca="false">AVERAGE(E55:E58)/AVERAGE(E51:E54)-1</f>
        <v>0.0383950966522302</v>
      </c>
      <c r="H57" s="2" t="n">
        <f aca="false">H56</f>
        <v>52</v>
      </c>
      <c r="K57" s="9" t="n">
        <f aca="false">'High scenario'!AG60</f>
        <v>6237295604.15585</v>
      </c>
      <c r="L57" s="9" t="n">
        <f aca="false">K57/$B$14*100</f>
        <v>121.717007549471</v>
      </c>
      <c r="M57" s="10" t="n">
        <f aca="false">AVERAGE(K55:K58)/AVERAGE(K51:K54)-1</f>
        <v>0.0368175159149622</v>
      </c>
      <c r="O57" s="7" t="n">
        <f aca="false">O53+1</f>
        <v>2026</v>
      </c>
      <c r="P57" s="9" t="n">
        <f aca="false">'Low scenario'!AG60</f>
        <v>5467208394.03835</v>
      </c>
      <c r="Q57" s="9" t="n">
        <f aca="false">P57/$B$14*100</f>
        <v>106.689226806617</v>
      </c>
      <c r="R57" s="10" t="n">
        <f aca="false">AVERAGE(P55:P58)/AVERAGE(P51:P54)-1</f>
        <v>0.00997805839855892</v>
      </c>
      <c r="S57" s="2"/>
    </row>
    <row r="58" customFormat="false" ht="12.8" hidden="false" customHeight="false" outlineLevel="0" collapsed="false">
      <c r="D58" s="7" t="n">
        <f aca="false">D54+1</f>
        <v>2026</v>
      </c>
      <c r="E58" s="9" t="n">
        <f aca="false">'Central scenario'!AG61</f>
        <v>6026469355.289</v>
      </c>
      <c r="F58" s="9" t="n">
        <f aca="false">E58/$B$14*100</f>
        <v>117.602862292694</v>
      </c>
      <c r="G58" s="7"/>
      <c r="H58" s="2" t="n">
        <f aca="false">H57</f>
        <v>52</v>
      </c>
      <c r="K58" s="9" t="n">
        <f aca="false">'High scenario'!AG61</f>
        <v>6322510171.88442</v>
      </c>
      <c r="L58" s="9" t="n">
        <f aca="false">K58/$B$14*100</f>
        <v>123.379917701851</v>
      </c>
      <c r="M58" s="7"/>
      <c r="O58" s="7" t="n">
        <f aca="false">O54+1</f>
        <v>2026</v>
      </c>
      <c r="P58" s="9" t="n">
        <f aca="false">'Low scenario'!AG61</f>
        <v>5517167403.05993</v>
      </c>
      <c r="Q58" s="9" t="n">
        <f aca="false">P58/$B$14*100</f>
        <v>107.664146301244</v>
      </c>
      <c r="R58" s="7"/>
      <c r="S58" s="2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6100061525.82078</v>
      </c>
      <c r="F59" s="6" t="n">
        <f aca="false">E59/$B$14*100</f>
        <v>119.038968474712</v>
      </c>
      <c r="G59" s="7"/>
      <c r="H59" s="2" t="n">
        <f aca="false">H58</f>
        <v>52</v>
      </c>
      <c r="K59" s="6" t="n">
        <f aca="false">'High scenario'!AG62</f>
        <v>6353052888.22946</v>
      </c>
      <c r="L59" s="6" t="n">
        <f aca="false">K59/$B$14*100</f>
        <v>123.975940124369</v>
      </c>
      <c r="M59" s="7"/>
      <c r="O59" s="5" t="n">
        <f aca="false">O55+1</f>
        <v>2027</v>
      </c>
      <c r="P59" s="6" t="n">
        <f aca="false">'Low scenario'!AG62</f>
        <v>5553509194.19669</v>
      </c>
      <c r="Q59" s="6" t="n">
        <f aca="false">P59/$B$14*100</f>
        <v>108.373334120274</v>
      </c>
      <c r="R59" s="7"/>
      <c r="S59" s="2"/>
    </row>
    <row r="60" customFormat="false" ht="12.8" hidden="false" customHeight="false" outlineLevel="0" collapsed="false">
      <c r="D60" s="7" t="n">
        <f aca="false">D56+1</f>
        <v>2027</v>
      </c>
      <c r="E60" s="9" t="n">
        <f aca="false">'Central scenario'!AG63</f>
        <v>6147942701.7739</v>
      </c>
      <c r="F60" s="9" t="n">
        <f aca="false">E60/$B$14*100</f>
        <v>119.973340328289</v>
      </c>
      <c r="G60" s="7"/>
      <c r="H60" s="2" t="n">
        <f aca="false">H59</f>
        <v>52</v>
      </c>
      <c r="K60" s="9" t="n">
        <f aca="false">'High scenario'!AG63</f>
        <v>6437498778.9501</v>
      </c>
      <c r="L60" s="9" t="n">
        <f aca="false">K60/$B$14*100</f>
        <v>125.623850015238</v>
      </c>
      <c r="M60" s="7"/>
      <c r="O60" s="7" t="n">
        <f aca="false">O56+1</f>
        <v>2027</v>
      </c>
      <c r="P60" s="9" t="n">
        <f aca="false">'Low scenario'!AG63</f>
        <v>5559387416.31329</v>
      </c>
      <c r="Q60" s="9" t="n">
        <f aca="false">P60/$B$14*100</f>
        <v>108.488044028405</v>
      </c>
      <c r="R60" s="7"/>
      <c r="S60" s="2"/>
    </row>
    <row r="61" customFormat="false" ht="12.8" hidden="false" customHeight="false" outlineLevel="0" collapsed="false">
      <c r="D61" s="7" t="n">
        <f aca="false">D57+1</f>
        <v>2027</v>
      </c>
      <c r="E61" s="9" t="n">
        <f aca="false">'Central scenario'!AG64</f>
        <v>6206173256.38198</v>
      </c>
      <c r="F61" s="9" t="n">
        <f aca="false">E61/$B$14*100</f>
        <v>121.109673974255</v>
      </c>
      <c r="G61" s="10" t="n">
        <f aca="false">AVERAGE(E59:E62)/AVERAGE(E55:E58)-1</f>
        <v>0.0422413455365518</v>
      </c>
      <c r="H61" s="2" t="n">
        <f aca="false">H60</f>
        <v>52</v>
      </c>
      <c r="K61" s="9" t="n">
        <f aca="false">'High scenario'!AG64</f>
        <v>6490959460.6602</v>
      </c>
      <c r="L61" s="9" t="n">
        <f aca="false">K61/$B$14*100</f>
        <v>126.667102509953</v>
      </c>
      <c r="M61" s="10" t="n">
        <f aca="false">AVERAGE(K59:K62)/AVERAGE(K55:K58)-1</f>
        <v>0.0362947430033542</v>
      </c>
      <c r="O61" s="7" t="n">
        <f aca="false">O57+1</f>
        <v>2027</v>
      </c>
      <c r="P61" s="9" t="n">
        <f aca="false">'Low scenario'!AG64</f>
        <v>5552089970.3918</v>
      </c>
      <c r="Q61" s="9" t="n">
        <f aca="false">P61/$B$14*100</f>
        <v>108.345638836045</v>
      </c>
      <c r="R61" s="10" t="n">
        <f aca="false">AVERAGE(P59:P62)/AVERAGE(P55:P58)-1</f>
        <v>0.0172793784923095</v>
      </c>
      <c r="S61" s="2"/>
    </row>
    <row r="62" customFormat="false" ht="12.8" hidden="false" customHeight="false" outlineLevel="0" collapsed="false">
      <c r="D62" s="7" t="n">
        <f aca="false">D58+1</f>
        <v>2027</v>
      </c>
      <c r="E62" s="9" t="n">
        <f aca="false">'Central scenario'!AG65</f>
        <v>6258887065.7841</v>
      </c>
      <c r="F62" s="9" t="n">
        <f aca="false">E62/$B$14*100</f>
        <v>122.138351712839</v>
      </c>
      <c r="G62" s="7"/>
      <c r="H62" s="2" t="n">
        <f aca="false">H61</f>
        <v>52</v>
      </c>
      <c r="K62" s="9" t="n">
        <f aca="false">'High scenario'!AG65</f>
        <v>6532807330.2881</v>
      </c>
      <c r="L62" s="9" t="n">
        <f aca="false">K62/$B$14*100</f>
        <v>127.483738081952</v>
      </c>
      <c r="M62" s="7"/>
      <c r="O62" s="7" t="n">
        <f aca="false">O58+1</f>
        <v>2027</v>
      </c>
      <c r="P62" s="9" t="n">
        <f aca="false">'Low scenario'!AG65</f>
        <v>5603320124.67835</v>
      </c>
      <c r="Q62" s="9" t="n">
        <f aca="false">P62/$B$14*100</f>
        <v>109.345363952793</v>
      </c>
      <c r="R62" s="7"/>
      <c r="S62" s="2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6285796713.09402</v>
      </c>
      <c r="F63" s="6" t="n">
        <f aca="false">E63/$B$14*100</f>
        <v>122.663477015958</v>
      </c>
      <c r="G63" s="7"/>
      <c r="H63" s="2" t="n">
        <f aca="false">H62</f>
        <v>52</v>
      </c>
      <c r="K63" s="6" t="n">
        <f aca="false">'High scenario'!AG66</f>
        <v>6628887924.76094</v>
      </c>
      <c r="L63" s="6" t="n">
        <f aca="false">K63/$B$14*100</f>
        <v>129.358692098083</v>
      </c>
      <c r="M63" s="7"/>
      <c r="O63" s="5" t="n">
        <f aca="false">O59+1</f>
        <v>2028</v>
      </c>
      <c r="P63" s="6" t="n">
        <f aca="false">'Low scenario'!AG66</f>
        <v>5646980632.13548</v>
      </c>
      <c r="Q63" s="6" t="n">
        <f aca="false">P63/$B$14*100</f>
        <v>110.197372043003</v>
      </c>
      <c r="R63" s="7"/>
      <c r="S63" s="2"/>
    </row>
    <row r="64" customFormat="false" ht="12.8" hidden="false" customHeight="false" outlineLevel="0" collapsed="false">
      <c r="D64" s="7" t="n">
        <f aca="false">D60+1</f>
        <v>2028</v>
      </c>
      <c r="E64" s="9" t="n">
        <f aca="false">'Central scenario'!AG67</f>
        <v>6323651181.5583</v>
      </c>
      <c r="F64" s="9" t="n">
        <f aca="false">E64/$B$14*100</f>
        <v>123.402183807532</v>
      </c>
      <c r="G64" s="7"/>
      <c r="H64" s="2" t="n">
        <f aca="false">H63</f>
        <v>52</v>
      </c>
      <c r="K64" s="9" t="n">
        <f aca="false">'High scenario'!AG67</f>
        <v>6622413720.95171</v>
      </c>
      <c r="L64" s="9" t="n">
        <f aca="false">K64/$B$14*100</f>
        <v>129.232351971859</v>
      </c>
      <c r="M64" s="7"/>
      <c r="O64" s="7" t="n">
        <f aca="false">O60+1</f>
        <v>2028</v>
      </c>
      <c r="P64" s="9" t="n">
        <f aca="false">'Low scenario'!AG67</f>
        <v>5685283116.64834</v>
      </c>
      <c r="Q64" s="9" t="n">
        <f aca="false">P64/$B$14*100</f>
        <v>110.944821593656</v>
      </c>
      <c r="R64" s="7"/>
      <c r="S64" s="2"/>
    </row>
    <row r="65" customFormat="false" ht="12.8" hidden="false" customHeight="false" outlineLevel="0" collapsed="false">
      <c r="D65" s="7" t="n">
        <f aca="false">D61+1</f>
        <v>2028</v>
      </c>
      <c r="E65" s="9" t="n">
        <f aca="false">'Central scenario'!AG68</f>
        <v>6362328690.93722</v>
      </c>
      <c r="F65" s="9" t="n">
        <f aca="false">E65/$B$14*100</f>
        <v>124.156951738995</v>
      </c>
      <c r="G65" s="10" t="n">
        <f aca="false">AVERAGE(E63:E66)/AVERAGE(E59:E62)-1</f>
        <v>0.0271013820123192</v>
      </c>
      <c r="H65" s="2" t="n">
        <f aca="false">H64</f>
        <v>52</v>
      </c>
      <c r="K65" s="9" t="n">
        <f aca="false">'High scenario'!AG68</f>
        <v>6698090422.86462</v>
      </c>
      <c r="L65" s="9" t="n">
        <f aca="false">K65/$B$14*100</f>
        <v>130.7091365084</v>
      </c>
      <c r="M65" s="10" t="n">
        <f aca="false">AVERAGE(K63:K66)/AVERAGE(K59:K62)-1</f>
        <v>0.0359055544750919</v>
      </c>
      <c r="O65" s="7" t="n">
        <f aca="false">O61+1</f>
        <v>2028</v>
      </c>
      <c r="P65" s="9" t="n">
        <f aca="false">'Low scenario'!AG68</f>
        <v>5704340595.09859</v>
      </c>
      <c r="Q65" s="9" t="n">
        <f aca="false">P65/$B$14*100</f>
        <v>111.316716625672</v>
      </c>
      <c r="R65" s="10" t="n">
        <f aca="false">AVERAGE(P63:P66)/AVERAGE(P59:P62)-1</f>
        <v>0.0225695328122542</v>
      </c>
      <c r="S65" s="2"/>
    </row>
    <row r="66" customFormat="false" ht="12.8" hidden="false" customHeight="false" outlineLevel="0" collapsed="false">
      <c r="D66" s="7" t="n">
        <f aca="false">D62+1</f>
        <v>2028</v>
      </c>
      <c r="E66" s="9" t="n">
        <f aca="false">'Central scenario'!AG69</f>
        <v>6411046167.22939</v>
      </c>
      <c r="F66" s="9" t="n">
        <f aca="false">E66/$B$14*100</f>
        <v>125.107643482015</v>
      </c>
      <c r="G66" s="7"/>
      <c r="H66" s="2" t="n">
        <f aca="false">H65</f>
        <v>52</v>
      </c>
      <c r="K66" s="9" t="n">
        <f aca="false">'High scenario'!AG69</f>
        <v>6791803807.18627</v>
      </c>
      <c r="L66" s="9" t="n">
        <f aca="false">K66/$B$14*100</f>
        <v>132.537895866762</v>
      </c>
      <c r="M66" s="7"/>
      <c r="O66" s="7" t="n">
        <f aca="false">O62+1</f>
        <v>2028</v>
      </c>
      <c r="P66" s="9" t="n">
        <f aca="false">'Low scenario'!AG69</f>
        <v>5734287640.56265</v>
      </c>
      <c r="Q66" s="9" t="n">
        <f aca="false">P66/$B$14*100</f>
        <v>111.901114895398</v>
      </c>
      <c r="R66" s="7"/>
      <c r="S66" s="2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6467957932.79807</v>
      </c>
      <c r="F67" s="6" t="n">
        <f aca="false">E67/$B$14*100</f>
        <v>126.218241766752</v>
      </c>
      <c r="G67" s="7"/>
      <c r="H67" s="2" t="n">
        <f aca="false">H66</f>
        <v>52</v>
      </c>
      <c r="K67" s="6" t="n">
        <f aca="false">'High scenario'!AG70</f>
        <v>6825560927.70165</v>
      </c>
      <c r="L67" s="6" t="n">
        <f aca="false">K67/$B$14*100</f>
        <v>133.196645419994</v>
      </c>
      <c r="M67" s="7"/>
      <c r="O67" s="5" t="n">
        <f aca="false">O63+1</f>
        <v>2029</v>
      </c>
      <c r="P67" s="6" t="n">
        <f aca="false">'Low scenario'!AG70</f>
        <v>5738179367.09491</v>
      </c>
      <c r="Q67" s="6" t="n">
        <f aca="false">P67/$B$14*100</f>
        <v>111.977059557599</v>
      </c>
      <c r="R67" s="7"/>
      <c r="S67" s="2"/>
    </row>
    <row r="68" customFormat="false" ht="12.8" hidden="false" customHeight="false" outlineLevel="0" collapsed="false">
      <c r="D68" s="7" t="n">
        <f aca="false">D64+1</f>
        <v>2029</v>
      </c>
      <c r="E68" s="9" t="n">
        <f aca="false">'Central scenario'!AG71</f>
        <v>6511016273.4751</v>
      </c>
      <c r="F68" s="9" t="n">
        <f aca="false">E68/$B$14*100</f>
        <v>127.058498940673</v>
      </c>
      <c r="G68" s="7"/>
      <c r="H68" s="2" t="n">
        <f aca="false">H67</f>
        <v>52</v>
      </c>
      <c r="K68" s="9" t="n">
        <f aca="false">'High scenario'!AG71</f>
        <v>6879780735.22828</v>
      </c>
      <c r="L68" s="9" t="n">
        <f aca="false">K68/$B$14*100</f>
        <v>134.254711790563</v>
      </c>
      <c r="M68" s="7"/>
      <c r="O68" s="7" t="n">
        <f aca="false">O64+1</f>
        <v>2029</v>
      </c>
      <c r="P68" s="9" t="n">
        <f aca="false">'Low scenario'!AG71</f>
        <v>5737208069.5712</v>
      </c>
      <c r="Q68" s="9" t="n">
        <f aca="false">P68/$B$14*100</f>
        <v>111.958105280693</v>
      </c>
      <c r="R68" s="7"/>
      <c r="S68" s="2"/>
    </row>
    <row r="69" customFormat="false" ht="12.8" hidden="false" customHeight="false" outlineLevel="0" collapsed="false">
      <c r="D69" s="7" t="n">
        <f aca="false">D65+1</f>
        <v>2029</v>
      </c>
      <c r="E69" s="9" t="n">
        <f aca="false">'Central scenario'!AG72</f>
        <v>6553101029.26684</v>
      </c>
      <c r="F69" s="9" t="n">
        <f aca="false">E69/$B$14*100</f>
        <v>127.879757201225</v>
      </c>
      <c r="G69" s="10" t="n">
        <f aca="false">AVERAGE(E67:E70)/AVERAGE(E63:E66)-1</f>
        <v>0.0276431179148626</v>
      </c>
      <c r="H69" s="2" t="n">
        <f aca="false">H68</f>
        <v>52</v>
      </c>
      <c r="K69" s="9" t="n">
        <f aca="false">'High scenario'!AG72</f>
        <v>6926440340.39742</v>
      </c>
      <c r="L69" s="9" t="n">
        <f aca="false">K69/$B$14*100</f>
        <v>135.165245437684</v>
      </c>
      <c r="M69" s="10" t="n">
        <f aca="false">AVERAGE(K67:K70)/AVERAGE(K63:K66)-1</f>
        <v>0.0334085482850455</v>
      </c>
      <c r="O69" s="7" t="n">
        <f aca="false">O65+1</f>
        <v>2029</v>
      </c>
      <c r="P69" s="9" t="n">
        <f aca="false">'Low scenario'!AG72</f>
        <v>5783630841.34024</v>
      </c>
      <c r="Q69" s="9" t="n">
        <f aca="false">P69/$B$14*100</f>
        <v>112.864017268913</v>
      </c>
      <c r="R69" s="10" t="n">
        <f aca="false">AVERAGE(P67:P70)/AVERAGE(P63:P66)-1</f>
        <v>0.0126698324218733</v>
      </c>
      <c r="S69" s="2"/>
    </row>
    <row r="70" customFormat="false" ht="12.8" hidden="false" customHeight="false" outlineLevel="0" collapsed="false">
      <c r="D70" s="7" t="n">
        <f aca="false">D66+1</f>
        <v>2029</v>
      </c>
      <c r="E70" s="9" t="n">
        <f aca="false">'Central scenario'!AG73</f>
        <v>6552407879.64715</v>
      </c>
      <c r="F70" s="9" t="n">
        <f aca="false">E70/$B$14*100</f>
        <v>127.866230810487</v>
      </c>
      <c r="G70" s="7"/>
      <c r="H70" s="2" t="n">
        <f aca="false">H69</f>
        <v>52</v>
      </c>
      <c r="K70" s="9" t="n">
        <f aca="false">'High scenario'!AG73</f>
        <v>7002798406.05149</v>
      </c>
      <c r="L70" s="9" t="n">
        <f aca="false">K70/$B$14*100</f>
        <v>136.655326370755</v>
      </c>
      <c r="M70" s="7"/>
      <c r="O70" s="7" t="n">
        <f aca="false">O66+1</f>
        <v>2029</v>
      </c>
      <c r="P70" s="9" t="n">
        <f aca="false">'Low scenario'!AG73</f>
        <v>5800377091.97821</v>
      </c>
      <c r="Q70" s="9" t="n">
        <f aca="false">P70/$B$14*100</f>
        <v>113.190810104252</v>
      </c>
      <c r="R70" s="7"/>
      <c r="S70" s="2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6611978872.15546</v>
      </c>
      <c r="F71" s="6" t="n">
        <f aca="false">E71/$B$14*100</f>
        <v>129.028722281956</v>
      </c>
      <c r="G71" s="7"/>
      <c r="H71" s="2" t="n">
        <f aca="false">H70</f>
        <v>52</v>
      </c>
      <c r="K71" s="6" t="n">
        <f aca="false">'High scenario'!AG74</f>
        <v>7061407346.02503</v>
      </c>
      <c r="L71" s="6" t="n">
        <f aca="false">K71/$B$14*100</f>
        <v>137.799043975621</v>
      </c>
      <c r="M71" s="7"/>
      <c r="O71" s="5" t="n">
        <f aca="false">O67+1</f>
        <v>2030</v>
      </c>
      <c r="P71" s="6" t="n">
        <f aca="false">'Low scenario'!AG74</f>
        <v>5814043917.93556</v>
      </c>
      <c r="Q71" s="6" t="n">
        <f aca="false">P71/$B$14*100</f>
        <v>113.457509851033</v>
      </c>
      <c r="R71" s="7"/>
      <c r="S71" s="2"/>
    </row>
    <row r="72" customFormat="false" ht="12.8" hidden="false" customHeight="false" outlineLevel="0" collapsed="false">
      <c r="D72" s="7" t="n">
        <f aca="false">D68+1</f>
        <v>2030</v>
      </c>
      <c r="E72" s="9" t="n">
        <f aca="false">'Central scenario'!AG75</f>
        <v>6626894832.44537</v>
      </c>
      <c r="F72" s="9" t="n">
        <f aca="false">E72/$B$14*100</f>
        <v>129.319798120979</v>
      </c>
      <c r="G72" s="7"/>
      <c r="H72" s="2" t="n">
        <f aca="false">H71</f>
        <v>52</v>
      </c>
      <c r="K72" s="9" t="n">
        <f aca="false">'High scenario'!AG75</f>
        <v>7115024776.56634</v>
      </c>
      <c r="L72" s="9" t="n">
        <f aca="false">K72/$B$14*100</f>
        <v>138.845355327873</v>
      </c>
      <c r="M72" s="7"/>
      <c r="O72" s="7" t="n">
        <f aca="false">O68+1</f>
        <v>2030</v>
      </c>
      <c r="P72" s="9" t="n">
        <f aca="false">'Low scenario'!AG75</f>
        <v>5847638878.50436</v>
      </c>
      <c r="Q72" s="9" t="n">
        <f aca="false">P72/$B$14*100</f>
        <v>114.113094952123</v>
      </c>
      <c r="R72" s="7"/>
      <c r="S72" s="2"/>
    </row>
    <row r="73" customFormat="false" ht="12.8" hidden="false" customHeight="false" outlineLevel="0" collapsed="false">
      <c r="D73" s="7" t="n">
        <f aca="false">D69+1</f>
        <v>2030</v>
      </c>
      <c r="E73" s="9" t="n">
        <f aca="false">'Central scenario'!AG76</f>
        <v>6709042973.97539</v>
      </c>
      <c r="F73" s="9" t="n">
        <f aca="false">E73/$B$14*100</f>
        <v>130.922868842226</v>
      </c>
      <c r="G73" s="10" t="n">
        <f aca="false">AVERAGE(E71:E74)/AVERAGE(E67:E70)-1</f>
        <v>0.0233458844672594</v>
      </c>
      <c r="H73" s="2" t="n">
        <f aca="false">H72</f>
        <v>52</v>
      </c>
      <c r="K73" s="9" t="n">
        <f aca="false">'High scenario'!AG76</f>
        <v>7151762583.49905</v>
      </c>
      <c r="L73" s="9" t="n">
        <f aca="false">K73/$B$14*100</f>
        <v>139.562271152866</v>
      </c>
      <c r="M73" s="10" t="n">
        <f aca="false">AVERAGE(K71:K74)/AVERAGE(K67:K70)-1</f>
        <v>0.033804839188279</v>
      </c>
      <c r="O73" s="7" t="n">
        <f aca="false">O69+1</f>
        <v>2030</v>
      </c>
      <c r="P73" s="9" t="n">
        <f aca="false">'Low scenario'!AG76</f>
        <v>5888983488.83915</v>
      </c>
      <c r="Q73" s="9" t="n">
        <f aca="false">P73/$B$14*100</f>
        <v>114.919909726927</v>
      </c>
      <c r="R73" s="10" t="n">
        <f aca="false">AVERAGE(P71:P74)/AVERAGE(P67:P70)-1</f>
        <v>0.0181007724341733</v>
      </c>
      <c r="S73" s="2"/>
    </row>
    <row r="74" customFormat="false" ht="12.8" hidden="false" customHeight="false" outlineLevel="0" collapsed="false">
      <c r="D74" s="7" t="n">
        <f aca="false">D70+1</f>
        <v>2030</v>
      </c>
      <c r="E74" s="9" t="n">
        <f aca="false">'Central scenario'!AG77</f>
        <v>6745531765.80628</v>
      </c>
      <c r="F74" s="9" t="n">
        <f aca="false">E74/$B$14*100</f>
        <v>131.634925289862</v>
      </c>
      <c r="G74" s="7"/>
      <c r="H74" s="2" t="n">
        <f aca="false">H73</f>
        <v>52</v>
      </c>
      <c r="K74" s="9" t="n">
        <f aca="false">'High scenario'!AG77</f>
        <v>7240568250.06304</v>
      </c>
      <c r="L74" s="9" t="n">
        <f aca="false">K74/$B$14*100</f>
        <v>141.295259401876</v>
      </c>
      <c r="M74" s="7"/>
      <c r="O74" s="7" t="n">
        <f aca="false">O70+1</f>
        <v>2030</v>
      </c>
      <c r="P74" s="9" t="n">
        <f aca="false">'Low scenario'!AG77</f>
        <v>5926121952.76719</v>
      </c>
      <c r="Q74" s="9" t="n">
        <f aca="false">P74/$B$14*100</f>
        <v>115.644644128049</v>
      </c>
      <c r="R74" s="7"/>
      <c r="S74" s="2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6813152014.58407</v>
      </c>
      <c r="F75" s="6" t="n">
        <f aca="false">E75/$B$14*100</f>
        <v>132.954493072652</v>
      </c>
      <c r="G75" s="7"/>
      <c r="H75" s="2" t="n">
        <f aca="false">H74</f>
        <v>52</v>
      </c>
      <c r="K75" s="6" t="n">
        <f aca="false">'High scenario'!AG78</f>
        <v>7270907772.02695</v>
      </c>
      <c r="L75" s="6" t="n">
        <f aca="false">K75/$B$14*100</f>
        <v>141.887316610367</v>
      </c>
      <c r="M75" s="7"/>
      <c r="O75" s="5" t="n">
        <f aca="false">O71+1</f>
        <v>2031</v>
      </c>
      <c r="P75" s="6" t="n">
        <f aca="false">'Low scenario'!AG78</f>
        <v>5923354272.9587</v>
      </c>
      <c r="Q75" s="6" t="n">
        <f aca="false">P75/$B$14*100</f>
        <v>115.590634549937</v>
      </c>
      <c r="R75" s="7"/>
      <c r="S75" s="2"/>
    </row>
    <row r="76" customFormat="false" ht="12.8" hidden="false" customHeight="false" outlineLevel="0" collapsed="false">
      <c r="D76" s="7" t="n">
        <f aca="false">D72+1</f>
        <v>2031</v>
      </c>
      <c r="E76" s="9" t="n">
        <f aca="false">'Central scenario'!AG79</f>
        <v>6820408638.15682</v>
      </c>
      <c r="F76" s="9" t="n">
        <f aca="false">E76/$B$14*100</f>
        <v>133.096101641853</v>
      </c>
      <c r="G76" s="7"/>
      <c r="H76" s="2" t="n">
        <f aca="false">H75</f>
        <v>52</v>
      </c>
      <c r="K76" s="9" t="n">
        <f aca="false">'High scenario'!AG79</f>
        <v>7316889549.751</v>
      </c>
      <c r="L76" s="9" t="n">
        <f aca="false">K76/$B$14*100</f>
        <v>142.784622869613</v>
      </c>
      <c r="M76" s="7"/>
      <c r="O76" s="7" t="n">
        <f aca="false">O72+1</f>
        <v>2031</v>
      </c>
      <c r="P76" s="9" t="n">
        <f aca="false">'Low scenario'!AG79</f>
        <v>5918992117.53034</v>
      </c>
      <c r="Q76" s="9" t="n">
        <f aca="false">P76/$B$14*100</f>
        <v>115.505509755651</v>
      </c>
      <c r="R76" s="7"/>
      <c r="S76" s="2"/>
    </row>
    <row r="77" customFormat="false" ht="12.8" hidden="false" customHeight="false" outlineLevel="0" collapsed="false">
      <c r="D77" s="7" t="n">
        <f aca="false">D73+1</f>
        <v>2031</v>
      </c>
      <c r="E77" s="9" t="n">
        <f aca="false">'Central scenario'!AG80</f>
        <v>6830347705.49719</v>
      </c>
      <c r="F77" s="9" t="n">
        <f aca="false">E77/$B$14*100</f>
        <v>133.290056459979</v>
      </c>
      <c r="G77" s="10" t="n">
        <f aca="false">AVERAGE(E75:E78)/AVERAGE(E71:E74)-1</f>
        <v>0.0234201184295255</v>
      </c>
      <c r="H77" s="2" t="n">
        <f aca="false">H76</f>
        <v>52</v>
      </c>
      <c r="K77" s="9" t="n">
        <f aca="false">'High scenario'!AG80</f>
        <v>7408763662.99856</v>
      </c>
      <c r="L77" s="9" t="n">
        <f aca="false">K77/$B$14*100</f>
        <v>144.577489978285</v>
      </c>
      <c r="M77" s="10" t="n">
        <f aca="false">AVERAGE(K75:K78)/AVERAGE(K71:K74)-1</f>
        <v>0.0311870433216626</v>
      </c>
      <c r="O77" s="7" t="n">
        <f aca="false">O73+1</f>
        <v>2031</v>
      </c>
      <c r="P77" s="9" t="n">
        <f aca="false">'Low scenario'!AG80</f>
        <v>5942229598.70308</v>
      </c>
      <c r="Q77" s="9" t="n">
        <f aca="false">P77/$B$14*100</f>
        <v>115.958974983345</v>
      </c>
      <c r="R77" s="10" t="n">
        <f aca="false">AVERAGE(P75:P78)/AVERAGE(P71:P74)-1</f>
        <v>0.0114348445604195</v>
      </c>
      <c r="S77" s="2"/>
    </row>
    <row r="78" customFormat="false" ht="12.8" hidden="false" customHeight="false" outlineLevel="0" collapsed="false">
      <c r="D78" s="7" t="n">
        <f aca="false">D74+1</f>
        <v>2031</v>
      </c>
      <c r="E78" s="9" t="n">
        <f aca="false">'Central scenario'!AG81</f>
        <v>6854703810.00429</v>
      </c>
      <c r="F78" s="9" t="n">
        <f aca="false">E78/$B$14*100</f>
        <v>133.765350937636</v>
      </c>
      <c r="G78" s="7"/>
      <c r="H78" s="2" t="n">
        <f aca="false">H77</f>
        <v>52</v>
      </c>
      <c r="K78" s="9" t="n">
        <f aca="false">'High scenario'!AG81</f>
        <v>7463177219.33683</v>
      </c>
      <c r="L78" s="9" t="n">
        <f aca="false">K78/$B$14*100</f>
        <v>145.639337238371</v>
      </c>
      <c r="M78" s="7"/>
      <c r="O78" s="7" t="n">
        <f aca="false">O74+1</f>
        <v>2031</v>
      </c>
      <c r="P78" s="9" t="n">
        <f aca="false">'Low scenario'!AG81</f>
        <v>5960665673.1341</v>
      </c>
      <c r="Q78" s="9" t="n">
        <f aca="false">P78/$B$14*100</f>
        <v>116.318743696119</v>
      </c>
      <c r="R78" s="7"/>
      <c r="S78" s="2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6881893647.56593</v>
      </c>
      <c r="F79" s="6" t="n">
        <f aca="false">E79/$B$14*100</f>
        <v>134.295943982088</v>
      </c>
      <c r="G79" s="7"/>
      <c r="H79" s="2" t="n">
        <f aca="false">H78</f>
        <v>52</v>
      </c>
      <c r="K79" s="6" t="n">
        <f aca="false">'High scenario'!AG82</f>
        <v>7502157283.24696</v>
      </c>
      <c r="L79" s="6" t="n">
        <f aca="false">K79/$B$14*100</f>
        <v>146.400009336398</v>
      </c>
      <c r="M79" s="7"/>
      <c r="O79" s="5" t="n">
        <f aca="false">O75+1</f>
        <v>2032</v>
      </c>
      <c r="P79" s="6" t="n">
        <f aca="false">'Low scenario'!AG82</f>
        <v>6013935665.51839</v>
      </c>
      <c r="Q79" s="6" t="n">
        <f aca="false">P79/$B$14*100</f>
        <v>117.35827500531</v>
      </c>
      <c r="R79" s="7"/>
      <c r="S79" s="2"/>
    </row>
    <row r="80" customFormat="false" ht="12.8" hidden="false" customHeight="false" outlineLevel="0" collapsed="false">
      <c r="D80" s="7" t="n">
        <f aca="false">D76+1</f>
        <v>2032</v>
      </c>
      <c r="E80" s="9" t="n">
        <f aca="false">'Central scenario'!AG83</f>
        <v>6932729932.32647</v>
      </c>
      <c r="F80" s="9" t="n">
        <f aca="false">E80/$B$14*100</f>
        <v>135.287982976018</v>
      </c>
      <c r="G80" s="7"/>
      <c r="H80" s="2" t="n">
        <f aca="false">H79</f>
        <v>52</v>
      </c>
      <c r="K80" s="9" t="n">
        <f aca="false">'High scenario'!AG83</f>
        <v>7544612830.93875</v>
      </c>
      <c r="L80" s="9" t="n">
        <f aca="false">K80/$B$14*100</f>
        <v>147.228503374018</v>
      </c>
      <c r="M80" s="7"/>
      <c r="O80" s="7" t="n">
        <f aca="false">O76+1</f>
        <v>2032</v>
      </c>
      <c r="P80" s="9" t="n">
        <f aca="false">'Low scenario'!AG83</f>
        <v>6035726424.28042</v>
      </c>
      <c r="Q80" s="9" t="n">
        <f aca="false">P80/$B$14*100</f>
        <v>117.783508330308</v>
      </c>
      <c r="R80" s="7"/>
      <c r="S80" s="2"/>
    </row>
    <row r="81" customFormat="false" ht="12.8" hidden="false" customHeight="false" outlineLevel="0" collapsed="false">
      <c r="D81" s="7" t="n">
        <f aca="false">D77+1</f>
        <v>2032</v>
      </c>
      <c r="E81" s="9" t="n">
        <f aca="false">'Central scenario'!AG84</f>
        <v>6938495594.61417</v>
      </c>
      <c r="F81" s="9" t="n">
        <f aca="false">E81/$B$14*100</f>
        <v>135.400496347956</v>
      </c>
      <c r="G81" s="10" t="n">
        <f aca="false">AVERAGE(E79:E82)/AVERAGE(E75:E78)-1</f>
        <v>0.0156900779855027</v>
      </c>
      <c r="H81" s="2" t="n">
        <f aca="false">H80</f>
        <v>52</v>
      </c>
      <c r="K81" s="9" t="n">
        <f aca="false">'High scenario'!AG84</f>
        <v>7571532177.3382</v>
      </c>
      <c r="L81" s="9" t="n">
        <f aca="false">K81/$B$14*100</f>
        <v>147.753817948935</v>
      </c>
      <c r="M81" s="10" t="n">
        <f aca="false">AVERAGE(K79:K82)/AVERAGE(K75:K78)-1</f>
        <v>0.0263990374012346</v>
      </c>
      <c r="O81" s="7" t="n">
        <f aca="false">O77+1</f>
        <v>2032</v>
      </c>
      <c r="P81" s="9" t="n">
        <f aca="false">'Low scenario'!AG84</f>
        <v>6024642382.148</v>
      </c>
      <c r="Q81" s="9" t="n">
        <f aca="false">P81/$B$14*100</f>
        <v>117.567210029645</v>
      </c>
      <c r="R81" s="10" t="n">
        <f aca="false">AVERAGE(P79:P82)/AVERAGE(P75:P78)-1</f>
        <v>0.0159458605707952</v>
      </c>
      <c r="S81" s="2"/>
    </row>
    <row r="82" customFormat="false" ht="12.8" hidden="false" customHeight="false" outlineLevel="0" collapsed="false">
      <c r="D82" s="7" t="n">
        <f aca="false">D78+1</f>
        <v>2032</v>
      </c>
      <c r="E82" s="9" t="n">
        <f aca="false">'Central scenario'!AG85</f>
        <v>6994124149.11123</v>
      </c>
      <c r="F82" s="9" t="n">
        <f aca="false">E82/$B$14*100</f>
        <v>136.486053553738</v>
      </c>
      <c r="G82" s="7"/>
      <c r="H82" s="2" t="n">
        <f aca="false">H81</f>
        <v>52</v>
      </c>
      <c r="K82" s="9" t="n">
        <f aca="false">'High scenario'!AG85</f>
        <v>7619144643.27038</v>
      </c>
      <c r="L82" s="9" t="n">
        <f aca="false">K82/$B$14*100</f>
        <v>148.682946090858</v>
      </c>
      <c r="M82" s="7"/>
      <c r="O82" s="7" t="n">
        <f aca="false">O78+1</f>
        <v>2032</v>
      </c>
      <c r="P82" s="9" t="n">
        <f aca="false">'Low scenario'!AG85</f>
        <v>6049575503.14669</v>
      </c>
      <c r="Q82" s="9" t="n">
        <f aca="false">P82/$B$14*100</f>
        <v>118.053764631099</v>
      </c>
      <c r="R82" s="7"/>
      <c r="S82" s="2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7055005778.21905</v>
      </c>
      <c r="F83" s="6" t="n">
        <f aca="false">E83/$B$14*100</f>
        <v>137.67412129656</v>
      </c>
      <c r="G83" s="7"/>
      <c r="H83" s="2" t="n">
        <f aca="false">H82</f>
        <v>52</v>
      </c>
      <c r="K83" s="6" t="n">
        <f aca="false">'High scenario'!AG86</f>
        <v>7675280879.90888</v>
      </c>
      <c r="L83" s="6" t="n">
        <f aca="false">K83/$B$14*100</f>
        <v>149.778410403016</v>
      </c>
      <c r="M83" s="7"/>
      <c r="O83" s="5" t="n">
        <f aca="false">O79+1</f>
        <v>2033</v>
      </c>
      <c r="P83" s="6" t="n">
        <f aca="false">'Low scenario'!AG86</f>
        <v>6102182471.84316</v>
      </c>
      <c r="Q83" s="6" t="n">
        <f aca="false">P83/$B$14*100</f>
        <v>119.08035743868</v>
      </c>
      <c r="R83" s="7"/>
      <c r="S83" s="2"/>
    </row>
    <row r="84" customFormat="false" ht="12.8" hidden="false" customHeight="false" outlineLevel="0" collapsed="false">
      <c r="D84" s="7" t="n">
        <f aca="false">D80+1</f>
        <v>2033</v>
      </c>
      <c r="E84" s="9" t="n">
        <f aca="false">'Central scenario'!AG87</f>
        <v>7052012587.5949</v>
      </c>
      <c r="F84" s="9" t="n">
        <f aca="false">E84/$B$14*100</f>
        <v>137.615711012854</v>
      </c>
      <c r="G84" s="7"/>
      <c r="H84" s="2" t="n">
        <f aca="false">H83</f>
        <v>52</v>
      </c>
      <c r="K84" s="9" t="n">
        <f aca="false">'High scenario'!AG87</f>
        <v>7712404755.12407</v>
      </c>
      <c r="L84" s="9" t="n">
        <f aca="false">K84/$B$14*100</f>
        <v>150.502860114333</v>
      </c>
      <c r="M84" s="7"/>
      <c r="O84" s="7" t="n">
        <f aca="false">O80+1</f>
        <v>2033</v>
      </c>
      <c r="P84" s="9" t="n">
        <f aca="false">'Low scenario'!AG87</f>
        <v>6136502733.773</v>
      </c>
      <c r="Q84" s="9" t="n">
        <f aca="false">P84/$B$14*100</f>
        <v>119.750096352069</v>
      </c>
      <c r="R84" s="7"/>
      <c r="S84" s="2"/>
    </row>
    <row r="85" customFormat="false" ht="12.8" hidden="false" customHeight="false" outlineLevel="0" collapsed="false">
      <c r="D85" s="7" t="n">
        <f aca="false">D81+1</f>
        <v>2033</v>
      </c>
      <c r="E85" s="9" t="n">
        <f aca="false">'Central scenario'!AG88</f>
        <v>7091678506.04823</v>
      </c>
      <c r="F85" s="9" t="n">
        <f aca="false">E85/$B$14*100</f>
        <v>138.389767142665</v>
      </c>
      <c r="G85" s="10" t="n">
        <f aca="false">AVERAGE(E83:E86)/AVERAGE(E79:E82)-1</f>
        <v>0.020349463461196</v>
      </c>
      <c r="H85" s="2" t="n">
        <f aca="false">H84</f>
        <v>52</v>
      </c>
      <c r="K85" s="9" t="n">
        <f aca="false">'High scenario'!AG88</f>
        <v>7780999361.40118</v>
      </c>
      <c r="L85" s="9" t="n">
        <f aca="false">K85/$B$14*100</f>
        <v>151.841441887581</v>
      </c>
      <c r="M85" s="10" t="n">
        <f aca="false">AVERAGE(K83:K86)/AVERAGE(K79:K82)-1</f>
        <v>0.02634871708516</v>
      </c>
      <c r="O85" s="7" t="n">
        <f aca="false">O81+1</f>
        <v>2033</v>
      </c>
      <c r="P85" s="9" t="n">
        <f aca="false">'Low scenario'!AG88</f>
        <v>6137517702.33777</v>
      </c>
      <c r="Q85" s="9" t="n">
        <f aca="false">P85/$B$14*100</f>
        <v>119.769902842622</v>
      </c>
      <c r="R85" s="10" t="n">
        <f aca="false">AVERAGE(P83:P86)/AVERAGE(P79:P82)-1</f>
        <v>0.0163450515418655</v>
      </c>
      <c r="S85" s="2"/>
    </row>
    <row r="86" customFormat="false" ht="12.8" hidden="false" customHeight="false" outlineLevel="0" collapsed="false">
      <c r="D86" s="7" t="n">
        <f aca="false">D82+1</f>
        <v>2033</v>
      </c>
      <c r="E86" s="9" t="n">
        <f aca="false">'Central scenario'!AG89</f>
        <v>7113187965.91849</v>
      </c>
      <c r="F86" s="9" t="n">
        <f aca="false">E86/$B$14*100</f>
        <v>138.809511091896</v>
      </c>
      <c r="G86" s="7"/>
      <c r="H86" s="2" t="n">
        <f aca="false">H85</f>
        <v>52</v>
      </c>
      <c r="K86" s="9" t="n">
        <f aca="false">'High scenario'!AG89</f>
        <v>7865479873.0226</v>
      </c>
      <c r="L86" s="9" t="n">
        <f aca="false">K86/$B$14*100</f>
        <v>153.490027384148</v>
      </c>
      <c r="M86" s="7"/>
      <c r="O86" s="7" t="n">
        <f aca="false">O82+1</f>
        <v>2033</v>
      </c>
      <c r="P86" s="9" t="n">
        <f aca="false">'Low scenario'!AG89</f>
        <v>6141983128.72226</v>
      </c>
      <c r="Q86" s="9" t="n">
        <f aca="false">P86/$B$14*100</f>
        <v>119.857042906433</v>
      </c>
      <c r="R86" s="7"/>
      <c r="S86" s="2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7169768217.41624</v>
      </c>
      <c r="F87" s="6" t="n">
        <f aca="false">E87/$B$14*100</f>
        <v>139.91364008237</v>
      </c>
      <c r="G87" s="7"/>
      <c r="H87" s="2" t="n">
        <f aca="false">H86</f>
        <v>52</v>
      </c>
      <c r="K87" s="6" t="n">
        <f aca="false">'High scenario'!AG90</f>
        <v>7906133143.24774</v>
      </c>
      <c r="L87" s="6" t="n">
        <f aca="false">K87/$B$14*100</f>
        <v>154.283351079694</v>
      </c>
      <c r="M87" s="7"/>
      <c r="O87" s="5" t="n">
        <f aca="false">O83+1</f>
        <v>2034</v>
      </c>
      <c r="P87" s="6" t="n">
        <f aca="false">'Low scenario'!AG90</f>
        <v>6157386826.95939</v>
      </c>
      <c r="Q87" s="6" t="n">
        <f aca="false">P87/$B$14*100</f>
        <v>120.157636653083</v>
      </c>
      <c r="R87" s="7"/>
      <c r="S87" s="2"/>
    </row>
    <row r="88" customFormat="false" ht="12.8" hidden="false" customHeight="false" outlineLevel="0" collapsed="false">
      <c r="D88" s="7" t="n">
        <f aca="false">D84+1</f>
        <v>2034</v>
      </c>
      <c r="E88" s="9" t="n">
        <f aca="false">'Central scenario'!AG91</f>
        <v>7189622612.3088</v>
      </c>
      <c r="F88" s="9" t="n">
        <f aca="false">E88/$B$14*100</f>
        <v>140.301086451181</v>
      </c>
      <c r="G88" s="7"/>
      <c r="H88" s="2" t="n">
        <f aca="false">H87</f>
        <v>52</v>
      </c>
      <c r="K88" s="9" t="n">
        <f aca="false">'High scenario'!AG91</f>
        <v>7973398819.87648</v>
      </c>
      <c r="L88" s="9" t="n">
        <f aca="false">K88/$B$14*100</f>
        <v>155.595999603933</v>
      </c>
      <c r="M88" s="7"/>
      <c r="O88" s="7" t="n">
        <f aca="false">O84+1</f>
        <v>2034</v>
      </c>
      <c r="P88" s="9" t="n">
        <f aca="false">'Low scenario'!AG91</f>
        <v>6191815669.15185</v>
      </c>
      <c r="Q88" s="9" t="n">
        <f aca="false">P88/$B$14*100</f>
        <v>120.829494443864</v>
      </c>
      <c r="R88" s="7"/>
      <c r="S88" s="2"/>
    </row>
    <row r="89" customFormat="false" ht="12.8" hidden="false" customHeight="false" outlineLevel="0" collapsed="false">
      <c r="D89" s="7" t="n">
        <f aca="false">D85+1</f>
        <v>2034</v>
      </c>
      <c r="E89" s="9" t="n">
        <f aca="false">'Central scenario'!AG92</f>
        <v>7224501724.35013</v>
      </c>
      <c r="F89" s="9" t="n">
        <f aca="false">E89/$B$14*100</f>
        <v>140.981730982574</v>
      </c>
      <c r="G89" s="10" t="n">
        <f aca="false">AVERAGE(E87:E90)/AVERAGE(E83:E86)-1</f>
        <v>0.0190790889272525</v>
      </c>
      <c r="H89" s="2" t="n">
        <f aca="false">H88</f>
        <v>52</v>
      </c>
      <c r="K89" s="9" t="n">
        <f aca="false">'High scenario'!AG92</f>
        <v>8002962960.58692</v>
      </c>
      <c r="L89" s="9" t="n">
        <f aca="false">K89/$B$14*100</f>
        <v>156.172925721664</v>
      </c>
      <c r="M89" s="10" t="n">
        <f aca="false">AVERAGE(K87:K90)/AVERAGE(K83:K86)-1</f>
        <v>0.0288526081840748</v>
      </c>
      <c r="O89" s="7" t="n">
        <f aca="false">O85+1</f>
        <v>2034</v>
      </c>
      <c r="P89" s="9" t="n">
        <f aca="false">'Low scenario'!AG92</f>
        <v>6179004517.76139</v>
      </c>
      <c r="Q89" s="9" t="n">
        <f aca="false">P89/$B$14*100</f>
        <v>120.579492662729</v>
      </c>
      <c r="R89" s="10" t="n">
        <f aca="false">AVERAGE(P87:P90)/AVERAGE(P83:P86)-1</f>
        <v>0.00773869967737362</v>
      </c>
      <c r="S89" s="2"/>
    </row>
    <row r="90" customFormat="false" ht="12.8" hidden="false" customHeight="false" outlineLevel="0" collapsed="false">
      <c r="D90" s="7" t="n">
        <f aca="false">D86+1</f>
        <v>2034</v>
      </c>
      <c r="E90" s="9" t="n">
        <f aca="false">'Central scenario'!AG93</f>
        <v>7268157252.22365</v>
      </c>
      <c r="F90" s="9" t="n">
        <f aca="false">E90/$B$14*100</f>
        <v>141.833641899257</v>
      </c>
      <c r="G90" s="7"/>
      <c r="H90" s="2" t="n">
        <f aca="false">H89</f>
        <v>52</v>
      </c>
      <c r="K90" s="9" t="n">
        <f aca="false">'High scenario'!AG93</f>
        <v>8047086545.04401</v>
      </c>
      <c r="L90" s="9" t="n">
        <f aca="false">K90/$B$14*100</f>
        <v>157.033970476204</v>
      </c>
      <c r="M90" s="7"/>
      <c r="O90" s="7" t="n">
        <f aca="false">O86+1</f>
        <v>2034</v>
      </c>
      <c r="P90" s="9" t="n">
        <f aca="false">'Low scenario'!AG93</f>
        <v>6179717901.17536</v>
      </c>
      <c r="Q90" s="9" t="n">
        <f aca="false">P90/$B$14*100</f>
        <v>120.593413903583</v>
      </c>
      <c r="R90" s="7"/>
      <c r="S90" s="2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7281985253.86155</v>
      </c>
      <c r="F91" s="6" t="n">
        <f aca="false">E91/$B$14*100</f>
        <v>142.103486890832</v>
      </c>
      <c r="G91" s="7"/>
      <c r="H91" s="2" t="n">
        <f aca="false">H90</f>
        <v>52</v>
      </c>
      <c r="K91" s="6" t="n">
        <f aca="false">'High scenario'!AG94</f>
        <v>8125637472.09825</v>
      </c>
      <c r="L91" s="6" t="n">
        <f aca="false">K91/$B$14*100</f>
        <v>158.566843757841</v>
      </c>
      <c r="M91" s="7"/>
      <c r="O91" s="5" t="n">
        <f aca="false">O87+1</f>
        <v>2035</v>
      </c>
      <c r="P91" s="6" t="n">
        <f aca="false">'Low scenario'!AG94</f>
        <v>6199169541.57856</v>
      </c>
      <c r="Q91" s="6" t="n">
        <f aca="false">P91/$B$14*100</f>
        <v>120.973000764951</v>
      </c>
      <c r="R91" s="7"/>
      <c r="S91" s="2"/>
    </row>
    <row r="92" customFormat="false" ht="12.8" hidden="false" customHeight="false" outlineLevel="0" collapsed="false">
      <c r="D92" s="7" t="n">
        <f aca="false">D88+1</f>
        <v>2035</v>
      </c>
      <c r="E92" s="9" t="n">
        <f aca="false">'Central scenario'!AG95</f>
        <v>7318902588.54745</v>
      </c>
      <c r="F92" s="9" t="n">
        <f aca="false">E92/$B$14*100</f>
        <v>142.823906090088</v>
      </c>
      <c r="G92" s="7"/>
      <c r="H92" s="2" t="n">
        <f aca="false">H91</f>
        <v>52</v>
      </c>
      <c r="K92" s="9" t="n">
        <f aca="false">'High scenario'!AG95</f>
        <v>8198146192.77495</v>
      </c>
      <c r="L92" s="9" t="n">
        <f aca="false">K92/$B$14*100</f>
        <v>159.981807078824</v>
      </c>
      <c r="M92" s="7"/>
      <c r="O92" s="7" t="n">
        <f aca="false">O88+1</f>
        <v>2035</v>
      </c>
      <c r="P92" s="9" t="n">
        <f aca="false">'Low scenario'!AG95</f>
        <v>6212650107.49951</v>
      </c>
      <c r="Q92" s="9" t="n">
        <f aca="false">P92/$B$14*100</f>
        <v>121.236065761081</v>
      </c>
      <c r="R92" s="7"/>
      <c r="S92" s="2"/>
    </row>
    <row r="93" customFormat="false" ht="12.8" hidden="false" customHeight="false" outlineLevel="0" collapsed="false">
      <c r="D93" s="7" t="n">
        <f aca="false">D89+1</f>
        <v>2035</v>
      </c>
      <c r="E93" s="9" t="n">
        <f aca="false">'Central scenario'!AG96</f>
        <v>7343913379.83219</v>
      </c>
      <c r="F93" s="9" t="n">
        <f aca="false">E93/$B$14*100</f>
        <v>143.311976379653</v>
      </c>
      <c r="G93" s="10" t="n">
        <f aca="false">AVERAGE(E91:E94)/AVERAGE(E87:E90)-1</f>
        <v>0.0165536030326077</v>
      </c>
      <c r="H93" s="2" t="n">
        <f aca="false">H92</f>
        <v>52</v>
      </c>
      <c r="K93" s="9" t="n">
        <f aca="false">'High scenario'!AG96</f>
        <v>8236045057.78998</v>
      </c>
      <c r="L93" s="9" t="n">
        <f aca="false">K93/$B$14*100</f>
        <v>160.721380241923</v>
      </c>
      <c r="M93" s="10" t="n">
        <f aca="false">AVERAGE(K91:K94)/AVERAGE(K87:K90)-1</f>
        <v>0.0295810096184113</v>
      </c>
      <c r="O93" s="7" t="n">
        <f aca="false">O89+1</f>
        <v>2035</v>
      </c>
      <c r="P93" s="9" t="n">
        <f aca="false">'Low scenario'!AG96</f>
        <v>6230979463.06923</v>
      </c>
      <c r="Q93" s="9" t="n">
        <f aca="false">P93/$B$14*100</f>
        <v>121.593751920571</v>
      </c>
      <c r="R93" s="10" t="n">
        <f aca="false">AVERAGE(P91:P94)/AVERAGE(P87:P90)-1</f>
        <v>0.0081521270130791</v>
      </c>
      <c r="S93" s="2"/>
    </row>
    <row r="94" customFormat="false" ht="12.8" hidden="false" customHeight="false" outlineLevel="0" collapsed="false">
      <c r="D94" s="7" t="n">
        <f aca="false">D90+1</f>
        <v>2035</v>
      </c>
      <c r="E94" s="9" t="n">
        <f aca="false">'Central scenario'!AG97</f>
        <v>7384853963.22814</v>
      </c>
      <c r="F94" s="9" t="n">
        <f aca="false">E94/$B$14*100</f>
        <v>144.110906815941</v>
      </c>
      <c r="G94" s="7"/>
      <c r="H94" s="2" t="n">
        <f aca="false">H93</f>
        <v>52</v>
      </c>
      <c r="K94" s="9" t="n">
        <f aca="false">'High scenario'!AG97</f>
        <v>8314262002.63105</v>
      </c>
      <c r="L94" s="9" t="n">
        <f aca="false">K94/$B$14*100</f>
        <v>162.24773606501</v>
      </c>
      <c r="M94" s="7"/>
      <c r="O94" s="7" t="n">
        <f aca="false">O90+1</f>
        <v>2035</v>
      </c>
      <c r="P94" s="9" t="n">
        <f aca="false">'Low scenario'!AG97</f>
        <v>6266547945.03779</v>
      </c>
      <c r="Q94" s="9" t="n">
        <f aca="false">P94/$B$14*100</f>
        <v>122.287849084317</v>
      </c>
      <c r="R94" s="7"/>
      <c r="S94" s="2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7390409879.17935</v>
      </c>
      <c r="F95" s="6" t="n">
        <f aca="false">E95/$B$14*100</f>
        <v>144.219327116452</v>
      </c>
      <c r="G95" s="7"/>
      <c r="H95" s="2" t="n">
        <f aca="false">H94</f>
        <v>52</v>
      </c>
      <c r="K95" s="6" t="n">
        <f aca="false">'High scenario'!AG98</f>
        <v>8366143331.29127</v>
      </c>
      <c r="L95" s="6" t="n">
        <f aca="false">K95/$B$14*100</f>
        <v>163.260168451252</v>
      </c>
      <c r="M95" s="7"/>
      <c r="O95" s="5" t="n">
        <f aca="false">O91+1</f>
        <v>2036</v>
      </c>
      <c r="P95" s="6" t="n">
        <f aca="false">'Low scenario'!AG98</f>
        <v>6277574534.53338</v>
      </c>
      <c r="Q95" s="6" t="n">
        <f aca="false">P95/$B$14*100</f>
        <v>122.503026231924</v>
      </c>
      <c r="R95" s="7"/>
      <c r="S95" s="2"/>
    </row>
    <row r="96" customFormat="false" ht="12.8" hidden="false" customHeight="false" outlineLevel="0" collapsed="false">
      <c r="D96" s="7" t="n">
        <f aca="false">D92+1</f>
        <v>2036</v>
      </c>
      <c r="E96" s="9" t="n">
        <f aca="false">'Central scenario'!AG99</f>
        <v>7450227161.2772</v>
      </c>
      <c r="F96" s="9" t="n">
        <f aca="false">E96/$B$14*100</f>
        <v>145.386624778573</v>
      </c>
      <c r="G96" s="7"/>
      <c r="H96" s="2" t="n">
        <f aca="false">H95</f>
        <v>52</v>
      </c>
      <c r="K96" s="9" t="n">
        <f aca="false">'High scenario'!AG99</f>
        <v>8414064267.25922</v>
      </c>
      <c r="L96" s="9" t="n">
        <f aca="false">K96/$B$14*100</f>
        <v>164.195316197192</v>
      </c>
      <c r="M96" s="7"/>
      <c r="O96" s="7" t="n">
        <f aca="false">O92+1</f>
        <v>2036</v>
      </c>
      <c r="P96" s="9" t="n">
        <f aca="false">'Low scenario'!AG99</f>
        <v>6306214844.35477</v>
      </c>
      <c r="Q96" s="9" t="n">
        <f aca="false">P96/$B$14*100</f>
        <v>123.061924355083</v>
      </c>
      <c r="R96" s="7"/>
      <c r="S96" s="2"/>
    </row>
    <row r="97" customFormat="false" ht="12.8" hidden="false" customHeight="false" outlineLevel="0" collapsed="false">
      <c r="D97" s="7" t="n">
        <f aca="false">D93+1</f>
        <v>2036</v>
      </c>
      <c r="E97" s="9" t="n">
        <f aca="false">'Central scenario'!AG100</f>
        <v>7460975418.37556</v>
      </c>
      <c r="F97" s="9" t="n">
        <f aca="false">E97/$B$14*100</f>
        <v>145.59637043974</v>
      </c>
      <c r="G97" s="10" t="n">
        <f aca="false">AVERAGE(E95:E98)/AVERAGE(E91:E94)-1</f>
        <v>0.0155319044812441</v>
      </c>
      <c r="H97" s="2" t="n">
        <f aca="false">H96</f>
        <v>52</v>
      </c>
      <c r="K97" s="9" t="n">
        <f aca="false">'High scenario'!AG100</f>
        <v>8488535694.68134</v>
      </c>
      <c r="L97" s="9" t="n">
        <f aca="false">K97/$B$14*100</f>
        <v>165.648580539469</v>
      </c>
      <c r="M97" s="10" t="n">
        <f aca="false">AVERAGE(K95:K98)/AVERAGE(K91:K94)-1</f>
        <v>0.0277901485568066</v>
      </c>
      <c r="O97" s="7" t="n">
        <f aca="false">O93+1</f>
        <v>2036</v>
      </c>
      <c r="P97" s="9" t="n">
        <f aca="false">'Low scenario'!AG100</f>
        <v>6336519716.91002</v>
      </c>
      <c r="Q97" s="9" t="n">
        <f aca="false">P97/$B$14*100</f>
        <v>123.653305401563</v>
      </c>
      <c r="R97" s="10" t="n">
        <f aca="false">AVERAGE(P95:P98)/AVERAGE(P91:P94)-1</f>
        <v>0.0142182289856021</v>
      </c>
      <c r="S97" s="2"/>
    </row>
    <row r="98" customFormat="false" ht="12.8" hidden="false" customHeight="false" outlineLevel="0" collapsed="false">
      <c r="D98" s="7" t="n">
        <f aca="false">D94+1</f>
        <v>2036</v>
      </c>
      <c r="E98" s="9" t="n">
        <f aca="false">'Central scenario'!AG101</f>
        <v>7483588129.44574</v>
      </c>
      <c r="F98" s="9" t="n">
        <f aca="false">E98/$B$14*100</f>
        <v>146.037643661136</v>
      </c>
      <c r="G98" s="7"/>
      <c r="H98" s="2" t="n">
        <f aca="false">H97</f>
        <v>52</v>
      </c>
      <c r="K98" s="9" t="n">
        <f aca="false">'High scenario'!AG101</f>
        <v>8518923296.98825</v>
      </c>
      <c r="L98" s="9" t="n">
        <f aca="false">K98/$B$14*100</f>
        <v>166.241576006436</v>
      </c>
      <c r="M98" s="7"/>
      <c r="O98" s="7" t="n">
        <f aca="false">O94+1</f>
        <v>2036</v>
      </c>
      <c r="P98" s="9" t="n">
        <f aca="false">'Low scenario'!AG101</f>
        <v>6343204761.7278</v>
      </c>
      <c r="Q98" s="9" t="n">
        <f aca="false">P98/$B$14*100</f>
        <v>123.78375996107</v>
      </c>
      <c r="R98" s="7"/>
      <c r="S98" s="2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7544335295.70178</v>
      </c>
      <c r="F99" s="6" t="n">
        <f aca="false">E99/$B$14*100</f>
        <v>147.223087443673</v>
      </c>
      <c r="G99" s="7"/>
      <c r="H99" s="2" t="n">
        <f aca="false">H98</f>
        <v>52</v>
      </c>
      <c r="K99" s="6" t="n">
        <f aca="false">'High scenario'!AG102</f>
        <v>8575289279.9935</v>
      </c>
      <c r="L99" s="6" t="n">
        <f aca="false">K99/$B$14*100</f>
        <v>167.341523678374</v>
      </c>
      <c r="M99" s="7"/>
      <c r="O99" s="5" t="n">
        <f aca="false">O95+1</f>
        <v>2037</v>
      </c>
      <c r="P99" s="6" t="n">
        <f aca="false">'Low scenario'!AG102</f>
        <v>6337679839.62075</v>
      </c>
      <c r="Q99" s="6" t="n">
        <f aca="false">P99/$B$14*100</f>
        <v>123.675944486465</v>
      </c>
      <c r="R99" s="7"/>
      <c r="S99" s="2"/>
    </row>
    <row r="100" customFormat="false" ht="12.8" hidden="false" customHeight="false" outlineLevel="0" collapsed="false">
      <c r="D100" s="7" t="n">
        <f aca="false">D96+1</f>
        <v>2037</v>
      </c>
      <c r="E100" s="9" t="n">
        <f aca="false">'Central scenario'!AG103</f>
        <v>7568129298.17621</v>
      </c>
      <c r="F100" s="9" t="n">
        <f aca="false">E100/$B$14*100</f>
        <v>147.687412844073</v>
      </c>
      <c r="G100" s="7"/>
      <c r="H100" s="2" t="n">
        <f aca="false">H99</f>
        <v>52</v>
      </c>
      <c r="K100" s="9" t="n">
        <f aca="false">'High scenario'!AG103</f>
        <v>8586975828.60323</v>
      </c>
      <c r="L100" s="9" t="n">
        <f aca="false">K100/$B$14*100</f>
        <v>167.56957952431</v>
      </c>
      <c r="M100" s="7"/>
      <c r="O100" s="7" t="n">
        <f aca="false">O96+1</f>
        <v>2037</v>
      </c>
      <c r="P100" s="9" t="n">
        <f aca="false">'Low scenario'!AG103</f>
        <v>6384842630.74537</v>
      </c>
      <c r="Q100" s="9" t="n">
        <f aca="false">P100/$B$14*100</f>
        <v>124.596297499643</v>
      </c>
      <c r="R100" s="7"/>
      <c r="S100" s="2"/>
    </row>
    <row r="101" customFormat="false" ht="12.8" hidden="false" customHeight="false" outlineLevel="0" collapsed="false">
      <c r="D101" s="7" t="n">
        <f aca="false">D97+1</f>
        <v>2037</v>
      </c>
      <c r="E101" s="9" t="n">
        <f aca="false">'Central scenario'!AG104</f>
        <v>7613684188.17232</v>
      </c>
      <c r="F101" s="9" t="n">
        <f aca="false">E101/$B$14*100</f>
        <v>148.576388650491</v>
      </c>
      <c r="G101" s="10" t="n">
        <f aca="false">AVERAGE(E99:E102)/AVERAGE(E95:E98)-1</f>
        <v>0.0204050495339341</v>
      </c>
      <c r="H101" s="2" t="n">
        <f aca="false">H100</f>
        <v>52</v>
      </c>
      <c r="K101" s="9" t="n">
        <f aca="false">'High scenario'!AG104</f>
        <v>8646233693.17451</v>
      </c>
      <c r="L101" s="9" t="n">
        <f aca="false">K101/$B$14*100</f>
        <v>168.72596049567</v>
      </c>
      <c r="M101" s="10" t="n">
        <f aca="false">AVERAGE(K99:K102)/AVERAGE(K95:K98)-1</f>
        <v>0.021270734605952</v>
      </c>
      <c r="O101" s="7" t="n">
        <f aca="false">O97+1</f>
        <v>2037</v>
      </c>
      <c r="P101" s="9" t="n">
        <f aca="false">'Low scenario'!AG104</f>
        <v>6423557893.72814</v>
      </c>
      <c r="Q101" s="9" t="n">
        <f aca="false">P101/$B$14*100</f>
        <v>125.351802169586</v>
      </c>
      <c r="R101" s="10" t="n">
        <f aca="false">AVERAGE(P99:P102)/AVERAGE(P95:P98)-1</f>
        <v>0.0120529220680596</v>
      </c>
      <c r="S101" s="2"/>
    </row>
    <row r="102" customFormat="false" ht="12.8" hidden="false" customHeight="false" outlineLevel="0" collapsed="false">
      <c r="D102" s="7" t="n">
        <f aca="false">D98+1</f>
        <v>2037</v>
      </c>
      <c r="E102" s="9" t="n">
        <f aca="false">'Central scenario'!AG105</f>
        <v>7666820299.60951</v>
      </c>
      <c r="F102" s="9" t="n">
        <f aca="false">E102/$B$14*100</f>
        <v>149.613307354912</v>
      </c>
      <c r="G102" s="7"/>
      <c r="H102" s="2" t="n">
        <f aca="false">H101</f>
        <v>52</v>
      </c>
      <c r="K102" s="9" t="n">
        <f aca="false">'High scenario'!AG105</f>
        <v>8697856277.44382</v>
      </c>
      <c r="L102" s="9" t="n">
        <f aca="false">K102/$B$14*100</f>
        <v>169.733343643431</v>
      </c>
      <c r="M102" s="7"/>
      <c r="O102" s="7" t="n">
        <f aca="false">O98+1</f>
        <v>2037</v>
      </c>
      <c r="P102" s="9" t="n">
        <f aca="false">'Low scenario'!AG105</f>
        <v>6421932657.12182</v>
      </c>
      <c r="Q102" s="9" t="n">
        <f aca="false">P102/$B$14*100</f>
        <v>125.320086671583</v>
      </c>
      <c r="R102" s="7"/>
      <c r="S102" s="2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7737564792.2524</v>
      </c>
      <c r="F103" s="6" t="n">
        <f aca="false">E103/$B$14*100</f>
        <v>150.993842845223</v>
      </c>
      <c r="G103" s="7"/>
      <c r="H103" s="2" t="n">
        <f aca="false">H102</f>
        <v>52</v>
      </c>
      <c r="K103" s="6" t="n">
        <f aca="false">'High scenario'!AG106</f>
        <v>8730012074.17488</v>
      </c>
      <c r="L103" s="6" t="n">
        <f aca="false">K103/$B$14*100</f>
        <v>170.360844342751</v>
      </c>
      <c r="M103" s="7"/>
      <c r="O103" s="5" t="n">
        <f aca="false">O99+1</f>
        <v>2038</v>
      </c>
      <c r="P103" s="6" t="n">
        <f aca="false">'Low scenario'!AG106</f>
        <v>6486365328.53262</v>
      </c>
      <c r="Q103" s="6" t="n">
        <f aca="false">P103/$B$14*100</f>
        <v>126.577450832312</v>
      </c>
      <c r="R103" s="7"/>
      <c r="S103" s="2"/>
    </row>
    <row r="104" customFormat="false" ht="12.8" hidden="false" customHeight="false" outlineLevel="0" collapsed="false">
      <c r="D104" s="7" t="n">
        <f aca="false">D100+1</f>
        <v>2038</v>
      </c>
      <c r="E104" s="9" t="n">
        <f aca="false">'Central scenario'!AG107</f>
        <v>7781594280.86434</v>
      </c>
      <c r="F104" s="9" t="n">
        <f aca="false">E104/$B$14*100</f>
        <v>151.853051376915</v>
      </c>
      <c r="G104" s="7"/>
      <c r="H104" s="2" t="n">
        <f aca="false">H103</f>
        <v>52</v>
      </c>
      <c r="K104" s="9" t="n">
        <f aca="false">'High scenario'!AG107</f>
        <v>8783035705.78311</v>
      </c>
      <c r="L104" s="9" t="n">
        <f aca="false">K104/$B$14*100</f>
        <v>171.395568072128</v>
      </c>
      <c r="M104" s="7"/>
      <c r="O104" s="7" t="n">
        <f aca="false">O100+1</f>
        <v>2038</v>
      </c>
      <c r="P104" s="9" t="n">
        <f aca="false">'Low scenario'!AG107</f>
        <v>6512422046.34141</v>
      </c>
      <c r="Q104" s="9" t="n">
        <f aca="false">P104/$B$14*100</f>
        <v>127.085931738064</v>
      </c>
      <c r="R104" s="7"/>
      <c r="S104" s="2"/>
    </row>
    <row r="105" customFormat="false" ht="12.8" hidden="false" customHeight="false" outlineLevel="0" collapsed="false">
      <c r="D105" s="7" t="n">
        <f aca="false">D101+1</f>
        <v>2038</v>
      </c>
      <c r="E105" s="9" t="n">
        <f aca="false">'Central scenario'!AG108</f>
        <v>7826608483.84137</v>
      </c>
      <c r="F105" s="9" t="n">
        <f aca="false">E105/$B$14*100</f>
        <v>152.731476006965</v>
      </c>
      <c r="G105" s="10" t="n">
        <f aca="false">AVERAGE(E103:E106)/AVERAGE(E99:E102)-1</f>
        <v>0.0257386922401368</v>
      </c>
      <c r="H105" s="2" t="n">
        <f aca="false">H104</f>
        <v>52</v>
      </c>
      <c r="K105" s="9" t="n">
        <f aca="false">'High scenario'!AG108</f>
        <v>8822619569.58863</v>
      </c>
      <c r="L105" s="9" t="n">
        <f aca="false">K105/$B$14*100</f>
        <v>172.16802295569</v>
      </c>
      <c r="M105" s="10" t="n">
        <f aca="false">AVERAGE(K103:K106)/AVERAGE(K99:K102)-1</f>
        <v>0.0204499667977365</v>
      </c>
      <c r="O105" s="7" t="n">
        <f aca="false">O101+1</f>
        <v>2038</v>
      </c>
      <c r="P105" s="9" t="n">
        <f aca="false">'Low scenario'!AG108</f>
        <v>6517369112.45567</v>
      </c>
      <c r="Q105" s="9" t="n">
        <f aca="false">P105/$B$14*100</f>
        <v>127.18247070652</v>
      </c>
      <c r="R105" s="10" t="n">
        <f aca="false">AVERAGE(P103:P106)/AVERAGE(P99:P102)-1</f>
        <v>0.0193547086891028</v>
      </c>
      <c r="S105" s="2"/>
    </row>
    <row r="106" customFormat="false" ht="12.8" hidden="false" customHeight="false" outlineLevel="0" collapsed="false">
      <c r="D106" s="7" t="n">
        <f aca="false">D102+1</f>
        <v>2038</v>
      </c>
      <c r="E106" s="9" t="n">
        <f aca="false">'Central scenario'!AG109</f>
        <v>7829476802.15855</v>
      </c>
      <c r="F106" s="9" t="n">
        <f aca="false">E106/$B$14*100</f>
        <v>152.787449484001</v>
      </c>
      <c r="G106" s="7"/>
      <c r="H106" s="2" t="n">
        <f aca="false">H105</f>
        <v>52</v>
      </c>
      <c r="K106" s="9" t="n">
        <f aca="false">'High scenario'!AG109</f>
        <v>8876341545.34929</v>
      </c>
      <c r="L106" s="9" t="n">
        <f aca="false">K106/$B$14*100</f>
        <v>173.216374443934</v>
      </c>
      <c r="M106" s="7"/>
      <c r="O106" s="7" t="n">
        <f aca="false">O102+1</f>
        <v>2038</v>
      </c>
      <c r="P106" s="9" t="n">
        <f aca="false">'Low scenario'!AG109</f>
        <v>6546717977.67119</v>
      </c>
      <c r="Q106" s="9" t="n">
        <f aca="false">P106/$B$14*100</f>
        <v>127.75519585468</v>
      </c>
      <c r="R106" s="7"/>
      <c r="S106" s="2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7875764166.65693</v>
      </c>
      <c r="F107" s="6" t="n">
        <f aca="false">E107/$B$14*100</f>
        <v>153.69071908218</v>
      </c>
      <c r="G107" s="7"/>
      <c r="H107" s="2" t="n">
        <f aca="false">H106</f>
        <v>52</v>
      </c>
      <c r="K107" s="6" t="n">
        <f aca="false">'High scenario'!AG110</f>
        <v>8979115464.14225</v>
      </c>
      <c r="L107" s="6" t="n">
        <f aca="false">K107/$B$14*100</f>
        <v>175.221944588994</v>
      </c>
      <c r="M107" s="7"/>
      <c r="O107" s="5" t="n">
        <f aca="false">O103+1</f>
        <v>2039</v>
      </c>
      <c r="P107" s="6" t="n">
        <f aca="false">'Low scenario'!AG110</f>
        <v>6562336328.18592</v>
      </c>
      <c r="Q107" s="6" t="n">
        <f aca="false">P107/$B$14*100</f>
        <v>128.059978409196</v>
      </c>
      <c r="R107" s="7"/>
      <c r="S107" s="2"/>
    </row>
    <row r="108" customFormat="false" ht="12.8" hidden="false" customHeight="false" outlineLevel="0" collapsed="false">
      <c r="D108" s="7" t="n">
        <f aca="false">D104+1</f>
        <v>2039</v>
      </c>
      <c r="E108" s="9" t="n">
        <f aca="false">'Central scenario'!AG111</f>
        <v>7914134432.27809</v>
      </c>
      <c r="F108" s="9" t="n">
        <f aca="false">E108/$B$14*100</f>
        <v>154.439491339691</v>
      </c>
      <c r="G108" s="7"/>
      <c r="H108" s="2" t="n">
        <f aca="false">H107</f>
        <v>52</v>
      </c>
      <c r="K108" s="9" t="n">
        <f aca="false">'High scenario'!AG111</f>
        <v>9006858241.08571</v>
      </c>
      <c r="L108" s="9" t="n">
        <f aca="false">K108/$B$14*100</f>
        <v>175.763327907178</v>
      </c>
      <c r="M108" s="7"/>
      <c r="O108" s="7" t="n">
        <f aca="false">O104+1</f>
        <v>2039</v>
      </c>
      <c r="P108" s="9" t="n">
        <f aca="false">'Low scenario'!AG111</f>
        <v>6568719259.07355</v>
      </c>
      <c r="Q108" s="9" t="n">
        <f aca="false">P108/$B$14*100</f>
        <v>128.184537400199</v>
      </c>
      <c r="R108" s="7"/>
      <c r="S108" s="2"/>
    </row>
    <row r="109" customFormat="false" ht="12.8" hidden="false" customHeight="false" outlineLevel="0" collapsed="false">
      <c r="D109" s="7" t="n">
        <f aca="false">D105+1</f>
        <v>2039</v>
      </c>
      <c r="E109" s="9" t="n">
        <f aca="false">'Central scenario'!AG112</f>
        <v>7952670016.26391</v>
      </c>
      <c r="F109" s="9" t="n">
        <f aca="false">E109/$B$14*100</f>
        <v>155.191489683942</v>
      </c>
      <c r="G109" s="10" t="n">
        <f aca="false">AVERAGE(E107:E110)/AVERAGE(E103:E106)-1</f>
        <v>0.0174536143044763</v>
      </c>
      <c r="H109" s="2" t="n">
        <f aca="false">H108</f>
        <v>52</v>
      </c>
      <c r="K109" s="9" t="n">
        <f aca="false">'High scenario'!AG112</f>
        <v>9056515712.83187</v>
      </c>
      <c r="L109" s="9" t="n">
        <f aca="false">K109/$B$14*100</f>
        <v>176.732363086365</v>
      </c>
      <c r="M109" s="10" t="n">
        <f aca="false">AVERAGE(K107:K110)/AVERAGE(K103:K106)-1</f>
        <v>0.026442226847212</v>
      </c>
      <c r="O109" s="7" t="n">
        <f aca="false">O105+1</f>
        <v>2039</v>
      </c>
      <c r="P109" s="9" t="n">
        <f aca="false">'Low scenario'!AG112</f>
        <v>6583246336.92616</v>
      </c>
      <c r="Q109" s="9" t="n">
        <f aca="false">P109/$B$14*100</f>
        <v>128.468024436388</v>
      </c>
      <c r="R109" s="10" t="n">
        <f aca="false">AVERAGE(P107:P110)/AVERAGE(P103:P106)-1</f>
        <v>0.00854748365021774</v>
      </c>
      <c r="S109" s="2"/>
    </row>
    <row r="110" customFormat="false" ht="12.8" hidden="false" customHeight="false" outlineLevel="0" collapsed="false">
      <c r="D110" s="7" t="n">
        <f aca="false">D106+1</f>
        <v>2039</v>
      </c>
      <c r="E110" s="9" t="n">
        <f aca="false">'Central scenario'!AG113</f>
        <v>7976796434.80955</v>
      </c>
      <c r="F110" s="9" t="n">
        <f aca="false">E110/$B$14*100</f>
        <v>155.662301980589</v>
      </c>
      <c r="G110" s="7"/>
      <c r="H110" s="2" t="n">
        <f aca="false">H109</f>
        <v>52</v>
      </c>
      <c r="K110" s="9" t="n">
        <f aca="false">'High scenario'!AG113</f>
        <v>9100603403.78098</v>
      </c>
      <c r="L110" s="9" t="n">
        <f aca="false">K110/$B$14*100</f>
        <v>177.592707401058</v>
      </c>
      <c r="M110" s="7"/>
      <c r="O110" s="7" t="n">
        <f aca="false">O106+1</f>
        <v>2039</v>
      </c>
      <c r="P110" s="9" t="n">
        <f aca="false">'Low scenario'!AG113</f>
        <v>6571344534.18255</v>
      </c>
      <c r="Q110" s="9" t="n">
        <f aca="false">P110/$B$14*100</f>
        <v>128.235768037728</v>
      </c>
      <c r="R110" s="7"/>
      <c r="S110" s="2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7981781145.33041</v>
      </c>
      <c r="F111" s="6" t="n">
        <f aca="false">E111/$B$14*100</f>
        <v>155.759575556607</v>
      </c>
      <c r="G111" s="7"/>
      <c r="H111" s="2" t="n">
        <f aca="false">H110</f>
        <v>52</v>
      </c>
      <c r="K111" s="6" t="n">
        <f aca="false">'High scenario'!AG114</f>
        <v>9164983079.35525</v>
      </c>
      <c r="L111" s="6" t="n">
        <f aca="false">K111/$B$14*100</f>
        <v>178.849037380462</v>
      </c>
      <c r="M111" s="7"/>
      <c r="O111" s="5" t="n">
        <f aca="false">O107+1</f>
        <v>2040</v>
      </c>
      <c r="P111" s="6" t="n">
        <f aca="false">'Low scenario'!AG114</f>
        <v>6607827819.84719</v>
      </c>
      <c r="Q111" s="6" t="n">
        <f aca="false">P111/$B$14*100</f>
        <v>128.947717035899</v>
      </c>
      <c r="R111" s="7"/>
      <c r="S111" s="2"/>
    </row>
    <row r="112" customFormat="false" ht="12.8" hidden="false" customHeight="false" outlineLevel="0" collapsed="false">
      <c r="D112" s="7" t="n">
        <f aca="false">D108+1</f>
        <v>2040</v>
      </c>
      <c r="E112" s="9" t="n">
        <f aca="false">'Central scenario'!AG115</f>
        <v>8030643846.34556</v>
      </c>
      <c r="F112" s="9" t="n">
        <f aca="false">E112/$B$14*100</f>
        <v>156.713101271243</v>
      </c>
      <c r="G112" s="7"/>
      <c r="H112" s="2" t="n">
        <f aca="false">H111</f>
        <v>52</v>
      </c>
      <c r="K112" s="9" t="n">
        <f aca="false">'High scenario'!AG115</f>
        <v>9250909281.34239</v>
      </c>
      <c r="L112" s="9" t="n">
        <f aca="false">K112/$B$14*100</f>
        <v>180.525834639998</v>
      </c>
      <c r="M112" s="7"/>
      <c r="O112" s="7" t="n">
        <f aca="false">O108+1</f>
        <v>2040</v>
      </c>
      <c r="P112" s="9" t="n">
        <f aca="false">'Low scenario'!AG115</f>
        <v>6592981354.84792</v>
      </c>
      <c r="Q112" s="9" t="n">
        <f aca="false">P112/$B$14*100</f>
        <v>128.657997354954</v>
      </c>
      <c r="R112" s="7"/>
      <c r="S112" s="2"/>
    </row>
    <row r="113" customFormat="false" ht="12.8" hidden="false" customHeight="false" outlineLevel="0" collapsed="false">
      <c r="D113" s="7" t="n">
        <f aca="false">D109+1</f>
        <v>2040</v>
      </c>
      <c r="E113" s="9" t="n">
        <f aca="false">'Central scenario'!AG116</f>
        <v>8086250138.94955</v>
      </c>
      <c r="F113" s="9" t="n">
        <f aca="false">E113/$B$14*100</f>
        <v>157.798224049803</v>
      </c>
      <c r="G113" s="10" t="n">
        <f aca="false">AVERAGE(E111:E114)/AVERAGE(E107:E110)-1</f>
        <v>0.0154500194744265</v>
      </c>
      <c r="H113" s="2" t="n">
        <f aca="false">H112</f>
        <v>52</v>
      </c>
      <c r="K113" s="9" t="n">
        <f aca="false">'High scenario'!AG116</f>
        <v>9339716102.77684</v>
      </c>
      <c r="L113" s="9" t="n">
        <f aca="false">K113/$B$14*100</f>
        <v>182.258845425598</v>
      </c>
      <c r="M113" s="10" t="n">
        <f aca="false">AVERAGE(K111:K114)/AVERAGE(K107:K110)-1</f>
        <v>0.0265105085889403</v>
      </c>
      <c r="O113" s="7" t="n">
        <f aca="false">O109+1</f>
        <v>2040</v>
      </c>
      <c r="P113" s="9" t="n">
        <f aca="false">'Low scenario'!AG116</f>
        <v>6631540509.79816</v>
      </c>
      <c r="Q113" s="9" t="n">
        <f aca="false">P113/$B$14*100</f>
        <v>129.410455672153</v>
      </c>
      <c r="R113" s="10" t="n">
        <f aca="false">AVERAGE(P111:P114)/AVERAGE(P107:P110)-1</f>
        <v>0.007139034206886</v>
      </c>
      <c r="S113" s="2"/>
    </row>
    <row r="114" customFormat="false" ht="12.8" hidden="false" customHeight="false" outlineLevel="0" collapsed="false">
      <c r="D114" s="7" t="n">
        <f aca="false">D110+1</f>
        <v>2040</v>
      </c>
      <c r="E114" s="9" t="n">
        <f aca="false">'Central scenario'!AG117</f>
        <v>8110754727.12204</v>
      </c>
      <c r="F114" s="9" t="n">
        <f aca="false">E114/$B$14*100</f>
        <v>158.276416095342</v>
      </c>
      <c r="G114" s="7"/>
      <c r="H114" s="2" t="n">
        <f aca="false">H113</f>
        <v>52</v>
      </c>
      <c r="K114" s="9" t="n">
        <f aca="false">'High scenario'!AG117</f>
        <v>9345656131.05059</v>
      </c>
      <c r="L114" s="9" t="n">
        <f aca="false">K114/$B$14*100</f>
        <v>182.374761443072</v>
      </c>
      <c r="M114" s="7"/>
      <c r="O114" s="7" t="n">
        <f aca="false">O110+1</f>
        <v>2040</v>
      </c>
      <c r="P114" s="9" t="n">
        <f aca="false">'Low scenario'!AG117</f>
        <v>6640950903.0913</v>
      </c>
      <c r="Q114" s="9" t="n">
        <f aca="false">P114/$B$14*100</f>
        <v>129.594093739706</v>
      </c>
      <c r="R114" s="7"/>
      <c r="S114" s="2"/>
    </row>
    <row r="115" customFormat="false" ht="12.8" hidden="false" customHeight="false" outlineLevel="0" collapsed="false">
      <c r="K115" s="13"/>
    </row>
    <row r="116" customFormat="false" ht="12.8" hidden="false" customHeight="false" outlineLevel="0" collapsed="false">
      <c r="K116" s="13"/>
    </row>
    <row r="117" customFormat="false" ht="12.8" hidden="false" customHeight="false" outlineLevel="0" collapsed="false">
      <c r="K117" s="13"/>
    </row>
    <row r="118" customFormat="false" ht="12.8" hidden="false" customHeight="false" outlineLevel="0" collapsed="false">
      <c r="K118" s="13"/>
    </row>
    <row r="119" customFormat="false" ht="12.8" hidden="false" customHeight="false" outlineLevel="0" collapsed="false">
      <c r="K119" s="13"/>
    </row>
    <row r="120" customFormat="false" ht="12.8" hidden="false" customHeight="false" outlineLevel="0" collapsed="false">
      <c r="F120" s="0" t="s">
        <v>8</v>
      </c>
      <c r="K120" s="13"/>
      <c r="P120" s="0" t="s">
        <v>9</v>
      </c>
    </row>
    <row r="121" customFormat="false" ht="12.8" hidden="false" customHeight="false" outlineLevel="0" collapsed="false">
      <c r="K121" s="13"/>
      <c r="W121" s="0" t="s">
        <v>10</v>
      </c>
    </row>
    <row r="122" customFormat="false" ht="12.8" hidden="false" customHeight="false" outlineLevel="0" collapsed="false">
      <c r="K12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10"/>
  <sheetViews>
    <sheetView showFormulas="false" showGridLines="true" showRowColHeaders="true" showZeros="true" rightToLeft="false" tabSelected="false" showOutlineSymbols="true" defaultGridColor="true" view="normal" topLeftCell="A97" colorId="64" zoomScale="60" zoomScaleNormal="60" zoomScalePageLayoutView="100" workbookViewId="0">
      <pane xSplit="1" ySplit="0" topLeftCell="M97" activePane="topRight" state="frozen"/>
      <selection pane="topLeft" activeCell="A97" activeCellId="0" sqref="A97"/>
      <selection pane="topRight" activeCell="X109" activeCellId="0" sqref="X109"/>
    </sheetView>
  </sheetViews>
  <sheetFormatPr defaultColWidth="11.9140625" defaultRowHeight="12.8" zeroHeight="false" outlineLevelRow="0" outlineLevelCol="0"/>
  <sheetData>
    <row r="1" customFormat="false" ht="12.8" hidden="false" customHeight="false" outlineLevel="0" collapsed="false">
      <c r="A1" s="95"/>
      <c r="B1" s="0" t="s">
        <v>133</v>
      </c>
      <c r="D1" s="0" t="s">
        <v>134</v>
      </c>
      <c r="F1" s="0" t="s">
        <v>135</v>
      </c>
      <c r="H1" s="0" t="s">
        <v>136</v>
      </c>
      <c r="I1" s="97"/>
    </row>
    <row r="2" customFormat="false" ht="91.7" hidden="false" customHeight="false" outlineLevel="0" collapsed="false">
      <c r="A2" s="95"/>
      <c r="B2" s="96" t="s">
        <v>127</v>
      </c>
      <c r="C2" s="97" t="s">
        <v>0</v>
      </c>
      <c r="D2" s="97" t="s">
        <v>137</v>
      </c>
      <c r="E2" s="97" t="s">
        <v>129</v>
      </c>
      <c r="F2" s="97" t="s">
        <v>138</v>
      </c>
      <c r="G2" s="97" t="s">
        <v>131</v>
      </c>
      <c r="H2" s="97" t="s">
        <v>139</v>
      </c>
      <c r="I2" s="97"/>
    </row>
    <row r="3" customFormat="false" ht="12.8" hidden="false" customHeight="false" outlineLevel="0" collapsed="false">
      <c r="A3" s="95"/>
      <c r="B3" s="96"/>
      <c r="C3" s="95"/>
      <c r="D3" s="95"/>
      <c r="E3" s="95"/>
      <c r="F3" s="95"/>
      <c r="G3" s="95"/>
      <c r="H3" s="95"/>
      <c r="I3" s="95"/>
    </row>
    <row r="4" customFormat="false" ht="15" hidden="false" customHeight="false" outlineLevel="0" collapsed="false">
      <c r="A4" s="98" t="n">
        <v>1993</v>
      </c>
      <c r="B4" s="99" t="n">
        <v>-0.000446069275463893</v>
      </c>
      <c r="C4" s="95"/>
      <c r="D4" s="95"/>
      <c r="E4" s="95"/>
      <c r="F4" s="95"/>
      <c r="G4" s="95"/>
      <c r="H4" s="95"/>
      <c r="I4" s="95"/>
    </row>
    <row r="5" customFormat="false" ht="15" hidden="false" customHeight="false" outlineLevel="0" collapsed="false">
      <c r="A5" s="98" t="n">
        <v>1994</v>
      </c>
      <c r="B5" s="100" t="n">
        <v>-0.0130853294610615</v>
      </c>
      <c r="C5" s="95"/>
      <c r="D5" s="95"/>
      <c r="E5" s="95"/>
      <c r="F5" s="95"/>
      <c r="G5" s="95"/>
      <c r="H5" s="95"/>
      <c r="I5" s="95"/>
    </row>
    <row r="6" customFormat="false" ht="15" hidden="false" customHeight="false" outlineLevel="0" collapsed="false">
      <c r="A6" s="98" t="n">
        <v>1995</v>
      </c>
      <c r="B6" s="99" t="n">
        <v>-0.00637934959758819</v>
      </c>
      <c r="C6" s="95"/>
      <c r="D6" s="95"/>
      <c r="E6" s="95"/>
      <c r="F6" s="95"/>
      <c r="G6" s="95"/>
      <c r="H6" s="95"/>
      <c r="I6" s="95"/>
    </row>
    <row r="7" customFormat="false" ht="15" hidden="false" customHeight="false" outlineLevel="0" collapsed="false">
      <c r="A7" s="98" t="n">
        <v>1996</v>
      </c>
      <c r="B7" s="100" t="n">
        <v>-0.00528730473079139</v>
      </c>
      <c r="C7" s="95"/>
      <c r="D7" s="95"/>
      <c r="E7" s="95"/>
      <c r="F7" s="95"/>
      <c r="G7" s="95"/>
      <c r="H7" s="95"/>
      <c r="I7" s="95"/>
    </row>
    <row r="8" customFormat="false" ht="15" hidden="false" customHeight="false" outlineLevel="0" collapsed="false">
      <c r="A8" s="98" t="n">
        <v>1997</v>
      </c>
      <c r="B8" s="99" t="n">
        <v>-0.00315594528811225</v>
      </c>
      <c r="C8" s="95"/>
      <c r="D8" s="95"/>
      <c r="E8" s="95"/>
      <c r="F8" s="95"/>
      <c r="G8" s="95"/>
      <c r="H8" s="95"/>
      <c r="I8" s="95"/>
    </row>
    <row r="9" customFormat="false" ht="15" hidden="false" customHeight="false" outlineLevel="0" collapsed="false">
      <c r="A9" s="98" t="n">
        <v>1998</v>
      </c>
      <c r="B9" s="100" t="n">
        <v>-0.00266006212398561</v>
      </c>
      <c r="C9" s="95"/>
      <c r="D9" s="95"/>
      <c r="E9" s="95"/>
      <c r="F9" s="95"/>
      <c r="G9" s="95"/>
      <c r="H9" s="95"/>
      <c r="I9" s="95"/>
    </row>
    <row r="10" customFormat="false" ht="15" hidden="false" customHeight="false" outlineLevel="0" collapsed="false">
      <c r="A10" s="98" t="n">
        <v>1999</v>
      </c>
      <c r="B10" s="99" t="n">
        <v>-0.0077596880146275</v>
      </c>
      <c r="C10" s="95"/>
      <c r="D10" s="95"/>
      <c r="E10" s="95"/>
      <c r="F10" s="95"/>
      <c r="G10" s="95"/>
      <c r="H10" s="95"/>
      <c r="I10" s="95"/>
    </row>
    <row r="11" customFormat="false" ht="15" hidden="false" customHeight="false" outlineLevel="0" collapsed="false">
      <c r="A11" s="98" t="n">
        <v>2000</v>
      </c>
      <c r="B11" s="100" t="n">
        <v>-0.00673854445377408</v>
      </c>
      <c r="C11" s="95"/>
      <c r="D11" s="95"/>
      <c r="E11" s="95"/>
      <c r="F11" s="95"/>
      <c r="G11" s="95"/>
      <c r="H11" s="95"/>
      <c r="I11" s="95"/>
    </row>
    <row r="12" customFormat="false" ht="15" hidden="false" customHeight="false" outlineLevel="0" collapsed="false">
      <c r="A12" s="98" t="n">
        <v>2001</v>
      </c>
      <c r="B12" s="99" t="n">
        <v>-0.0101649287372602</v>
      </c>
      <c r="C12" s="95"/>
      <c r="D12" s="95"/>
      <c r="E12" s="95"/>
      <c r="F12" s="95"/>
      <c r="G12" s="95"/>
      <c r="H12" s="95"/>
      <c r="I12" s="95"/>
    </row>
    <row r="13" customFormat="false" ht="15" hidden="false" customHeight="false" outlineLevel="0" collapsed="false">
      <c r="A13" s="98" t="n">
        <v>2002</v>
      </c>
      <c r="B13" s="100" t="n">
        <v>-0.0114398617982835</v>
      </c>
      <c r="C13" s="95"/>
      <c r="D13" s="95"/>
      <c r="E13" s="95"/>
      <c r="F13" s="95"/>
      <c r="G13" s="95"/>
      <c r="H13" s="95"/>
      <c r="I13" s="95"/>
    </row>
    <row r="14" customFormat="false" ht="15" hidden="false" customHeight="false" outlineLevel="0" collapsed="false">
      <c r="A14" s="98" t="n">
        <v>2003</v>
      </c>
      <c r="B14" s="99" t="n">
        <v>-0.00492707399415027</v>
      </c>
      <c r="C14" s="95"/>
      <c r="D14" s="95"/>
      <c r="E14" s="95"/>
      <c r="F14" s="95"/>
      <c r="G14" s="95"/>
      <c r="H14" s="95"/>
      <c r="I14" s="95"/>
    </row>
    <row r="15" customFormat="false" ht="15" hidden="false" customHeight="false" outlineLevel="0" collapsed="false">
      <c r="A15" s="98" t="n">
        <v>2004</v>
      </c>
      <c r="B15" s="100" t="n">
        <v>0.00382133245719463</v>
      </c>
      <c r="C15" s="95"/>
      <c r="D15" s="95"/>
      <c r="E15" s="95"/>
      <c r="F15" s="95"/>
      <c r="G15" s="95"/>
      <c r="H15" s="95"/>
      <c r="I15" s="95"/>
    </row>
    <row r="16" customFormat="false" ht="15" hidden="false" customHeight="false" outlineLevel="0" collapsed="false">
      <c r="A16" s="98" t="n">
        <v>2005</v>
      </c>
      <c r="B16" s="99" t="n">
        <v>0.00757769102751198</v>
      </c>
      <c r="C16" s="95"/>
      <c r="D16" s="95"/>
      <c r="E16" s="95"/>
      <c r="F16" s="95"/>
      <c r="G16" s="95"/>
      <c r="H16" s="95"/>
      <c r="I16" s="95"/>
    </row>
    <row r="17" customFormat="false" ht="15" hidden="false" customHeight="false" outlineLevel="0" collapsed="false">
      <c r="A17" s="98" t="n">
        <v>2006</v>
      </c>
      <c r="B17" s="100" t="n">
        <v>0.00917791831736937</v>
      </c>
      <c r="C17" s="95"/>
      <c r="D17" s="95"/>
      <c r="E17" s="95"/>
      <c r="F17" s="95"/>
      <c r="G17" s="95"/>
      <c r="H17" s="95"/>
      <c r="I17" s="95"/>
    </row>
    <row r="18" customFormat="false" ht="15" hidden="false" customHeight="false" outlineLevel="0" collapsed="false">
      <c r="A18" s="98" t="n">
        <v>2007</v>
      </c>
      <c r="B18" s="99" t="n">
        <v>0.0108470293692913</v>
      </c>
      <c r="C18" s="95"/>
      <c r="D18" s="95"/>
      <c r="E18" s="95"/>
      <c r="F18" s="95"/>
      <c r="G18" s="95"/>
      <c r="H18" s="95"/>
      <c r="I18" s="95"/>
    </row>
    <row r="19" customFormat="false" ht="15" hidden="false" customHeight="false" outlineLevel="0" collapsed="false">
      <c r="A19" s="98" t="n">
        <v>2008</v>
      </c>
      <c r="B19" s="100" t="n">
        <v>0.00473047402209589</v>
      </c>
      <c r="C19" s="95"/>
      <c r="D19" s="95"/>
      <c r="E19" s="95"/>
      <c r="F19" s="95"/>
      <c r="G19" s="95"/>
      <c r="H19" s="95"/>
      <c r="I19" s="95"/>
    </row>
    <row r="20" customFormat="false" ht="15" hidden="false" customHeight="false" outlineLevel="0" collapsed="false">
      <c r="A20" s="98" t="n">
        <v>2009</v>
      </c>
      <c r="B20" s="99" t="n">
        <v>0.00347884656778641</v>
      </c>
      <c r="C20" s="95"/>
      <c r="D20" s="95"/>
      <c r="E20" s="95"/>
      <c r="F20" s="95"/>
      <c r="G20" s="95"/>
      <c r="H20" s="95"/>
      <c r="I20" s="95"/>
    </row>
    <row r="21" customFormat="false" ht="15" hidden="false" customHeight="false" outlineLevel="0" collapsed="false">
      <c r="A21" s="98" t="n">
        <v>2010</v>
      </c>
      <c r="B21" s="100" t="n">
        <v>0.00411235591593429</v>
      </c>
      <c r="C21" s="95"/>
      <c r="D21" s="95"/>
      <c r="E21" s="95"/>
      <c r="F21" s="95"/>
      <c r="G21" s="95"/>
      <c r="H21" s="95"/>
      <c r="I21" s="95"/>
    </row>
    <row r="22" customFormat="false" ht="15" hidden="false" customHeight="false" outlineLevel="0" collapsed="false">
      <c r="A22" s="98" t="n">
        <v>2011</v>
      </c>
      <c r="B22" s="99" t="n">
        <v>0.00326307905881009</v>
      </c>
      <c r="C22" s="95"/>
      <c r="D22" s="95"/>
      <c r="E22" s="95"/>
      <c r="F22" s="95"/>
      <c r="G22" s="95"/>
      <c r="H22" s="95"/>
      <c r="I22" s="95"/>
    </row>
    <row r="23" customFormat="false" ht="15" hidden="false" customHeight="false" outlineLevel="0" collapsed="false">
      <c r="A23" s="98" t="n">
        <v>2012</v>
      </c>
      <c r="B23" s="100" t="n">
        <v>0.00105161751029002</v>
      </c>
      <c r="C23" s="95"/>
      <c r="D23" s="95"/>
      <c r="E23" s="95"/>
      <c r="F23" s="95"/>
      <c r="G23" s="95"/>
      <c r="H23" s="95"/>
      <c r="I23" s="95"/>
    </row>
    <row r="24" customFormat="false" ht="15" hidden="false" customHeight="false" outlineLevel="0" collapsed="false">
      <c r="A24" s="98" t="n">
        <v>2013</v>
      </c>
      <c r="B24" s="99" t="n">
        <v>-0.000951668558161176</v>
      </c>
      <c r="C24" s="95"/>
      <c r="D24" s="95"/>
      <c r="E24" s="95"/>
      <c r="F24" s="95"/>
      <c r="G24" s="95"/>
      <c r="H24" s="95"/>
      <c r="I24" s="95"/>
    </row>
    <row r="25" customFormat="false" ht="15" hidden="false" customHeight="false" outlineLevel="0" collapsed="false">
      <c r="A25" s="98" t="n">
        <v>2014</v>
      </c>
      <c r="B25" s="100" t="n">
        <v>-0.00129286375596846</v>
      </c>
      <c r="C25" s="101" t="n">
        <f aca="false">'Central scenario'!AL3+SUM($C106:$J106)-$H106-$F106-SUM($K106:$Q106)</f>
        <v>0.00115825366281495</v>
      </c>
      <c r="D25" s="109" t="n">
        <f aca="false">C25</f>
        <v>0.00115825366281495</v>
      </c>
      <c r="E25" s="95"/>
      <c r="F25" s="95"/>
      <c r="G25" s="107"/>
      <c r="H25" s="95"/>
      <c r="I25" s="95"/>
    </row>
    <row r="26" customFormat="false" ht="15" hidden="false" customHeight="false" outlineLevel="0" collapsed="false">
      <c r="A26" s="98" t="n">
        <v>2015</v>
      </c>
      <c r="B26" s="99" t="n">
        <v>-0.00750733306177321</v>
      </c>
      <c r="C26" s="101" t="n">
        <f aca="false">'Central scenario'!AL4+SUM($C107:$J107)-$H107-$F107-SUM($K107:$Q107)</f>
        <v>-0.0117328132990594</v>
      </c>
      <c r="D26" s="109" t="n">
        <f aca="false">C26</f>
        <v>-0.0117328132990594</v>
      </c>
      <c r="E26" s="95"/>
      <c r="F26" s="95"/>
      <c r="G26" s="95"/>
      <c r="H26" s="95"/>
      <c r="I26" s="95"/>
    </row>
    <row r="27" customFormat="false" ht="15" hidden="false" customHeight="false" outlineLevel="0" collapsed="false">
      <c r="A27" s="98" t="n">
        <v>2016</v>
      </c>
      <c r="B27" s="100" t="n">
        <v>-0.0203467996958489</v>
      </c>
      <c r="C27" s="101" t="n">
        <f aca="false">'Central scenario'!AL5+SUM($C108:$J108)-$H108-$F108-SUM($K108:$Q108)</f>
        <v>-0.0157640611870122</v>
      </c>
      <c r="D27" s="101" t="n">
        <f aca="false">'Central scenario'!BO5+SUM($C108:$J108)-$H108-$F108-SUM($K108:$R108)</f>
        <v>-0.0195881331115993</v>
      </c>
      <c r="E27" s="95"/>
      <c r="F27" s="95"/>
      <c r="G27" s="95"/>
      <c r="H27" s="95"/>
      <c r="I27" s="95"/>
    </row>
    <row r="28" customFormat="false" ht="15" hidden="false" customHeight="false" outlineLevel="0" collapsed="false">
      <c r="A28" s="98" t="n">
        <v>2017</v>
      </c>
      <c r="B28" s="99" t="n">
        <v>-0.0241047020081896</v>
      </c>
      <c r="C28" s="101" t="n">
        <f aca="false">'Central scenario'!AL6+SUM($C109:$J109)-$H109-$F109-SUM($K109:$Q109)</f>
        <v>-0.0182231542809677</v>
      </c>
      <c r="D28" s="101" t="n">
        <f aca="false">'Central scenario'!BO6+SUM($C109:$J109)-$H109-$F109-SUM($K109:$R109)</f>
        <v>-0.0259966260361925</v>
      </c>
      <c r="E28" s="104"/>
      <c r="F28" s="103"/>
      <c r="G28" s="103"/>
      <c r="H28" s="103"/>
      <c r="I28" s="103"/>
    </row>
    <row r="29" customFormat="false" ht="15" hidden="false" customHeight="false" outlineLevel="0" collapsed="false">
      <c r="A29" s="98" t="n">
        <v>2018</v>
      </c>
      <c r="B29" s="100" t="n">
        <v>-0.0182717978002125</v>
      </c>
      <c r="C29" s="101" t="n">
        <f aca="false">'Central scenario'!$AL7+SUM($C110:$J110)-$F110-SUM($K110:$Q110)</f>
        <v>-0.00936350280989437</v>
      </c>
      <c r="D29" s="101" t="n">
        <f aca="false">'Central scenario'!BO7+SUM($C110:$J110)-$F110-SUM($K110:$R110)</f>
        <v>-0.0217929820184041</v>
      </c>
      <c r="E29" s="103"/>
      <c r="F29" s="103"/>
      <c r="G29" s="103"/>
      <c r="H29" s="103"/>
      <c r="I29" s="103"/>
    </row>
    <row r="30" customFormat="false" ht="15" hidden="false" customHeight="false" outlineLevel="0" collapsed="false">
      <c r="A30" s="98" t="n">
        <v>2019</v>
      </c>
      <c r="B30" s="99" t="n">
        <v>-0.0257914165391586</v>
      </c>
      <c r="C30" s="101" t="n">
        <f aca="false">'Central scenario'!$AL8+SUM($D$114:$J$114)-SUM($K$114:$Q$114)</f>
        <v>-0.0133650454132886</v>
      </c>
      <c r="D30" s="101" t="n">
        <f aca="false">'Central scenario'!BO8+SUM($C111:$J111)-$F111-SUM($K111:$R111)</f>
        <v>-0.0261186809053806</v>
      </c>
      <c r="E30" s="103"/>
      <c r="F30" s="103"/>
      <c r="G30" s="103"/>
      <c r="H30" s="103"/>
      <c r="I30" s="103"/>
    </row>
    <row r="31" customFormat="false" ht="12.8" hidden="false" customHeight="false" outlineLevel="0" collapsed="false">
      <c r="A31" s="98" t="n">
        <v>2020</v>
      </c>
      <c r="B31" s="95"/>
      <c r="C31" s="101" t="n">
        <f aca="false">'Central scenario'!$AL9+SUM($D$114:$J$114)-SUM($K$114:$Q$114)</f>
        <v>-0.0219009481656145</v>
      </c>
      <c r="D31" s="101" t="n">
        <f aca="false">'Central scenario'!$BO9+F127</f>
        <v>-0.0332953053344538</v>
      </c>
      <c r="E31" s="103" t="n">
        <f aca="false">'Low scenario'!$AL9+SUM($D$114:$J$114)-SUM($K$114:$Q$114)</f>
        <v>-0.0222885254168683</v>
      </c>
      <c r="F31" s="103" t="n">
        <f aca="false">'Low scenario'!$BO9+F127</f>
        <v>-0.033687199852946</v>
      </c>
      <c r="G31" s="103" t="n">
        <f aca="false">'High scenario'!$AL9+SUM($D$114:$J$114)-SUM($K$114:$Q$114)</f>
        <v>-0.0218693572125655</v>
      </c>
      <c r="H31" s="103" t="n">
        <f aca="false">'High scenario'!$BO9+F127</f>
        <v>-0.0332580510664177</v>
      </c>
      <c r="I31" s="103"/>
    </row>
    <row r="32" customFormat="false" ht="13.25" hidden="false" customHeight="false" outlineLevel="0" collapsed="false">
      <c r="A32" s="98" t="n">
        <v>2021</v>
      </c>
      <c r="B32" s="95"/>
      <c r="C32" s="101" t="n">
        <f aca="false">'Central scenario'!$AL10+SUM($D$114:$J$114)-SUM($K$114:$Q$114)</f>
        <v>-0.0114103641663833</v>
      </c>
      <c r="D32" s="101" t="n">
        <f aca="false">'Central scenario'!$BO10+F128</f>
        <v>-0.0231593719591485</v>
      </c>
      <c r="E32" s="103" t="n">
        <f aca="false">'Low scenario'!$AL10+SUM($D$114:$J$114)-SUM($K$114:$Q$114)</f>
        <v>-0.0125870658027091</v>
      </c>
      <c r="F32" s="103" t="n">
        <f aca="false">'Low scenario'!$BO10+F128</f>
        <v>-0.0243553600355529</v>
      </c>
      <c r="G32" s="103" t="n">
        <f aca="false">'High scenario'!$AL10+SUM($D$114:$J$114)-SUM($K$114:$Q$114)</f>
        <v>-0.010002448848771</v>
      </c>
      <c r="H32" s="103" t="n">
        <f aca="false">'High scenario'!$BO10+F128</f>
        <v>-0.0217230233257978</v>
      </c>
      <c r="I32" s="103"/>
    </row>
    <row r="33" customFormat="false" ht="13.25" hidden="false" customHeight="false" outlineLevel="0" collapsed="false">
      <c r="A33" s="98" t="n">
        <v>2022</v>
      </c>
      <c r="B33" s="95"/>
      <c r="C33" s="101" t="n">
        <f aca="false">'Central scenario'!$AL11+SUM($D$114:$J$114)-SUM($K$114:$Q$114)</f>
        <v>-0.0144035242918537</v>
      </c>
      <c r="D33" s="101" t="n">
        <f aca="false">'Central scenario'!$BO11+F129</f>
        <v>-0.0262139431509846</v>
      </c>
      <c r="E33" s="103" t="n">
        <f aca="false">'Low scenario'!$AL11+SUM($D$114:$J$114)-SUM($K$114:$Q$114)</f>
        <v>-0.0158826512931342</v>
      </c>
      <c r="F33" s="103" t="n">
        <f aca="false">'Low scenario'!$BO11+F129</f>
        <v>-0.0277030201455702</v>
      </c>
      <c r="G33" s="103" t="n">
        <f aca="false">'High scenario'!$AL11+SUM($D$114:$J$114)-SUM($K$114:$Q$114)</f>
        <v>-0.0122485541274845</v>
      </c>
      <c r="H33" s="103" t="n">
        <f aca="false">'High scenario'!$BO11+F129</f>
        <v>-0.0240716238109406</v>
      </c>
      <c r="I33" s="103"/>
    </row>
    <row r="34" customFormat="false" ht="13.25" hidden="false" customHeight="false" outlineLevel="0" collapsed="false">
      <c r="A34" s="98" t="n">
        <v>2023</v>
      </c>
      <c r="B34" s="95"/>
      <c r="C34" s="101" t="n">
        <f aca="false">'Central scenario'!$AL12+SUM($D$114:$J$114)-SUM($K$114:$Q$114)</f>
        <v>-0.0168236897739878</v>
      </c>
      <c r="D34" s="101" t="n">
        <f aca="false">'Central scenario'!$BO12+F130</f>
        <v>-0.0287090149276181</v>
      </c>
      <c r="E34" s="103" t="n">
        <f aca="false">'Low scenario'!$AL12+SUM($D$114:$J$114)-SUM($K$114:$Q$114)</f>
        <v>-0.0186434651275545</v>
      </c>
      <c r="F34" s="103" t="n">
        <f aca="false">'Low scenario'!$BO12+F130</f>
        <v>-0.0304968508952958</v>
      </c>
      <c r="G34" s="103" t="n">
        <f aca="false">'High scenario'!$AL12+SUM($D$114:$J$114)-SUM($K$114:$Q$114)</f>
        <v>-0.0159843441144698</v>
      </c>
      <c r="H34" s="103" t="n">
        <f aca="false">'High scenario'!$BO12+F130</f>
        <v>-0.0279086342291747</v>
      </c>
      <c r="I34" s="103"/>
    </row>
    <row r="35" customFormat="false" ht="13.25" hidden="false" customHeight="false" outlineLevel="0" collapsed="false">
      <c r="A35" s="98" t="n">
        <v>2024</v>
      </c>
      <c r="B35" s="95"/>
      <c r="C35" s="104" t="n">
        <f aca="false">'Central scenario'!$AL13+SUM($D$114:$J$114)-SUM($K$114:$Q$114)</f>
        <v>-0.0195823484962712</v>
      </c>
      <c r="D35" s="104" t="n">
        <f aca="false">'Central scenario'!$BO13+F131</f>
        <v>-0.0317327847392755</v>
      </c>
      <c r="E35" s="103" t="n">
        <f aca="false">'Low scenario'!$AL13+SUM($D$114:$J$114)-SUM($K$114:$Q$114)</f>
        <v>-0.0208015270757916</v>
      </c>
      <c r="F35" s="103" t="n">
        <f aca="false">'Low scenario'!$BO13+F131</f>
        <v>-0.0329332011751759</v>
      </c>
      <c r="G35" s="103" t="n">
        <f aca="false">'High scenario'!$AL13+SUM($D$114:$J$114)-SUM($K$114:$Q$114)</f>
        <v>-0.0171562746641549</v>
      </c>
      <c r="H35" s="103" t="n">
        <f aca="false">'High scenario'!$BO13+F131</f>
        <v>-0.0293938916898493</v>
      </c>
      <c r="I35" s="103"/>
    </row>
    <row r="36" customFormat="false" ht="13.25" hidden="false" customHeight="false" outlineLevel="0" collapsed="false">
      <c r="A36" s="98" t="n">
        <v>2025</v>
      </c>
      <c r="B36" s="95"/>
      <c r="C36" s="105" t="n">
        <f aca="false">'Central scenario'!$AL14+SUM($D$114:$J$114)-SUM($K$114:$Q$114)</f>
        <v>-0.0206440719975573</v>
      </c>
      <c r="D36" s="105" t="n">
        <f aca="false">'Central scenario'!$BO14+F132</f>
        <v>-0.0336895107437566</v>
      </c>
      <c r="E36" s="103" t="n">
        <f aca="false">'Low scenario'!$AL14+SUM($D$114:$J$114)-SUM($K$114:$Q$114)</f>
        <v>-0.0216321691277696</v>
      </c>
      <c r="F36" s="103" t="n">
        <f aca="false">'Low scenario'!$BO14+F132</f>
        <v>-0.0346608869736872</v>
      </c>
      <c r="G36" s="103" t="n">
        <f aca="false">'High scenario'!$AL14+SUM($D$114:$J$114)-SUM($K$114:$Q$114)</f>
        <v>-0.0185385695070446</v>
      </c>
      <c r="H36" s="103" t="n">
        <f aca="false">'High scenario'!$BO14+F132</f>
        <v>-0.0316377320556827</v>
      </c>
      <c r="I36" s="103"/>
    </row>
    <row r="37" customFormat="false" ht="13.25" hidden="false" customHeight="false" outlineLevel="0" collapsed="false">
      <c r="A37" s="98" t="n">
        <v>2026</v>
      </c>
      <c r="B37" s="95"/>
      <c r="C37" s="106" t="n">
        <f aca="false">'Central scenario'!$AL15+SUM($D$114:$J$114)-SUM($K$114:$Q$114)</f>
        <v>-0.0217924395278348</v>
      </c>
      <c r="D37" s="106" t="n">
        <f aca="false">'Central scenario'!$BO15+SUM($D$114:$J$114)-SUM($K$114:$Q$114)-$I$114+$I$116</f>
        <v>-0.0346473602669546</v>
      </c>
      <c r="E37" s="103" t="n">
        <f aca="false">'Low scenario'!$AL15+SUM($D$114:$J$114)-SUM($K$114:$Q$114)</f>
        <v>-0.024461154002399</v>
      </c>
      <c r="F37" s="103" t="n">
        <f aca="false">'Low scenario'!$BO15+SUM($D$114:$J$114)-SUM($K$114:$Q$114)-$I$114+$I$116</f>
        <v>-0.0373864403346759</v>
      </c>
      <c r="G37" s="103" t="n">
        <f aca="false">'High scenario'!$AL15+SUM($D$114:$J$114)-SUM($K$114:$Q$114)</f>
        <v>-0.0207939223656486</v>
      </c>
      <c r="H37" s="103" t="n">
        <f aca="false">'High scenario'!$BO15+SUM($D$114:$J$114)-SUM($K$114:$Q$114)-$I$114+$I$116</f>
        <v>-0.0337840799968494</v>
      </c>
      <c r="I37" s="103"/>
    </row>
    <row r="38" customFormat="false" ht="13.25" hidden="false" customHeight="false" outlineLevel="0" collapsed="false">
      <c r="A38" s="98" t="n">
        <v>2027</v>
      </c>
      <c r="B38" s="95"/>
      <c r="C38" s="106" t="n">
        <f aca="false">'Central scenario'!$AL16+SUM($D$114:$J$114)-SUM($K$114:$Q$114)</f>
        <v>-0.0212544647361572</v>
      </c>
      <c r="D38" s="106" t="n">
        <f aca="false">'Central scenario'!$BO16+SUM($D$114:$J$114)-SUM($K$114:$Q$114)-$I$114+$I$116</f>
        <v>-0.0349601269493013</v>
      </c>
      <c r="E38" s="103" t="n">
        <f aca="false">'Low scenario'!$AL16+SUM($D$114:$J$114)-SUM($K$114:$Q$114)</f>
        <v>-0.0293412448672479</v>
      </c>
      <c r="F38" s="103" t="n">
        <f aca="false">'Low scenario'!$BO16+SUM($D$114:$J$114)-SUM($K$114:$Q$114)-$I$114+$I$116</f>
        <v>-0.0432834146871697</v>
      </c>
      <c r="G38" s="103" t="n">
        <f aca="false">'High scenario'!$AL16+SUM($D$114:$J$114)-SUM($K$114:$Q$114)</f>
        <v>-0.0232231804118577</v>
      </c>
      <c r="H38" s="103" t="n">
        <f aca="false">'High scenario'!$BO16+SUM($D$114:$J$114)-SUM($K$114:$Q$114)-$I$114+$I$116</f>
        <v>-0.0371118248377709</v>
      </c>
      <c r="I38" s="103"/>
    </row>
    <row r="39" customFormat="false" ht="13.25" hidden="false" customHeight="false" outlineLevel="0" collapsed="false">
      <c r="A39" s="98" t="n">
        <v>2028</v>
      </c>
      <c r="B39" s="102"/>
      <c r="C39" s="106" t="n">
        <f aca="false">'Central scenario'!$AL17+SUM($D$114:$J$114)-SUM($K$114:$Q$114)</f>
        <v>-0.021057409752271</v>
      </c>
      <c r="D39" s="106" t="n">
        <f aca="false">'Central scenario'!$BO17+SUM($D$114:$J$114)-SUM($K$114:$Q$114)-$I$114+$I$116</f>
        <v>-0.0355993064756314</v>
      </c>
      <c r="E39" s="103" t="n">
        <f aca="false">'Low scenario'!$AL17+SUM($D$114:$J$114)-SUM($K$114:$Q$114)</f>
        <v>-0.0292937650295647</v>
      </c>
      <c r="F39" s="103" t="n">
        <f aca="false">'Low scenario'!$BO17+SUM($D$114:$J$114)-SUM($K$114:$Q$114)-$I$114+$I$116</f>
        <v>-0.0442105105942513</v>
      </c>
      <c r="G39" s="103" t="n">
        <f aca="false">'High scenario'!$AL17+SUM($D$114:$J$114)-SUM($K$114:$Q$114)</f>
        <v>-0.0215180223319183</v>
      </c>
      <c r="H39" s="103" t="n">
        <f aca="false">'High scenario'!$BO17+SUM($D$114:$J$114)-SUM($K$114:$Q$114)-$I$114+$I$116</f>
        <v>-0.0361959301623327</v>
      </c>
      <c r="I39" s="103"/>
    </row>
    <row r="40" customFormat="false" ht="13.25" hidden="false" customHeight="false" outlineLevel="0" collapsed="false">
      <c r="A40" s="98" t="n">
        <v>2029</v>
      </c>
      <c r="B40" s="102"/>
      <c r="C40" s="105" t="n">
        <f aca="false">'Central scenario'!$AL18+SUM($D$114:$J$114)-SUM($K$114:$Q$114)</f>
        <v>-0.0197475682708143</v>
      </c>
      <c r="D40" s="105" t="n">
        <f aca="false">'Central scenario'!$BO18+SUM($D$114:$J$114)-SUM($K$114:$Q$114)-$I$114+$I$116</f>
        <v>-0.0351507419010851</v>
      </c>
      <c r="E40" s="103" t="n">
        <f aca="false">'Low scenario'!$AL18+SUM($D$114:$J$114)-SUM($K$114:$Q$114)</f>
        <v>-0.0292701002156982</v>
      </c>
      <c r="F40" s="103" t="n">
        <f aca="false">'Low scenario'!$BO18+SUM($D$114:$J$114)-SUM($K$114:$Q$114)-$I$114+$I$116</f>
        <v>-0.0450690799721196</v>
      </c>
      <c r="G40" s="103" t="n">
        <f aca="false">'High scenario'!$AL18+SUM($D$114:$J$114)-SUM($K$114:$Q$114)</f>
        <v>-0.0195704981773032</v>
      </c>
      <c r="H40" s="103" t="n">
        <f aca="false">'High scenario'!$BO18+SUM($D$114:$J$114)-SUM($K$114:$Q$114)-$I$114+$I$116</f>
        <v>-0.0351982054943311</v>
      </c>
      <c r="I40" s="103"/>
    </row>
    <row r="41" customFormat="false" ht="13.25" hidden="false" customHeight="false" outlineLevel="0" collapsed="false">
      <c r="A41" s="98" t="n">
        <v>2030</v>
      </c>
      <c r="B41" s="102"/>
      <c r="C41" s="106" t="n">
        <f aca="false">'Central scenario'!$AL19+SUM($D$114:$J$114)-SUM($K$114:$Q$114)</f>
        <v>-0.0185604113972636</v>
      </c>
      <c r="D41" s="106" t="n">
        <f aca="false">'Central scenario'!$BO19+SUM($D$114:$J$114)-SUM($K$114:$Q$114)-$I$114+$I$116</f>
        <v>-0.0346518061665666</v>
      </c>
      <c r="E41" s="103" t="n">
        <f aca="false">'Low scenario'!$AL19+SUM($D$114:$J$114)-SUM($K$114:$Q$114)</f>
        <v>-0.0284157980504136</v>
      </c>
      <c r="F41" s="103" t="n">
        <f aca="false">'Low scenario'!$BO19+SUM($D$114:$J$114)-SUM($K$114:$Q$114)-$I$114+$I$116</f>
        <v>-0.0447632095176908</v>
      </c>
      <c r="G41" s="103" t="n">
        <f aca="false">'High scenario'!$AL19+SUM($D$114:$J$114)-SUM($K$114:$Q$114)</f>
        <v>-0.0176502922524261</v>
      </c>
      <c r="H41" s="103" t="n">
        <f aca="false">'High scenario'!$BO19+SUM($D$114:$J$114)-SUM($K$114:$Q$114)-$I$114+$I$116</f>
        <v>-0.0338692753440049</v>
      </c>
      <c r="I41" s="103"/>
    </row>
    <row r="42" customFormat="false" ht="13.25" hidden="false" customHeight="false" outlineLevel="0" collapsed="false">
      <c r="A42" s="98" t="n">
        <v>2031</v>
      </c>
      <c r="B42" s="102"/>
      <c r="C42" s="106" t="n">
        <f aca="false">'Central scenario'!$AL20+SUM($D$114:$J$114)-SUM($K$114:$Q$114)</f>
        <v>-0.0175727598915014</v>
      </c>
      <c r="D42" s="106" t="n">
        <f aca="false">'Central scenario'!$BO20+SUM($D$114:$J$114)-SUM($K$114:$Q$114)-$I$114+$I$116</f>
        <v>-0.0344261729417826</v>
      </c>
      <c r="E42" s="103" t="n">
        <f aca="false">'Low scenario'!$AL20+SUM($D$114:$J$114)-SUM($K$114:$Q$114)</f>
        <v>-0.0275955791861735</v>
      </c>
      <c r="F42" s="103" t="n">
        <f aca="false">'Low scenario'!$BO20+SUM($D$114:$J$114)-SUM($K$114:$Q$114)-$I$114+$I$116</f>
        <v>-0.0447890724029619</v>
      </c>
      <c r="G42" s="103" t="n">
        <f aca="false">'High scenario'!$AL20+SUM($D$114:$J$114)-SUM($K$114:$Q$114)</f>
        <v>-0.0163009742836705</v>
      </c>
      <c r="H42" s="103" t="n">
        <f aca="false">'High scenario'!$BO20+SUM($D$114:$J$114)-SUM($K$114:$Q$114)-$I$114+$I$116</f>
        <v>-0.0333489580624341</v>
      </c>
      <c r="I42" s="103"/>
    </row>
    <row r="43" customFormat="false" ht="13.25" hidden="false" customHeight="false" outlineLevel="0" collapsed="false">
      <c r="A43" s="98" t="n">
        <v>2032</v>
      </c>
      <c r="B43" s="102"/>
      <c r="C43" s="106" t="n">
        <f aca="false">'Central scenario'!$AL21+SUM($D$114:$J$114)-SUM($K$114:$Q$114)</f>
        <v>-0.0168706892908244</v>
      </c>
      <c r="D43" s="106" t="n">
        <f aca="false">'Central scenario'!$BO21+SUM($D$114:$J$114)-SUM($K$114:$Q$114)-$I$114+$I$116</f>
        <v>-0.034407498857007</v>
      </c>
      <c r="E43" s="103" t="n">
        <f aca="false">'Low scenario'!$AL21+SUM($D$114:$J$114)-SUM($K$114:$Q$114)</f>
        <v>-0.0256315809879514</v>
      </c>
      <c r="F43" s="103" t="n">
        <f aca="false">'Low scenario'!$BO21+SUM($D$114:$J$114)-SUM($K$114:$Q$114)-$I$114+$I$116</f>
        <v>-0.043561463439257</v>
      </c>
      <c r="G43" s="103" t="n">
        <f aca="false">'High scenario'!$AL21+SUM($D$114:$J$114)-SUM($K$114:$Q$114)</f>
        <v>-0.0150032800794461</v>
      </c>
      <c r="H43" s="103" t="n">
        <f aca="false">'High scenario'!$BO21+SUM($D$114:$J$114)-SUM($K$114:$Q$114)-$I$114+$I$116</f>
        <v>-0.0328666470673765</v>
      </c>
      <c r="I43" s="103"/>
    </row>
    <row r="44" customFormat="false" ht="13.25" hidden="false" customHeight="false" outlineLevel="0" collapsed="false">
      <c r="A44" s="98" t="n">
        <v>2033</v>
      </c>
      <c r="B44" s="102"/>
      <c r="C44" s="105" t="n">
        <f aca="false">'Central scenario'!$AL22+SUM($D$114:$J$114)-SUM($K$114:$Q$114)</f>
        <v>-0.0149900162010706</v>
      </c>
      <c r="D44" s="105" t="n">
        <f aca="false">'Central scenario'!$BO22+SUM($D$114:$J$114)-SUM($K$114:$Q$114)-$I$114+$I$116</f>
        <v>-0.0334511913607854</v>
      </c>
      <c r="E44" s="103" t="n">
        <f aca="false">'Low scenario'!$AL22+SUM($D$114:$J$114)-SUM($K$114:$Q$114)</f>
        <v>-0.0238211822702688</v>
      </c>
      <c r="F44" s="103" t="n">
        <f aca="false">'Low scenario'!$BO22+SUM($D$114:$J$114)-SUM($K$114:$Q$114)-$I$114+$I$116</f>
        <v>-0.0426587977904031</v>
      </c>
      <c r="G44" s="103" t="n">
        <f aca="false">'High scenario'!$AL22+SUM($D$114:$J$114)-SUM($K$114:$Q$114)</f>
        <v>-0.0142549138439423</v>
      </c>
      <c r="H44" s="103" t="n">
        <f aca="false">'High scenario'!$BO22+SUM($D$114:$J$114)-SUM($K$114:$Q$114)-$I$114+$I$116</f>
        <v>-0.0329273642997067</v>
      </c>
      <c r="I44" s="103"/>
    </row>
    <row r="45" customFormat="false" ht="13.25" hidden="false" customHeight="false" outlineLevel="0" collapsed="false">
      <c r="A45" s="98" t="n">
        <v>2034</v>
      </c>
      <c r="B45" s="102"/>
      <c r="C45" s="106" t="n">
        <f aca="false">'Central scenario'!$AL23+SUM($D$114:$J$114)-SUM($K$114:$Q$114)</f>
        <v>-0.0133583086298933</v>
      </c>
      <c r="D45" s="106" t="n">
        <f aca="false">'Central scenario'!$BO23+SUM($D$114:$J$114)-SUM($K$114:$Q$114)-$I$114+$I$116</f>
        <v>-0.0325077857946862</v>
      </c>
      <c r="E45" s="103" t="n">
        <f aca="false">'Low scenario'!$AL23+SUM($D$114:$J$114)-SUM($K$114:$Q$114)</f>
        <v>-0.0236161318453842</v>
      </c>
      <c r="F45" s="103" t="n">
        <f aca="false">'Low scenario'!$BO23+SUM($D$114:$J$114)-SUM($K$114:$Q$114)-$I$114+$I$116</f>
        <v>-0.0431764385364537</v>
      </c>
      <c r="G45" s="103" t="n">
        <f aca="false">'High scenario'!$AL23+SUM($D$114:$J$114)-SUM($K$114:$Q$114)</f>
        <v>-0.0134314366039784</v>
      </c>
      <c r="H45" s="103" t="n">
        <f aca="false">'High scenario'!$BO23+SUM($D$114:$J$114)-SUM($K$114:$Q$114)-$I$114+$I$116</f>
        <v>-0.032826574450194</v>
      </c>
      <c r="I45" s="103"/>
    </row>
    <row r="46" customFormat="false" ht="13.25" hidden="false" customHeight="false" outlineLevel="0" collapsed="false">
      <c r="A46" s="98" t="n">
        <v>2035</v>
      </c>
      <c r="B46" s="102"/>
      <c r="C46" s="106" t="n">
        <f aca="false">'Central scenario'!$AL24+SUM($D$114:$J$114)-SUM($K$114:$Q$114)</f>
        <v>-0.0120003361727953</v>
      </c>
      <c r="D46" s="106" t="n">
        <f aca="false">'Central scenario'!$BO24+SUM($D$114:$J$114)-SUM($K$114:$Q$114)-$I$114+$I$116</f>
        <v>-0.031713137354187</v>
      </c>
      <c r="E46" s="103" t="n">
        <f aca="false">'Low scenario'!$AL24+SUM($D$114:$J$114)-SUM($K$114:$Q$114)</f>
        <v>-0.0235300855847269</v>
      </c>
      <c r="F46" s="103" t="n">
        <f aca="false">'Low scenario'!$BO24+SUM($D$114:$J$114)-SUM($K$114:$Q$114)-$I$114+$I$116</f>
        <v>-0.0439272376298848</v>
      </c>
      <c r="G46" s="103" t="n">
        <f aca="false">'High scenario'!$AL24+SUM($D$114:$J$114)-SUM($K$114:$Q$114)</f>
        <v>-0.0122176410202758</v>
      </c>
      <c r="H46" s="103" t="n">
        <f aca="false">'High scenario'!$BO24+SUM($D$114:$J$114)-SUM($K$114:$Q$114)-$I$114+$I$116</f>
        <v>-0.0321609214885789</v>
      </c>
      <c r="I46" s="103"/>
    </row>
    <row r="47" customFormat="false" ht="13.25" hidden="false" customHeight="false" outlineLevel="0" collapsed="false">
      <c r="A47" s="98" t="n">
        <v>2036</v>
      </c>
      <c r="B47" s="102"/>
      <c r="C47" s="106" t="n">
        <f aca="false">'Central scenario'!$AL25+SUM($D$114:$J$114)-SUM($K$114:$Q$114)</f>
        <v>-0.0112697334092354</v>
      </c>
      <c r="D47" s="106" t="n">
        <f aca="false">'Central scenario'!$BO25+SUM($D$114:$J$114)-SUM($K$114:$Q$114)-$I$114+$I$116</f>
        <v>-0.0318357897876325</v>
      </c>
      <c r="E47" s="103" t="n">
        <f aca="false">'Low scenario'!$AL25+SUM($D$114:$J$114)-SUM($K$114:$Q$114)</f>
        <v>-0.0218195984760923</v>
      </c>
      <c r="F47" s="103" t="n">
        <f aca="false">'Low scenario'!$BO25+SUM($D$114:$J$114)-SUM($K$114:$Q$114)-$I$114+$I$116</f>
        <v>-0.0431982445726151</v>
      </c>
      <c r="G47" s="103" t="n">
        <f aca="false">'High scenario'!$AL25+SUM($D$114:$J$114)-SUM($K$114:$Q$114)</f>
        <v>-0.0100210058764925</v>
      </c>
      <c r="H47" s="103" t="n">
        <f aca="false">'High scenario'!$BO25+SUM($D$114:$J$114)-SUM($K$114:$Q$114)-$I$114+$I$116</f>
        <v>-0.0308337441393462</v>
      </c>
      <c r="I47" s="103"/>
    </row>
    <row r="48" customFormat="false" ht="13.25" hidden="false" customHeight="false" outlineLevel="0" collapsed="false">
      <c r="A48" s="98" t="n">
        <v>2037</v>
      </c>
      <c r="B48" s="102"/>
      <c r="C48" s="105" t="n">
        <f aca="false">'Central scenario'!$AL26+SUM($D$114:$J$114)-SUM($K$114:$Q$114)</f>
        <v>-0.011081749580801</v>
      </c>
      <c r="D48" s="105" t="n">
        <f aca="false">'Central scenario'!$BO26+SUM($D$114:$J$114)-SUM($K$114:$Q$114)-$I$114+$I$116</f>
        <v>-0.0324798359668602</v>
      </c>
      <c r="E48" s="103" t="n">
        <f aca="false">'Low scenario'!$AL26+SUM($D$114:$J$114)-SUM($K$114:$Q$114)</f>
        <v>-0.0204834799919441</v>
      </c>
      <c r="F48" s="103" t="n">
        <f aca="false">'Low scenario'!$BO26+SUM($D$114:$J$114)-SUM($K$114:$Q$114)-$I$114+$I$116</f>
        <v>-0.0428053998764654</v>
      </c>
      <c r="G48" s="103" t="n">
        <f aca="false">'High scenario'!$AL26+SUM($D$114:$J$114)-SUM($K$114:$Q$114)</f>
        <v>-0.00952975893329531</v>
      </c>
      <c r="H48" s="103" t="n">
        <f aca="false">'High scenario'!$BO26+SUM($D$114:$J$114)-SUM($K$114:$Q$114)-$I$114+$I$116</f>
        <v>-0.0311687908155708</v>
      </c>
      <c r="I48" s="103"/>
    </row>
    <row r="49" customFormat="false" ht="13.25" hidden="false" customHeight="false" outlineLevel="0" collapsed="false">
      <c r="A49" s="98" t="n">
        <v>2038</v>
      </c>
      <c r="B49" s="102"/>
      <c r="C49" s="106" t="n">
        <f aca="false">'Central scenario'!$AL27+SUM($D$114:$J$114)-SUM($K$114:$Q$114)</f>
        <v>-0.00935776117170501</v>
      </c>
      <c r="D49" s="106" t="n">
        <f aca="false">'Central scenario'!$BO27+SUM($D$114:$J$114)-SUM($K$114:$Q$114)-$I$114+$I$116</f>
        <v>-0.0311228540724617</v>
      </c>
      <c r="E49" s="103" t="n">
        <f aca="false">'Low scenario'!$AL27+SUM($D$114:$J$114)-SUM($K$114:$Q$114)</f>
        <v>-0.0188039935486255</v>
      </c>
      <c r="F49" s="103" t="n">
        <f aca="false">'Low scenario'!$BO27+SUM($D$114:$J$114)-SUM($K$114:$Q$114)-$I$114+$I$116</f>
        <v>-0.0418149857181408</v>
      </c>
      <c r="G49" s="103" t="n">
        <f aca="false">'High scenario'!$AL27+SUM($D$114:$J$114)-SUM($K$114:$Q$114)</f>
        <v>-0.00867294168900902</v>
      </c>
      <c r="H49" s="103" t="n">
        <f aca="false">'High scenario'!$BO27+SUM($D$114:$J$114)-SUM($K$114:$Q$114)-$I$114+$I$116</f>
        <v>-0.0309464889595602</v>
      </c>
      <c r="I49" s="103"/>
    </row>
    <row r="50" customFormat="false" ht="13.25" hidden="false" customHeight="false" outlineLevel="0" collapsed="false">
      <c r="A50" s="98" t="n">
        <v>2039</v>
      </c>
      <c r="B50" s="107"/>
      <c r="C50" s="106" t="n">
        <f aca="false">'Central scenario'!$AL28+SUM($D$114:$J$114)-SUM($K$114:$Q$114)</f>
        <v>-0.00754690649372666</v>
      </c>
      <c r="D50" s="106" t="n">
        <f aca="false">'Central scenario'!$BO28+SUM($D$114:$J$114)-SUM($K$114:$Q$114)-$I$114+$I$116</f>
        <v>-0.0301451170806117</v>
      </c>
      <c r="E50" s="103" t="n">
        <f aca="false">'Low scenario'!$AL28+SUM($D$114:$J$114)-SUM($K$114:$Q$114)</f>
        <v>-0.017811918394403</v>
      </c>
      <c r="F50" s="103" t="n">
        <f aca="false">'Low scenario'!$BO28+SUM($D$114:$J$114)-SUM($K$114:$Q$114)-$I$114+$I$116</f>
        <v>-0.0419093555171998</v>
      </c>
      <c r="G50" s="103" t="n">
        <f aca="false">'High scenario'!$AL28+SUM($D$114:$J$114)-SUM($K$114:$Q$114)</f>
        <v>-0.00699918432386742</v>
      </c>
      <c r="H50" s="103" t="n">
        <f aca="false">'High scenario'!$BO28+SUM($D$114:$J$114)-SUM($K$114:$Q$114)-$I$114+$I$116</f>
        <v>-0.029931317785966</v>
      </c>
      <c r="I50" s="103"/>
    </row>
    <row r="51" customFormat="false" ht="13.25" hidden="false" customHeight="false" outlineLevel="0" collapsed="false">
      <c r="A51" s="98" t="n">
        <v>2040</v>
      </c>
      <c r="B51" s="108"/>
      <c r="C51" s="106" t="n">
        <f aca="false">'Central scenario'!$AL29+SUM($D$114:$J$114)-SUM($K$114:$Q$114)</f>
        <v>-0.00653179541473009</v>
      </c>
      <c r="D51" s="106" t="n">
        <f aca="false">'Central scenario'!$BO29+SUM($D$114:$J$114)-SUM($K$114:$Q$114)-$I$114+$I$116</f>
        <v>-0.0298714911226144</v>
      </c>
      <c r="E51" s="103" t="n">
        <f aca="false">'Low scenario'!$AL29+SUM($D$114:$J$114)-SUM($K$114:$Q$114)</f>
        <v>-0.0176568564643203</v>
      </c>
      <c r="F51" s="103" t="n">
        <f aca="false">'Low scenario'!$BO29+SUM($D$114:$J$114)-SUM($K$114:$Q$114)-$I$114+$I$116</f>
        <v>-0.0425922696307948</v>
      </c>
      <c r="G51" s="103" t="n">
        <f aca="false">'High scenario'!$AL29+SUM($D$114:$J$114)-SUM($K$114:$Q$114)</f>
        <v>-0.00552412970950709</v>
      </c>
      <c r="H51" s="103" t="n">
        <f aca="false">'High scenario'!$BO29+SUM($D$114:$J$114)-SUM($K$114:$Q$114)-$I$114+$I$116</f>
        <v>-0.0290897106426804</v>
      </c>
      <c r="I51" s="103"/>
    </row>
    <row r="54" customFormat="false" ht="12.8" hidden="false" customHeight="false" outlineLevel="0" collapsed="false">
      <c r="C54" s="110"/>
      <c r="D54" s="110"/>
      <c r="E54" s="110"/>
      <c r="F54" s="110" t="s">
        <v>140</v>
      </c>
      <c r="G54" s="110"/>
      <c r="H54" s="110"/>
      <c r="I54" s="110"/>
      <c r="J54" s="110"/>
    </row>
    <row r="55" customFormat="false" ht="12.8" hidden="false" customHeight="false" outlineLevel="0" collapsed="false">
      <c r="C55" s="111" t="s">
        <v>141</v>
      </c>
      <c r="D55" s="111"/>
      <c r="E55" s="111"/>
      <c r="F55" s="111"/>
      <c r="G55" s="111"/>
      <c r="H55" s="111"/>
      <c r="I55" s="110"/>
      <c r="J55" s="111" t="s">
        <v>142</v>
      </c>
      <c r="K55" s="111"/>
      <c r="L55" s="111"/>
      <c r="M55" s="111"/>
      <c r="N55" s="111"/>
      <c r="O55" s="111"/>
      <c r="P55" s="111"/>
    </row>
    <row r="56" customFormat="false" ht="12.8" hidden="false" customHeight="false" outlineLevel="0" collapsed="false">
      <c r="B56" s="112"/>
      <c r="C56" s="113" t="s">
        <v>143</v>
      </c>
      <c r="D56" s="113"/>
      <c r="E56" s="113"/>
      <c r="F56" s="113"/>
      <c r="G56" s="113"/>
      <c r="H56" s="113"/>
      <c r="I56" s="113"/>
      <c r="J56" s="113"/>
      <c r="K56" s="114"/>
      <c r="L56" s="114" t="s">
        <v>144</v>
      </c>
      <c r="M56" s="114"/>
      <c r="N56" s="114"/>
      <c r="O56" s="114"/>
      <c r="P56" s="114"/>
      <c r="Q56" s="114"/>
      <c r="R56" s="114"/>
    </row>
    <row r="57" customFormat="false" ht="12.8" hidden="false" customHeight="false" outlineLevel="0" collapsed="false">
      <c r="B57" s="112"/>
      <c r="C57" s="115" t="s">
        <v>145</v>
      </c>
      <c r="D57" s="116" t="s">
        <v>146</v>
      </c>
      <c r="E57" s="115" t="s">
        <v>147</v>
      </c>
      <c r="F57" s="116" t="s">
        <v>148</v>
      </c>
      <c r="G57" s="115" t="s">
        <v>149</v>
      </c>
      <c r="H57" s="116" t="s">
        <v>150</v>
      </c>
      <c r="I57" s="115" t="s">
        <v>151</v>
      </c>
      <c r="J57" s="116" t="s">
        <v>152</v>
      </c>
      <c r="K57" s="116" t="s">
        <v>153</v>
      </c>
      <c r="L57" s="117" t="s">
        <v>154</v>
      </c>
      <c r="M57" s="116" t="s">
        <v>155</v>
      </c>
      <c r="N57" s="117" t="s">
        <v>156</v>
      </c>
      <c r="O57" s="116" t="s">
        <v>157</v>
      </c>
      <c r="P57" s="117" t="s">
        <v>158</v>
      </c>
      <c r="Q57" s="116" t="s">
        <v>159</v>
      </c>
      <c r="R57" s="117" t="s">
        <v>160</v>
      </c>
    </row>
    <row r="58" customFormat="false" ht="12.8" hidden="false" customHeight="false" outlineLevel="0" collapsed="false">
      <c r="B58" s="116" t="n">
        <v>1993</v>
      </c>
      <c r="C58" s="118" t="n">
        <v>853307.6</v>
      </c>
      <c r="D58" s="116"/>
      <c r="E58" s="116"/>
      <c r="F58" s="119"/>
      <c r="G58" s="116"/>
      <c r="H58" s="118"/>
      <c r="I58" s="118" t="n">
        <v>3015865.81949566</v>
      </c>
      <c r="J58" s="118"/>
      <c r="K58" s="120" t="n">
        <v>352371.13373</v>
      </c>
      <c r="L58" s="120"/>
      <c r="M58" s="120" t="n">
        <v>1036245.35282</v>
      </c>
      <c r="N58" s="120" t="n">
        <v>214541.63623</v>
      </c>
      <c r="O58" s="120" t="n">
        <v>0</v>
      </c>
      <c r="P58" s="120"/>
      <c r="Q58" s="120"/>
      <c r="R58" s="120"/>
    </row>
    <row r="59" customFormat="false" ht="12.8" hidden="false" customHeight="false" outlineLevel="0" collapsed="false">
      <c r="B59" s="112" t="n">
        <v>1994</v>
      </c>
      <c r="C59" s="121" t="n">
        <v>1164662.22</v>
      </c>
      <c r="D59" s="122"/>
      <c r="E59" s="122"/>
      <c r="F59" s="122"/>
      <c r="G59" s="122"/>
      <c r="H59" s="121"/>
      <c r="I59" s="121" t="n">
        <v>3226509.52498154</v>
      </c>
      <c r="J59" s="121"/>
      <c r="K59" s="118" t="n">
        <v>293763.12069</v>
      </c>
      <c r="L59" s="118"/>
      <c r="M59" s="118" t="n">
        <v>1287640.9398</v>
      </c>
      <c r="N59" s="118" t="n">
        <v>456594.30016</v>
      </c>
      <c r="O59" s="118" t="n">
        <v>0</v>
      </c>
      <c r="P59" s="118"/>
      <c r="Q59" s="118"/>
      <c r="R59" s="118"/>
    </row>
    <row r="60" customFormat="false" ht="12.8" hidden="false" customHeight="false" outlineLevel="0" collapsed="false">
      <c r="B60" s="112" t="n">
        <v>1995</v>
      </c>
      <c r="C60" s="118" t="n">
        <v>1243225.6</v>
      </c>
      <c r="D60" s="116"/>
      <c r="E60" s="116"/>
      <c r="F60" s="116"/>
      <c r="G60" s="116"/>
      <c r="H60" s="118"/>
      <c r="I60" s="118" t="n">
        <v>2990988.48141767</v>
      </c>
      <c r="J60" s="118"/>
      <c r="K60" s="120" t="n">
        <v>296927.9492</v>
      </c>
      <c r="L60" s="120"/>
      <c r="M60" s="120" t="n">
        <v>1187925.9343</v>
      </c>
      <c r="N60" s="120" t="n">
        <v>524982.07006</v>
      </c>
      <c r="O60" s="120" t="n">
        <v>0</v>
      </c>
      <c r="P60" s="120"/>
      <c r="Q60" s="120"/>
      <c r="R60" s="120"/>
    </row>
    <row r="61" customFormat="false" ht="12.8" hidden="false" customHeight="false" outlineLevel="0" collapsed="false">
      <c r="B61" s="112" t="n">
        <v>1996</v>
      </c>
      <c r="C61" s="121" t="n">
        <v>1456325.4</v>
      </c>
      <c r="D61" s="121"/>
      <c r="E61" s="122" t="n">
        <v>1903838.651715</v>
      </c>
      <c r="F61" s="121" t="n">
        <v>2338287</v>
      </c>
      <c r="G61" s="122" t="n">
        <v>172304</v>
      </c>
      <c r="H61" s="121"/>
      <c r="I61" s="121" t="n">
        <v>3231346.71425055</v>
      </c>
      <c r="J61" s="121" t="n">
        <v>516954.41</v>
      </c>
      <c r="K61" s="118" t="n">
        <v>330883.704</v>
      </c>
      <c r="L61" s="118"/>
      <c r="M61" s="118" t="n">
        <v>1011324.76855</v>
      </c>
      <c r="N61" s="118" t="n">
        <v>1019118.98165</v>
      </c>
      <c r="O61" s="118" t="n">
        <v>0</v>
      </c>
      <c r="P61" s="118"/>
      <c r="Q61" s="118"/>
      <c r="R61" s="118"/>
    </row>
    <row r="62" customFormat="false" ht="12.8" hidden="false" customHeight="false" outlineLevel="0" collapsed="false">
      <c r="B62" s="112" t="n">
        <v>1997</v>
      </c>
      <c r="C62" s="118" t="n">
        <v>1669177.74063</v>
      </c>
      <c r="D62" s="118"/>
      <c r="E62" s="116" t="n">
        <v>2043538.989492</v>
      </c>
      <c r="F62" s="118" t="n">
        <v>3917421</v>
      </c>
      <c r="G62" s="116" t="n">
        <v>193825</v>
      </c>
      <c r="H62" s="118"/>
      <c r="I62" s="118" t="n">
        <v>3598188.08761998</v>
      </c>
      <c r="J62" s="118" t="n">
        <v>1986806.99</v>
      </c>
      <c r="K62" s="120" t="n">
        <v>246102.79437</v>
      </c>
      <c r="L62" s="120"/>
      <c r="M62" s="120" t="n">
        <v>1102667.44057</v>
      </c>
      <c r="N62" s="120" t="n">
        <v>1011029.82583</v>
      </c>
      <c r="O62" s="120" t="n">
        <v>0</v>
      </c>
      <c r="P62" s="120"/>
      <c r="Q62" s="120"/>
      <c r="R62" s="120"/>
    </row>
    <row r="63" customFormat="false" ht="12.8" hidden="false" customHeight="false" outlineLevel="0" collapsed="false">
      <c r="B63" s="112" t="n">
        <v>1998</v>
      </c>
      <c r="C63" s="121" t="n">
        <v>1902253.64072</v>
      </c>
      <c r="D63" s="121" t="n">
        <v>43509.9</v>
      </c>
      <c r="E63" s="122" t="n">
        <v>2097707.449838</v>
      </c>
      <c r="F63" s="121" t="n">
        <v>3692434</v>
      </c>
      <c r="G63" s="122" t="n">
        <v>197766</v>
      </c>
      <c r="H63" s="121"/>
      <c r="I63" s="121" t="n">
        <v>3797640.46271228</v>
      </c>
      <c r="J63" s="121" t="n">
        <v>1855405.55</v>
      </c>
      <c r="K63" s="118" t="n">
        <v>231684.89787</v>
      </c>
      <c r="L63" s="118"/>
      <c r="M63" s="118" t="n">
        <v>1323795.24164</v>
      </c>
      <c r="N63" s="118" t="n">
        <v>1121821.99199</v>
      </c>
      <c r="O63" s="118" t="n">
        <v>0</v>
      </c>
      <c r="P63" s="118"/>
      <c r="Q63" s="118"/>
      <c r="R63" s="118"/>
    </row>
    <row r="64" customFormat="false" ht="12.8" hidden="false" customHeight="false" outlineLevel="0" collapsed="false">
      <c r="B64" s="112" t="n">
        <v>1999</v>
      </c>
      <c r="C64" s="118" t="n">
        <v>1850960.88511</v>
      </c>
      <c r="D64" s="118" t="n">
        <v>193381.3</v>
      </c>
      <c r="E64" s="116" t="n">
        <v>1876157.764481</v>
      </c>
      <c r="F64" s="118" t="n">
        <v>3587875</v>
      </c>
      <c r="G64" s="116" t="n">
        <v>196994</v>
      </c>
      <c r="H64" s="118"/>
      <c r="I64" s="118" t="n">
        <v>3702544.47452621</v>
      </c>
      <c r="J64" s="118" t="n">
        <v>1868434.31</v>
      </c>
      <c r="K64" s="120" t="n">
        <v>239526.32367</v>
      </c>
      <c r="L64" s="120"/>
      <c r="M64" s="120" t="n">
        <v>1408351.81663</v>
      </c>
      <c r="N64" s="120" t="n">
        <v>1053075.5174</v>
      </c>
      <c r="O64" s="120" t="n">
        <v>0</v>
      </c>
      <c r="P64" s="120"/>
      <c r="Q64" s="120"/>
      <c r="R64" s="120"/>
    </row>
    <row r="65" customFormat="false" ht="12.8" hidden="false" customHeight="false" outlineLevel="0" collapsed="false">
      <c r="B65" s="112" t="n">
        <v>2000</v>
      </c>
      <c r="C65" s="121" t="n">
        <v>2095954.20594</v>
      </c>
      <c r="D65" s="121" t="n">
        <v>225126.798267</v>
      </c>
      <c r="E65" s="122" t="n">
        <v>1959837.85384788</v>
      </c>
      <c r="F65" s="121" t="n">
        <v>3478201</v>
      </c>
      <c r="G65" s="122" t="n">
        <v>487254.75526</v>
      </c>
      <c r="H65" s="121"/>
      <c r="I65" s="121" t="n">
        <v>3765213.6844696</v>
      </c>
      <c r="J65" s="121" t="n">
        <v>1776845.4022295</v>
      </c>
      <c r="K65" s="118" t="n">
        <v>215402.99416</v>
      </c>
      <c r="L65" s="118"/>
      <c r="M65" s="118" t="n">
        <v>1300825.33734</v>
      </c>
      <c r="N65" s="118" t="n">
        <v>1093248.25442</v>
      </c>
      <c r="O65" s="118" t="n">
        <v>0</v>
      </c>
      <c r="P65" s="118"/>
      <c r="Q65" s="118"/>
      <c r="R65" s="118"/>
    </row>
    <row r="66" customFormat="false" ht="12.8" hidden="false" customHeight="false" outlineLevel="0" collapsed="false">
      <c r="B66" s="112" t="n">
        <v>2001</v>
      </c>
      <c r="C66" s="118" t="n">
        <v>1994592.07047</v>
      </c>
      <c r="D66" s="118" t="n">
        <v>213002.63159</v>
      </c>
      <c r="E66" s="116" t="n">
        <v>1582734.84789566</v>
      </c>
      <c r="F66" s="118" t="n">
        <v>3419627</v>
      </c>
      <c r="G66" s="116" t="n">
        <v>225853.29969</v>
      </c>
      <c r="H66" s="118" t="n">
        <v>2933082</v>
      </c>
      <c r="I66" s="118" t="n">
        <v>3343942.45631307</v>
      </c>
      <c r="J66" s="118" t="n">
        <v>1739519.1815753</v>
      </c>
      <c r="K66" s="120" t="n">
        <v>184976.21637</v>
      </c>
      <c r="L66" s="120"/>
      <c r="M66" s="120" t="n">
        <v>1232567.64749</v>
      </c>
      <c r="N66" s="120" t="n">
        <v>1053013.16575</v>
      </c>
      <c r="O66" s="120" t="n">
        <v>0</v>
      </c>
      <c r="P66" s="120"/>
      <c r="Q66" s="120"/>
      <c r="R66" s="120"/>
    </row>
    <row r="67" customFormat="false" ht="12.8" hidden="false" customHeight="false" outlineLevel="0" collapsed="false">
      <c r="B67" s="112" t="n">
        <v>2002</v>
      </c>
      <c r="C67" s="121" t="n">
        <v>1721480.99196</v>
      </c>
      <c r="D67" s="121" t="n">
        <v>161900.70904</v>
      </c>
      <c r="E67" s="122" t="n">
        <v>1571513.88819431</v>
      </c>
      <c r="F67" s="121" t="n">
        <v>4483171</v>
      </c>
      <c r="G67" s="122" t="n">
        <v>217634.09198</v>
      </c>
      <c r="H67" s="121" t="n">
        <v>4857335</v>
      </c>
      <c r="I67" s="121" t="n">
        <v>3012321.73270982</v>
      </c>
      <c r="J67" s="121" t="n">
        <v>1808967.1664198</v>
      </c>
      <c r="K67" s="118" t="n">
        <v>210715.14495</v>
      </c>
      <c r="L67" s="118"/>
      <c r="M67" s="118" t="n">
        <v>1228490.33447</v>
      </c>
      <c r="N67" s="118" t="n">
        <v>896657.02276</v>
      </c>
      <c r="O67" s="118" t="n">
        <v>0</v>
      </c>
      <c r="P67" s="118"/>
      <c r="Q67" s="118"/>
      <c r="R67" s="118"/>
    </row>
    <row r="68" customFormat="false" ht="12.8" hidden="false" customHeight="false" outlineLevel="0" collapsed="false">
      <c r="B68" s="112" t="n">
        <v>2003</v>
      </c>
      <c r="C68" s="118" t="n">
        <v>2926862.80533</v>
      </c>
      <c r="D68" s="118" t="n">
        <v>206266.978848</v>
      </c>
      <c r="E68" s="116" t="n">
        <v>2159757.59570741</v>
      </c>
      <c r="F68" s="118" t="n">
        <v>4973177</v>
      </c>
      <c r="G68" s="116" t="n">
        <v>256304.73254</v>
      </c>
      <c r="H68" s="118" t="n">
        <v>5900237</v>
      </c>
      <c r="I68" s="118" t="n">
        <v>4436735.16197493</v>
      </c>
      <c r="J68" s="118" t="n">
        <v>1866693.826383</v>
      </c>
      <c r="K68" s="120" t="n">
        <v>256579.96757</v>
      </c>
      <c r="L68" s="120"/>
      <c r="M68" s="120" t="n">
        <v>1474636.94382</v>
      </c>
      <c r="N68" s="120" t="n">
        <v>1080109.03364</v>
      </c>
      <c r="O68" s="120" t="n">
        <v>0</v>
      </c>
      <c r="P68" s="120"/>
      <c r="Q68" s="120"/>
      <c r="R68" s="120"/>
    </row>
    <row r="69" customFormat="false" ht="12.8" hidden="false" customHeight="false" outlineLevel="0" collapsed="false">
      <c r="B69" s="112" t="n">
        <v>2004</v>
      </c>
      <c r="C69" s="121" t="n">
        <v>4445674.9968</v>
      </c>
      <c r="D69" s="121" t="n">
        <v>319188.208521</v>
      </c>
      <c r="E69" s="122" t="n">
        <v>3193816.385506</v>
      </c>
      <c r="F69" s="121" t="n">
        <v>5378515</v>
      </c>
      <c r="G69" s="122" t="n">
        <v>343399.86403</v>
      </c>
      <c r="H69" s="121" t="n">
        <v>7681862</v>
      </c>
      <c r="I69" s="121" t="n">
        <v>6613425.98806711</v>
      </c>
      <c r="J69" s="121" t="n">
        <v>2024594.8909331</v>
      </c>
      <c r="K69" s="118" t="n">
        <v>292385.97512</v>
      </c>
      <c r="L69" s="118"/>
      <c r="M69" s="118" t="n">
        <v>1469347.76251</v>
      </c>
      <c r="N69" s="118" t="n">
        <v>1558850.89528</v>
      </c>
      <c r="O69" s="118" t="n">
        <v>0</v>
      </c>
      <c r="P69" s="118"/>
      <c r="Q69" s="118"/>
      <c r="R69" s="118"/>
    </row>
    <row r="70" customFormat="false" ht="12.8" hidden="false" customHeight="false" outlineLevel="0" collapsed="false">
      <c r="B70" s="112" t="n">
        <v>2005</v>
      </c>
      <c r="C70" s="118" t="n">
        <v>5603319.4768</v>
      </c>
      <c r="D70" s="118" t="n">
        <v>414100.619296</v>
      </c>
      <c r="E70" s="116" t="n">
        <v>3799668.14863337</v>
      </c>
      <c r="F70" s="118" t="n">
        <v>6017379</v>
      </c>
      <c r="G70" s="116" t="n">
        <v>392086.011</v>
      </c>
      <c r="H70" s="118" t="n">
        <v>9434291</v>
      </c>
      <c r="I70" s="118" t="n">
        <v>8146311.50442478</v>
      </c>
      <c r="J70" s="118" t="n">
        <v>2283146.7197573</v>
      </c>
      <c r="K70" s="120" t="n">
        <v>443286.29688</v>
      </c>
      <c r="L70" s="120"/>
      <c r="M70" s="120" t="n">
        <v>1538056.66477</v>
      </c>
      <c r="N70" s="120" t="n">
        <v>1940345.98108</v>
      </c>
      <c r="O70" s="120" t="n">
        <v>0</v>
      </c>
      <c r="P70" s="120"/>
      <c r="Q70" s="120"/>
      <c r="R70" s="120"/>
    </row>
    <row r="71" customFormat="false" ht="12.8" hidden="false" customHeight="false" outlineLevel="0" collapsed="false">
      <c r="B71" s="112" t="n">
        <v>2006</v>
      </c>
      <c r="C71" s="121" t="n">
        <v>6733513.05459</v>
      </c>
      <c r="D71" s="121" t="n">
        <v>463050.868035</v>
      </c>
      <c r="E71" s="122" t="n">
        <v>4856595.57018673</v>
      </c>
      <c r="F71" s="121" t="n">
        <v>6572626</v>
      </c>
      <c r="G71" s="122" t="n">
        <v>398243.52609</v>
      </c>
      <c r="H71" s="121" t="n">
        <v>11685685</v>
      </c>
      <c r="I71" s="121" t="n">
        <v>10103645.4250591</v>
      </c>
      <c r="J71" s="121" t="n">
        <v>2437923.9389405</v>
      </c>
      <c r="K71" s="118" t="n">
        <v>596706.40429</v>
      </c>
      <c r="L71" s="118"/>
      <c r="M71" s="118" t="n">
        <v>1685933.6627</v>
      </c>
      <c r="N71" s="118" t="n">
        <v>2798293.27906</v>
      </c>
      <c r="O71" s="118" t="n">
        <v>0</v>
      </c>
      <c r="P71" s="118"/>
      <c r="Q71" s="118"/>
      <c r="R71" s="118"/>
    </row>
    <row r="72" customFormat="false" ht="12.8" hidden="false" customHeight="false" outlineLevel="0" collapsed="false">
      <c r="B72" s="112" t="n">
        <v>2007</v>
      </c>
      <c r="C72" s="118" t="n">
        <v>8488745.60076</v>
      </c>
      <c r="D72" s="118" t="n">
        <v>525160.252624</v>
      </c>
      <c r="E72" s="116" t="n">
        <v>6461394.65383149</v>
      </c>
      <c r="F72" s="118" t="n">
        <v>7465676</v>
      </c>
      <c r="G72" s="116" t="n">
        <v>447075.21997</v>
      </c>
      <c r="H72" s="118" t="n">
        <v>15064961</v>
      </c>
      <c r="I72" s="118" t="n">
        <v>13371549.19129</v>
      </c>
      <c r="J72" s="118" t="n">
        <v>2704319.9941651</v>
      </c>
      <c r="K72" s="120" t="n">
        <v>838168.47267</v>
      </c>
      <c r="L72" s="120"/>
      <c r="M72" s="120" t="n">
        <v>2059936.26201</v>
      </c>
      <c r="N72" s="120" t="n">
        <v>4169261.10058</v>
      </c>
      <c r="O72" s="120" t="n">
        <v>0</v>
      </c>
      <c r="P72" s="120"/>
      <c r="Q72" s="120"/>
      <c r="R72" s="120"/>
    </row>
    <row r="73" customFormat="false" ht="12.8" hidden="false" customHeight="false" outlineLevel="0" collapsed="false">
      <c r="B73" s="112" t="n">
        <v>2008</v>
      </c>
      <c r="C73" s="121" t="n">
        <v>10735671.1304</v>
      </c>
      <c r="D73" s="121" t="n">
        <v>710091.538779</v>
      </c>
      <c r="E73" s="122" t="n">
        <v>8271840.77363275</v>
      </c>
      <c r="F73" s="121" t="n">
        <v>9693850</v>
      </c>
      <c r="G73" s="122" t="n">
        <v>555098.17588</v>
      </c>
      <c r="H73" s="121" t="n">
        <v>19495157</v>
      </c>
      <c r="I73" s="121" t="n">
        <v>16753835.7595</v>
      </c>
      <c r="J73" s="121" t="n">
        <v>3269922.0771961</v>
      </c>
      <c r="K73" s="118" t="n">
        <v>1265908.80827</v>
      </c>
      <c r="L73" s="118"/>
      <c r="M73" s="118" t="n">
        <v>2527385.48547</v>
      </c>
      <c r="N73" s="118" t="n">
        <v>6157865.94606</v>
      </c>
      <c r="O73" s="118" t="n">
        <v>1341518.04191</v>
      </c>
      <c r="P73" s="118"/>
      <c r="Q73" s="118"/>
      <c r="R73" s="118"/>
    </row>
    <row r="74" customFormat="false" ht="12.8" hidden="false" customHeight="false" outlineLevel="0" collapsed="false">
      <c r="B74" s="112" t="n">
        <v>2009</v>
      </c>
      <c r="C74" s="118" t="n">
        <v>11102856.8612</v>
      </c>
      <c r="D74" s="118" t="n">
        <v>900098.5</v>
      </c>
      <c r="E74" s="116" t="n">
        <v>9009731.229499</v>
      </c>
      <c r="F74" s="118" t="n">
        <v>11593279</v>
      </c>
      <c r="G74" s="116" t="n">
        <v>658385</v>
      </c>
      <c r="H74" s="118" t="n">
        <v>20561471</v>
      </c>
      <c r="I74" s="118" t="n">
        <v>18241431.1264</v>
      </c>
      <c r="J74" s="118" t="n">
        <v>3806449.67</v>
      </c>
      <c r="K74" s="120" t="n">
        <v>2218502.32568</v>
      </c>
      <c r="L74" s="120"/>
      <c r="M74" s="120" t="n">
        <v>3449309.24374</v>
      </c>
      <c r="N74" s="120" t="n">
        <v>8571574.85123</v>
      </c>
      <c r="O74" s="120" t="n">
        <v>2090315.13795</v>
      </c>
      <c r="P74" s="120"/>
      <c r="Q74" s="120"/>
      <c r="R74" s="120"/>
    </row>
    <row r="75" customFormat="false" ht="12.8" hidden="false" customHeight="false" outlineLevel="0" collapsed="false">
      <c r="B75" s="112" t="n">
        <v>2010</v>
      </c>
      <c r="C75" s="121" t="n">
        <v>15263717.30188</v>
      </c>
      <c r="D75" s="121" t="n">
        <v>1463000</v>
      </c>
      <c r="E75" s="122" t="n">
        <v>11741500</v>
      </c>
      <c r="F75" s="121" t="n">
        <v>15269008</v>
      </c>
      <c r="G75" s="122" t="n">
        <v>771500</v>
      </c>
      <c r="H75" s="121" t="n">
        <v>26884733</v>
      </c>
      <c r="I75" s="121" t="n">
        <v>24500782.05837</v>
      </c>
      <c r="J75" s="121" t="n">
        <v>4960800</v>
      </c>
      <c r="K75" s="118" t="n">
        <v>3204177.57701</v>
      </c>
      <c r="L75" s="118"/>
      <c r="M75" s="118" t="n">
        <v>4575635.74562</v>
      </c>
      <c r="N75" s="118" t="n">
        <v>11981071.62296</v>
      </c>
      <c r="O75" s="118" t="n">
        <v>2146300</v>
      </c>
      <c r="P75" s="118"/>
      <c r="Q75" s="118"/>
      <c r="R75" s="118"/>
    </row>
    <row r="76" customFormat="false" ht="12.8" hidden="false" customHeight="false" outlineLevel="0" collapsed="false">
      <c r="B76" s="112" t="n">
        <v>2011</v>
      </c>
      <c r="C76" s="118" t="n">
        <v>21562243.17099</v>
      </c>
      <c r="D76" s="118" t="n">
        <v>2085600</v>
      </c>
      <c r="E76" s="116" t="n">
        <v>15229500</v>
      </c>
      <c r="F76" s="118" t="n">
        <v>18131477</v>
      </c>
      <c r="G76" s="116" t="n">
        <v>1013100</v>
      </c>
      <c r="H76" s="118" t="n">
        <v>36179425</v>
      </c>
      <c r="I76" s="118" t="n">
        <v>32436095.45798</v>
      </c>
      <c r="J76" s="118" t="n">
        <v>5715000</v>
      </c>
      <c r="K76" s="120" t="n">
        <v>4769282.46596</v>
      </c>
      <c r="L76" s="120" t="n">
        <v>729678.74661</v>
      </c>
      <c r="M76" s="120" t="n">
        <v>5370180.45524</v>
      </c>
      <c r="N76" s="120" t="n">
        <v>17562855.03792</v>
      </c>
      <c r="O76" s="120" t="n">
        <v>2247300</v>
      </c>
      <c r="P76" s="120"/>
      <c r="Q76" s="120" t="n">
        <v>716700</v>
      </c>
      <c r="R76" s="120"/>
    </row>
    <row r="77" customFormat="false" ht="12.8" hidden="false" customHeight="false" outlineLevel="0" collapsed="false">
      <c r="B77" s="112" t="n">
        <v>2012</v>
      </c>
      <c r="C77" s="121" t="n">
        <v>27594331.3664</v>
      </c>
      <c r="D77" s="121" t="n">
        <v>2672800</v>
      </c>
      <c r="E77" s="122" t="n">
        <v>19313800</v>
      </c>
      <c r="F77" s="121" t="n">
        <v>25785407</v>
      </c>
      <c r="G77" s="122" t="n">
        <v>1229100</v>
      </c>
      <c r="H77" s="121" t="n">
        <v>43931228</v>
      </c>
      <c r="I77" s="121" t="n">
        <v>41041468.20529</v>
      </c>
      <c r="J77" s="121" t="n">
        <v>8238600</v>
      </c>
      <c r="K77" s="118" t="n">
        <v>6238307.1858</v>
      </c>
      <c r="L77" s="118" t="n">
        <v>953762.92164</v>
      </c>
      <c r="M77" s="118" t="n">
        <v>6683313.77334</v>
      </c>
      <c r="N77" s="118" t="n">
        <v>26606758.85089</v>
      </c>
      <c r="O77" s="118" t="n">
        <v>3258800</v>
      </c>
      <c r="P77" s="118"/>
      <c r="Q77" s="118" t="n">
        <v>0</v>
      </c>
      <c r="R77" s="118"/>
    </row>
    <row r="78" customFormat="false" ht="12.8" hidden="false" customHeight="false" outlineLevel="0" collapsed="false">
      <c r="B78" s="112" t="n">
        <v>2013</v>
      </c>
      <c r="C78" s="118" t="n">
        <v>36576358.35</v>
      </c>
      <c r="D78" s="118" t="n">
        <v>3099000</v>
      </c>
      <c r="E78" s="116" t="n">
        <v>24906800</v>
      </c>
      <c r="F78" s="118" t="n">
        <v>31010317</v>
      </c>
      <c r="G78" s="116" t="n">
        <v>1332400</v>
      </c>
      <c r="H78" s="118" t="n">
        <v>56514839</v>
      </c>
      <c r="I78" s="118" t="n">
        <v>53287660.80492</v>
      </c>
      <c r="J78" s="118" t="n">
        <v>8682000</v>
      </c>
      <c r="K78" s="120" t="n">
        <v>7042799.31211</v>
      </c>
      <c r="L78" s="120" t="n">
        <v>1253574.1296</v>
      </c>
      <c r="M78" s="120" t="n">
        <v>8856389.21015</v>
      </c>
      <c r="N78" s="120" t="n">
        <v>36122011.13802</v>
      </c>
      <c r="O78" s="120" t="n">
        <v>5590600</v>
      </c>
      <c r="P78" s="120"/>
      <c r="Q78" s="120" t="n">
        <v>0</v>
      </c>
      <c r="R78" s="120"/>
    </row>
    <row r="79" customFormat="false" ht="12.8" hidden="false" customHeight="false" outlineLevel="0" collapsed="false">
      <c r="B79" s="112" t="n">
        <v>2014</v>
      </c>
      <c r="C79" s="121" t="n">
        <v>53294684.66403</v>
      </c>
      <c r="D79" s="121" t="n">
        <v>2940800</v>
      </c>
      <c r="E79" s="122" t="n">
        <v>32721600</v>
      </c>
      <c r="F79" s="121" t="n">
        <v>44490091</v>
      </c>
      <c r="G79" s="122" t="n">
        <v>1984900</v>
      </c>
      <c r="H79" s="121" t="n">
        <v>76739818</v>
      </c>
      <c r="I79" s="121" t="n">
        <v>72676066.20744</v>
      </c>
      <c r="J79" s="121" t="n">
        <v>12167700</v>
      </c>
      <c r="K79" s="118" t="n">
        <v>9516808.09741</v>
      </c>
      <c r="L79" s="118" t="n">
        <v>1610245.75254</v>
      </c>
      <c r="M79" s="118" t="n">
        <v>11872462.07607</v>
      </c>
      <c r="N79" s="118" t="n">
        <v>49042610.26827</v>
      </c>
      <c r="O79" s="118" t="n">
        <v>8266200</v>
      </c>
      <c r="P79" s="118"/>
      <c r="Q79" s="118" t="n">
        <v>0</v>
      </c>
      <c r="R79" s="118"/>
    </row>
    <row r="80" customFormat="false" ht="12.8" hidden="false" customHeight="false" outlineLevel="0" collapsed="false">
      <c r="B80" s="112" t="n">
        <v>2015</v>
      </c>
      <c r="C80" s="118" t="n">
        <v>75797809.1</v>
      </c>
      <c r="D80" s="118" t="n">
        <v>3969300</v>
      </c>
      <c r="E80" s="123" t="n">
        <v>43272400</v>
      </c>
      <c r="F80" s="118" t="n">
        <v>56478261</v>
      </c>
      <c r="G80" s="116" t="n">
        <v>2916400</v>
      </c>
      <c r="H80" s="118" t="n">
        <v>97479599</v>
      </c>
      <c r="I80" s="118" t="n">
        <v>95600316.12798</v>
      </c>
      <c r="J80" s="118" t="n">
        <v>14199800</v>
      </c>
      <c r="K80" s="120" t="n">
        <v>12485483.44174</v>
      </c>
      <c r="L80" s="120" t="n">
        <v>2178603.64548</v>
      </c>
      <c r="M80" s="120" t="n">
        <v>16038444.76165</v>
      </c>
      <c r="N80" s="120" t="n">
        <v>68361691.35172</v>
      </c>
      <c r="O80" s="120" t="n">
        <v>10207500</v>
      </c>
      <c r="P80" s="120"/>
      <c r="Q80" s="120" t="n">
        <v>0</v>
      </c>
      <c r="R80" s="120"/>
    </row>
    <row r="81" customFormat="false" ht="12.8" hidden="false" customHeight="false" outlineLevel="0" collapsed="false">
      <c r="B81" s="112" t="n">
        <v>2016</v>
      </c>
      <c r="C81" s="121" t="n">
        <v>86485940.4164</v>
      </c>
      <c r="D81" s="121" t="n">
        <v>4810100</v>
      </c>
      <c r="E81" s="121" t="n">
        <v>58259500</v>
      </c>
      <c r="F81" s="121" t="n">
        <v>75663968</v>
      </c>
      <c r="G81" s="122" t="n">
        <v>4187600</v>
      </c>
      <c r="H81" s="121" t="n">
        <v>131669079</v>
      </c>
      <c r="I81" s="121" t="n">
        <v>126199197.124</v>
      </c>
      <c r="J81" s="121" t="n">
        <v>19962000</v>
      </c>
      <c r="K81" s="118" t="n">
        <v>14554479.38537</v>
      </c>
      <c r="L81" s="118" t="n">
        <v>2916910.09244</v>
      </c>
      <c r="M81" s="118" t="n">
        <v>22415518.30814</v>
      </c>
      <c r="N81" s="118" t="n">
        <v>88401916.12013</v>
      </c>
      <c r="O81" s="118" t="n">
        <v>16218300</v>
      </c>
      <c r="P81" s="118"/>
      <c r="Q81" s="118" t="n">
        <v>12099400</v>
      </c>
      <c r="R81" s="118" t="n">
        <v>31300557.6342019</v>
      </c>
    </row>
    <row r="82" customFormat="false" ht="12.8" hidden="false" customHeight="false" outlineLevel="0" collapsed="false">
      <c r="B82" s="124" t="n">
        <v>2017</v>
      </c>
      <c r="C82" s="125" t="n">
        <v>109245834.21693</v>
      </c>
      <c r="D82" s="125" t="n">
        <v>7282225.6</v>
      </c>
      <c r="E82" s="125" t="n">
        <v>74727533.13788</v>
      </c>
      <c r="F82" s="125" t="n">
        <v>102845595</v>
      </c>
      <c r="G82" s="126" t="n">
        <v>5625587</v>
      </c>
      <c r="H82" s="125" t="n">
        <v>172838482</v>
      </c>
      <c r="I82" s="125" t="n">
        <v>166461992.04945</v>
      </c>
      <c r="J82" s="125" t="n">
        <v>29455686.93297</v>
      </c>
      <c r="K82" s="127" t="n">
        <v>18322852.72915</v>
      </c>
      <c r="L82" s="127" t="n">
        <v>5017571.50117</v>
      </c>
      <c r="M82" s="127" t="n">
        <v>30933083.00808</v>
      </c>
      <c r="N82" s="127" t="n">
        <v>104611186.68281</v>
      </c>
      <c r="O82" s="127" t="n">
        <v>18023556.12808</v>
      </c>
      <c r="P82" s="127" t="n">
        <v>9373728.112</v>
      </c>
      <c r="Q82" s="127" t="n">
        <v>10845000</v>
      </c>
      <c r="R82" s="127" t="n">
        <v>77978329.8140266</v>
      </c>
    </row>
    <row r="83" customFormat="false" ht="12.8" hidden="false" customHeight="false" outlineLevel="0" collapsed="false">
      <c r="B83" s="112" t="n">
        <v>2018</v>
      </c>
      <c r="C83" s="128"/>
      <c r="D83" s="128" t="n">
        <v>11016890.5</v>
      </c>
      <c r="E83" s="128" t="n">
        <v>106984441.63282</v>
      </c>
      <c r="F83" s="128" t="n">
        <v>116408746.14157</v>
      </c>
      <c r="G83" s="128" t="n">
        <v>6845924</v>
      </c>
      <c r="H83" s="128" t="n">
        <v>232591321.05233</v>
      </c>
      <c r="I83" s="128" t="n">
        <v>260430300</v>
      </c>
      <c r="J83" s="128" t="n">
        <v>30341077.9158</v>
      </c>
      <c r="K83" s="118" t="n">
        <v>21525462.73405</v>
      </c>
      <c r="L83" s="118" t="n">
        <v>6263843.69233</v>
      </c>
      <c r="M83" s="118" t="n">
        <v>39299818.62715</v>
      </c>
      <c r="N83" s="118" t="n">
        <v>101267287.8766</v>
      </c>
      <c r="O83" s="118" t="n">
        <v>22662949.94606</v>
      </c>
      <c r="P83" s="118" t="n">
        <v>38198551.272</v>
      </c>
      <c r="Q83" s="118" t="n">
        <v>19529500</v>
      </c>
      <c r="R83" s="118" t="n">
        <v>168141700</v>
      </c>
    </row>
    <row r="84" customFormat="false" ht="12.8" hidden="false" customHeight="false" outlineLevel="0" collapsed="false">
      <c r="B84" s="112" t="n">
        <v>2019</v>
      </c>
      <c r="C84" s="125"/>
      <c r="D84" s="125" t="n">
        <v>14165433.64338</v>
      </c>
      <c r="E84" s="125" t="n">
        <v>151152893.48943</v>
      </c>
      <c r="F84" s="125" t="n">
        <v>161666292.57813</v>
      </c>
      <c r="G84" s="125" t="n">
        <v>9268001</v>
      </c>
      <c r="H84" s="125" t="n">
        <v>343312702.70225</v>
      </c>
      <c r="I84" s="125" t="n">
        <v>372410183.4225</v>
      </c>
      <c r="J84" s="125" t="n">
        <v>41698468.8906</v>
      </c>
      <c r="K84" s="129" t="n">
        <v>27068720.54651</v>
      </c>
      <c r="L84" s="129" t="n">
        <v>8542325.81757</v>
      </c>
      <c r="M84" s="129" t="n">
        <v>68320169.71474</v>
      </c>
      <c r="N84" s="129" t="n">
        <v>139790800.5498</v>
      </c>
      <c r="O84" s="129" t="n">
        <v>34713224.42191</v>
      </c>
      <c r="P84" s="129" t="n">
        <v>52849724.776</v>
      </c>
      <c r="Q84" s="129" t="n">
        <v>25059464.64687</v>
      </c>
      <c r="R84" s="129" t="n">
        <v>306424716.35524</v>
      </c>
    </row>
    <row r="85" customFormat="false" ht="12.8" hidden="false" customHeight="false" outlineLevel="0" collapsed="false">
      <c r="B85" s="112" t="n">
        <v>1993</v>
      </c>
      <c r="C85" s="130" t="n">
        <v>0.00360798997870177</v>
      </c>
      <c r="D85" s="130"/>
      <c r="E85" s="130"/>
      <c r="F85" s="130"/>
      <c r="G85" s="130"/>
      <c r="H85" s="130"/>
      <c r="I85" s="130" t="n">
        <v>0.0127518067972787</v>
      </c>
      <c r="J85" s="130" t="n">
        <v>0</v>
      </c>
      <c r="K85" s="131" t="n">
        <v>0.00148990999175634</v>
      </c>
      <c r="L85" s="131"/>
      <c r="M85" s="131" t="n">
        <v>0.00438149484248217</v>
      </c>
      <c r="N85" s="131" t="n">
        <v>0.000907133691920851</v>
      </c>
      <c r="O85" s="131"/>
      <c r="P85" s="131"/>
      <c r="Q85" s="131"/>
      <c r="R85" s="131"/>
    </row>
    <row r="86" customFormat="false" ht="12.8" hidden="false" customHeight="false" outlineLevel="0" collapsed="false">
      <c r="B86" s="112" t="n">
        <v>1994</v>
      </c>
      <c r="C86" s="132" t="n">
        <v>0.00452401493112597</v>
      </c>
      <c r="D86" s="132"/>
      <c r="E86" s="132"/>
      <c r="F86" s="132"/>
      <c r="G86" s="132"/>
      <c r="H86" s="132"/>
      <c r="I86" s="132" t="n">
        <v>0.0125330563795884</v>
      </c>
      <c r="J86" s="132" t="n">
        <v>0</v>
      </c>
      <c r="K86" s="130" t="n">
        <v>0.00114109371918643</v>
      </c>
      <c r="L86" s="130"/>
      <c r="M86" s="130" t="n">
        <v>0.00500171357630564</v>
      </c>
      <c r="N86" s="130" t="n">
        <v>0.00177359529305488</v>
      </c>
      <c r="O86" s="130"/>
      <c r="P86" s="130"/>
      <c r="Q86" s="130"/>
      <c r="R86" s="130"/>
    </row>
    <row r="87" customFormat="false" ht="12.8" hidden="false" customHeight="false" outlineLevel="0" collapsed="false">
      <c r="B87" s="112" t="n">
        <v>1995</v>
      </c>
      <c r="C87" s="130" t="n">
        <v>0.00481810842810914</v>
      </c>
      <c r="D87" s="130"/>
      <c r="E87" s="130"/>
      <c r="F87" s="130"/>
      <c r="G87" s="130"/>
      <c r="H87" s="130"/>
      <c r="I87" s="130" t="n">
        <v>0.011591546064283</v>
      </c>
      <c r="J87" s="130" t="n">
        <v>0</v>
      </c>
      <c r="K87" s="131" t="n">
        <v>0.00115074130920541</v>
      </c>
      <c r="L87" s="131"/>
      <c r="M87" s="131" t="n">
        <v>0.00460379512456971</v>
      </c>
      <c r="N87" s="131" t="n">
        <v>0.00203456278278236</v>
      </c>
      <c r="O87" s="131"/>
      <c r="P87" s="131"/>
      <c r="Q87" s="131"/>
      <c r="R87" s="131"/>
    </row>
    <row r="88" customFormat="false" ht="12.8" hidden="false" customHeight="false" outlineLevel="0" collapsed="false">
      <c r="B88" s="112" t="n">
        <v>1996</v>
      </c>
      <c r="C88" s="132" t="n">
        <v>0.00535119124011765</v>
      </c>
      <c r="D88" s="132"/>
      <c r="E88" s="132" t="n">
        <v>0.00699555519367766</v>
      </c>
      <c r="F88" s="132" t="n">
        <v>0.00859191284535789</v>
      </c>
      <c r="G88" s="132" t="n">
        <v>0.000633122003803018</v>
      </c>
      <c r="H88" s="132"/>
      <c r="I88" s="132" t="n">
        <v>0.0118734138888743</v>
      </c>
      <c r="J88" s="132" t="n">
        <v>0.00189952184472796</v>
      </c>
      <c r="K88" s="130" t="n">
        <v>0.00121581480233915</v>
      </c>
      <c r="L88" s="130"/>
      <c r="M88" s="130" t="n">
        <v>0.00371605977783452</v>
      </c>
      <c r="N88" s="130" t="n">
        <v>0.00374469920475403</v>
      </c>
      <c r="O88" s="130"/>
      <c r="P88" s="130"/>
      <c r="Q88" s="130"/>
      <c r="R88" s="130"/>
    </row>
    <row r="89" customFormat="false" ht="12.8" hidden="false" customHeight="false" outlineLevel="0" collapsed="false">
      <c r="B89" s="112" t="n">
        <v>1997</v>
      </c>
      <c r="C89" s="130" t="n">
        <v>0.00569959755309632</v>
      </c>
      <c r="D89" s="130"/>
      <c r="E89" s="130" t="n">
        <v>0.00697789668568757</v>
      </c>
      <c r="F89" s="130" t="n">
        <v>0.0133764802888043</v>
      </c>
      <c r="G89" s="130" t="n">
        <v>0.000661837543623088</v>
      </c>
      <c r="H89" s="130"/>
      <c r="I89" s="130" t="n">
        <v>0.0122864231415156</v>
      </c>
      <c r="J89" s="130" t="n">
        <v>0.00678417881034325</v>
      </c>
      <c r="K89" s="131" t="n">
        <v>0.000840346028141977</v>
      </c>
      <c r="L89" s="131"/>
      <c r="M89" s="131" t="n">
        <v>0.00376518359499552</v>
      </c>
      <c r="N89" s="131" t="n">
        <v>0.00345227651983493</v>
      </c>
      <c r="O89" s="131"/>
      <c r="P89" s="131"/>
      <c r="Q89" s="131"/>
      <c r="R89" s="131"/>
    </row>
    <row r="90" customFormat="false" ht="12.8" hidden="false" customHeight="false" outlineLevel="0" collapsed="false">
      <c r="B90" s="112" t="n">
        <v>1998</v>
      </c>
      <c r="C90" s="132" t="n">
        <v>0.00636315131456079</v>
      </c>
      <c r="D90" s="132" t="n">
        <v>0.000145543197528915</v>
      </c>
      <c r="E90" s="132" t="n">
        <v>0.00701695590496987</v>
      </c>
      <c r="F90" s="132" t="n">
        <v>0.0123514108518862</v>
      </c>
      <c r="G90" s="132" t="n">
        <v>0.000661539006122823</v>
      </c>
      <c r="H90" s="132"/>
      <c r="I90" s="132" t="n">
        <v>0.0127033327129764</v>
      </c>
      <c r="J90" s="132" t="n">
        <v>0.00620644167097362</v>
      </c>
      <c r="K90" s="130" t="n">
        <v>0.000774999732363437</v>
      </c>
      <c r="L90" s="130"/>
      <c r="M90" s="130" t="n">
        <v>0.0044281736419033</v>
      </c>
      <c r="N90" s="130" t="n">
        <v>0.00375256113602839</v>
      </c>
      <c r="O90" s="130"/>
      <c r="P90" s="130"/>
      <c r="Q90" s="130"/>
      <c r="R90" s="130"/>
    </row>
    <row r="91" customFormat="false" ht="12.8" hidden="false" customHeight="false" outlineLevel="0" collapsed="false">
      <c r="B91" s="112" t="n">
        <v>1999</v>
      </c>
      <c r="C91" s="130" t="n">
        <v>0.00652843236193813</v>
      </c>
      <c r="D91" s="130" t="n">
        <v>0.000682065594832189</v>
      </c>
      <c r="E91" s="130" t="n">
        <v>0.00661730302583426</v>
      </c>
      <c r="F91" s="130" t="n">
        <v>0.0126546160153983</v>
      </c>
      <c r="G91" s="130" t="n">
        <v>0.000694807769874193</v>
      </c>
      <c r="H91" s="130"/>
      <c r="I91" s="130" t="n">
        <v>0.0130590610333592</v>
      </c>
      <c r="J91" s="130" t="n">
        <v>0.00659006201248528</v>
      </c>
      <c r="K91" s="131" t="n">
        <v>0.000844821419816424</v>
      </c>
      <c r="L91" s="131"/>
      <c r="M91" s="131" t="n">
        <v>0.00496732786232554</v>
      </c>
      <c r="N91" s="131" t="n">
        <v>0.00371425044292621</v>
      </c>
      <c r="O91" s="131"/>
      <c r="P91" s="131"/>
      <c r="Q91" s="131"/>
      <c r="R91" s="131"/>
    </row>
    <row r="92" customFormat="false" ht="12.8" hidden="false" customHeight="false" outlineLevel="0" collapsed="false">
      <c r="B92" s="112" t="n">
        <v>2000</v>
      </c>
      <c r="C92" s="132" t="n">
        <v>0.00737482979989829</v>
      </c>
      <c r="D92" s="132" t="n">
        <v>0.000792131724972759</v>
      </c>
      <c r="E92" s="132" t="n">
        <v>0.00689589045722683</v>
      </c>
      <c r="F92" s="132" t="n">
        <v>0.0122384068851027</v>
      </c>
      <c r="G92" s="132" t="n">
        <v>0.00171445582114806</v>
      </c>
      <c r="H92" s="132"/>
      <c r="I92" s="132" t="n">
        <v>0.0132482904466693</v>
      </c>
      <c r="J92" s="132" t="n">
        <v>0.00625201275153695</v>
      </c>
      <c r="K92" s="130" t="n">
        <v>0.000757917523110217</v>
      </c>
      <c r="L92" s="130"/>
      <c r="M92" s="130" t="n">
        <v>0.00457708734050099</v>
      </c>
      <c r="N92" s="130" t="n">
        <v>0.00384670608858436</v>
      </c>
      <c r="O92" s="130"/>
      <c r="P92" s="130"/>
      <c r="Q92" s="130"/>
      <c r="R92" s="130"/>
    </row>
    <row r="93" customFormat="false" ht="12.8" hidden="false" customHeight="false" outlineLevel="0" collapsed="false">
      <c r="B93" s="112" t="n">
        <v>2001</v>
      </c>
      <c r="C93" s="130" t="n">
        <v>0.00742320990503864</v>
      </c>
      <c r="D93" s="130" t="n">
        <v>0.000792725123110313</v>
      </c>
      <c r="E93" s="130" t="n">
        <v>0.00589041397180548</v>
      </c>
      <c r="F93" s="130" t="n">
        <v>0.012726717103591</v>
      </c>
      <c r="G93" s="130" t="n">
        <v>0.000840551046084029</v>
      </c>
      <c r="H93" s="130" t="n">
        <v>0.0109159580432705</v>
      </c>
      <c r="I93" s="130" t="n">
        <v>0.0124450443431941</v>
      </c>
      <c r="J93" s="130" t="n">
        <v>0.006473913242637</v>
      </c>
      <c r="K93" s="131" t="n">
        <v>0.000688420104483218</v>
      </c>
      <c r="L93" s="131"/>
      <c r="M93" s="131" t="n">
        <v>0.00458720783308938</v>
      </c>
      <c r="N93" s="131" t="n">
        <v>0.00391896562603379</v>
      </c>
      <c r="O93" s="131"/>
      <c r="P93" s="131"/>
      <c r="Q93" s="131"/>
      <c r="R93" s="131"/>
    </row>
    <row r="94" customFormat="false" ht="12.8" hidden="false" customHeight="false" outlineLevel="0" collapsed="false">
      <c r="B94" s="112" t="n">
        <v>2002</v>
      </c>
      <c r="C94" s="132" t="n">
        <v>0.00550732676330524</v>
      </c>
      <c r="D94" s="132" t="n">
        <v>0.000517949435432862</v>
      </c>
      <c r="E94" s="132" t="n">
        <v>0.005027555073672</v>
      </c>
      <c r="F94" s="132" t="n">
        <v>0.014342468925354</v>
      </c>
      <c r="G94" s="132" t="n">
        <v>0.000696250533678235</v>
      </c>
      <c r="H94" s="132" t="n">
        <v>0.0155394867377431</v>
      </c>
      <c r="I94" s="132" t="n">
        <v>0.00963695804700716</v>
      </c>
      <c r="J94" s="132" t="n">
        <v>0.00578721074243246</v>
      </c>
      <c r="K94" s="130" t="n">
        <v>0.000674115579920293</v>
      </c>
      <c r="L94" s="130"/>
      <c r="M94" s="130" t="n">
        <v>0.00393016113979006</v>
      </c>
      <c r="N94" s="130" t="n">
        <v>0.00286856679917758</v>
      </c>
      <c r="O94" s="130"/>
      <c r="P94" s="130"/>
      <c r="Q94" s="130"/>
      <c r="R94" s="130"/>
    </row>
    <row r="95" customFormat="false" ht="12.8" hidden="false" customHeight="false" outlineLevel="0" collapsed="false">
      <c r="B95" s="112" t="n">
        <v>2003</v>
      </c>
      <c r="C95" s="130" t="n">
        <v>0.00778608650355386</v>
      </c>
      <c r="D95" s="130" t="n">
        <v>0.000548714663773305</v>
      </c>
      <c r="E95" s="130" t="n">
        <v>0.00574542115068131</v>
      </c>
      <c r="F95" s="130" t="n">
        <v>0.0132297237331965</v>
      </c>
      <c r="G95" s="130" t="n">
        <v>0.000681825883738911</v>
      </c>
      <c r="H95" s="130" t="n">
        <v>0.0156959033371192</v>
      </c>
      <c r="I95" s="130" t="n">
        <v>0.0118026727120887</v>
      </c>
      <c r="J95" s="130" t="n">
        <v>0.00496580829870134</v>
      </c>
      <c r="K95" s="131" t="n">
        <v>0.000682558068297916</v>
      </c>
      <c r="L95" s="131"/>
      <c r="M95" s="131" t="n">
        <v>0.00392285240873266</v>
      </c>
      <c r="N95" s="131" t="n">
        <v>0.00287332305220327</v>
      </c>
      <c r="O95" s="131"/>
      <c r="P95" s="131"/>
      <c r="Q95" s="131"/>
      <c r="R95" s="131"/>
    </row>
    <row r="96" customFormat="false" ht="12.8" hidden="false" customHeight="false" outlineLevel="0" collapsed="false">
      <c r="B96" s="112" t="n">
        <v>2004</v>
      </c>
      <c r="C96" s="132" t="n">
        <v>0.0091641635742257</v>
      </c>
      <c r="D96" s="132" t="n">
        <v>0.000657963741379203</v>
      </c>
      <c r="E96" s="132" t="n">
        <v>0.00658362471478164</v>
      </c>
      <c r="F96" s="132" t="n">
        <v>0.0110870883008554</v>
      </c>
      <c r="G96" s="132" t="n">
        <v>0.000707872826421854</v>
      </c>
      <c r="H96" s="132" t="n">
        <v>0.015835129642473</v>
      </c>
      <c r="I96" s="132" t="n">
        <v>0.0136326919048979</v>
      </c>
      <c r="J96" s="132" t="n">
        <v>0.00417343120345224</v>
      </c>
      <c r="K96" s="130" t="n">
        <v>0.000602714526981359</v>
      </c>
      <c r="L96" s="130"/>
      <c r="M96" s="130" t="n">
        <v>0.00302886361525675</v>
      </c>
      <c r="N96" s="130" t="n">
        <v>0.00321336233585605</v>
      </c>
      <c r="O96" s="130"/>
      <c r="P96" s="130"/>
      <c r="Q96" s="130"/>
      <c r="R96" s="130"/>
    </row>
    <row r="97" customFormat="false" ht="12.8" hidden="false" customHeight="false" outlineLevel="0" collapsed="false">
      <c r="B97" s="112" t="n">
        <v>2005</v>
      </c>
      <c r="C97" s="130" t="n">
        <v>0.00961880222981258</v>
      </c>
      <c r="D97" s="130" t="n">
        <v>0.000710855766254805</v>
      </c>
      <c r="E97" s="130" t="n">
        <v>0.00652260800262184</v>
      </c>
      <c r="F97" s="130" t="n">
        <v>0.0103295874494527</v>
      </c>
      <c r="G97" s="130" t="n">
        <v>0.000673064923836705</v>
      </c>
      <c r="H97" s="130" t="n">
        <v>0.0161951464097716</v>
      </c>
      <c r="I97" s="130" t="n">
        <v>0.0139841677041514</v>
      </c>
      <c r="J97" s="130" t="n">
        <v>0.00391930834033625</v>
      </c>
      <c r="K97" s="131" t="n">
        <v>0.000760956650522766</v>
      </c>
      <c r="L97" s="131"/>
      <c r="M97" s="131" t="n">
        <v>0.00264026760171751</v>
      </c>
      <c r="N97" s="131" t="n">
        <v>0.00333084778169367</v>
      </c>
      <c r="O97" s="131"/>
      <c r="P97" s="131"/>
      <c r="Q97" s="131"/>
      <c r="R97" s="131"/>
    </row>
    <row r="98" customFormat="false" ht="12.8" hidden="false" customHeight="false" outlineLevel="0" collapsed="false">
      <c r="B98" s="112" t="n">
        <v>2006</v>
      </c>
      <c r="C98" s="132" t="n">
        <v>0.00940560535877528</v>
      </c>
      <c r="D98" s="132" t="n">
        <v>0.000646805566494996</v>
      </c>
      <c r="E98" s="132" t="n">
        <v>0.00678386170042615</v>
      </c>
      <c r="F98" s="132" t="n">
        <v>0.00918087272210537</v>
      </c>
      <c r="G98" s="132" t="n">
        <v>0.000556280415991225</v>
      </c>
      <c r="H98" s="132" t="n">
        <v>0.0163229714661409</v>
      </c>
      <c r="I98" s="132" t="n">
        <v>0.0141131235333868</v>
      </c>
      <c r="J98" s="132" t="n">
        <v>0.00340537699689386</v>
      </c>
      <c r="K98" s="130" t="n">
        <v>0.000833500270706357</v>
      </c>
      <c r="L98" s="130"/>
      <c r="M98" s="130" t="n">
        <v>0.00235497081001743</v>
      </c>
      <c r="N98" s="130" t="n">
        <v>0.0039087534319118</v>
      </c>
      <c r="O98" s="130"/>
      <c r="P98" s="130"/>
      <c r="Q98" s="130"/>
      <c r="R98" s="130"/>
    </row>
    <row r="99" customFormat="false" ht="12.8" hidden="false" customHeight="false" outlineLevel="0" collapsed="false">
      <c r="B99" s="112" t="n">
        <v>2007</v>
      </c>
      <c r="C99" s="130" t="n">
        <v>0.00946369367588668</v>
      </c>
      <c r="D99" s="130" t="n">
        <v>0.000585475875391982</v>
      </c>
      <c r="E99" s="130" t="n">
        <v>0.00720349773674433</v>
      </c>
      <c r="F99" s="130" t="n">
        <v>0.00832312264618854</v>
      </c>
      <c r="G99" s="130" t="n">
        <v>0.000498422632844237</v>
      </c>
      <c r="H99" s="130" t="n">
        <v>0.0167951995322389</v>
      </c>
      <c r="I99" s="130" t="n">
        <v>0.0149072962567154</v>
      </c>
      <c r="J99" s="130" t="n">
        <v>0.00301491612895818</v>
      </c>
      <c r="K99" s="131" t="n">
        <v>0.000934433666315139</v>
      </c>
      <c r="L99" s="131"/>
      <c r="M99" s="131" t="n">
        <v>0.00229652373770847</v>
      </c>
      <c r="N99" s="131" t="n">
        <v>0.00464810842100707</v>
      </c>
      <c r="O99" s="131"/>
      <c r="P99" s="131"/>
      <c r="Q99" s="131"/>
      <c r="R99" s="131"/>
    </row>
    <row r="100" customFormat="false" ht="12.8" hidden="false" customHeight="false" outlineLevel="0" collapsed="false">
      <c r="B100" s="112" t="n">
        <v>2008</v>
      </c>
      <c r="C100" s="132" t="n">
        <v>0.00933824001867382</v>
      </c>
      <c r="D100" s="132" t="n">
        <v>0.000617660986798567</v>
      </c>
      <c r="E100" s="132" t="n">
        <v>0.00719511929922144</v>
      </c>
      <c r="F100" s="132" t="n">
        <v>0.00843202971714432</v>
      </c>
      <c r="G100" s="132" t="n">
        <v>0.00048284265951637</v>
      </c>
      <c r="H100" s="132" t="n">
        <v>0.0169575290688833</v>
      </c>
      <c r="I100" s="132" t="n">
        <v>0.0145730376476074</v>
      </c>
      <c r="J100" s="132" t="n">
        <v>0.00284428582324504</v>
      </c>
      <c r="K100" s="130" t="n">
        <v>0.00110112913760037</v>
      </c>
      <c r="L100" s="130"/>
      <c r="M100" s="130" t="n">
        <v>0.00219840306175176</v>
      </c>
      <c r="N100" s="130" t="n">
        <v>0.00535631443145592</v>
      </c>
      <c r="O100" s="130" t="n">
        <v>0.00116689653702816</v>
      </c>
      <c r="P100" s="130"/>
      <c r="Q100" s="130"/>
      <c r="R100" s="130"/>
    </row>
    <row r="101" customFormat="false" ht="12.8" hidden="false" customHeight="false" outlineLevel="0" collapsed="false">
      <c r="B101" s="112" t="n">
        <v>2009</v>
      </c>
      <c r="C101" s="130" t="n">
        <v>0.0088970241644898</v>
      </c>
      <c r="D101" s="130" t="n">
        <v>0.000721273651010169</v>
      </c>
      <c r="E101" s="130" t="n">
        <v>0.00721974510403148</v>
      </c>
      <c r="F101" s="130" t="n">
        <v>0.00929001289471043</v>
      </c>
      <c r="G101" s="130" t="n">
        <v>0.000527581984327637</v>
      </c>
      <c r="H101" s="130" t="n">
        <v>0.0164764714731884</v>
      </c>
      <c r="I101" s="130" t="n">
        <v>0.0146173597980544</v>
      </c>
      <c r="J101" s="130" t="n">
        <v>0.00305021267213239</v>
      </c>
      <c r="K101" s="131" t="n">
        <v>0.00177774684905904</v>
      </c>
      <c r="L101" s="131"/>
      <c r="M101" s="131" t="n">
        <v>0.00276402623901215</v>
      </c>
      <c r="N101" s="131" t="n">
        <v>0.00686863836330536</v>
      </c>
      <c r="O101" s="131" t="n">
        <v>0.00167502693461996</v>
      </c>
      <c r="P101" s="131"/>
      <c r="Q101" s="131"/>
      <c r="R101" s="131"/>
    </row>
    <row r="102" customFormat="false" ht="12.8" hidden="false" customHeight="false" outlineLevel="0" collapsed="false">
      <c r="B102" s="112" t="n">
        <v>2010</v>
      </c>
      <c r="C102" s="132" t="n">
        <v>0.00918548780578398</v>
      </c>
      <c r="D102" s="132" t="n">
        <v>0.000880412575395823</v>
      </c>
      <c r="E102" s="132" t="n">
        <v>0.00706586756938487</v>
      </c>
      <c r="F102" s="132" t="n">
        <v>0.00918867167260385</v>
      </c>
      <c r="G102" s="132" t="n">
        <v>0.000464277718330744</v>
      </c>
      <c r="H102" s="132" t="n">
        <v>0.0161788496372926</v>
      </c>
      <c r="I102" s="132" t="n">
        <v>0.0147442218942046</v>
      </c>
      <c r="J102" s="132" t="n">
        <v>0.0029853388270838</v>
      </c>
      <c r="K102" s="130" t="n">
        <v>0.00192822845700678</v>
      </c>
      <c r="L102" s="130"/>
      <c r="M102" s="130" t="n">
        <v>0.00275355246129494</v>
      </c>
      <c r="N102" s="130" t="n">
        <v>0.00721003836197678</v>
      </c>
      <c r="O102" s="130" t="n">
        <v>0.00129161278918117</v>
      </c>
      <c r="P102" s="130"/>
      <c r="Q102" s="130"/>
      <c r="R102" s="130"/>
    </row>
    <row r="103" customFormat="false" ht="12.8" hidden="false" customHeight="false" outlineLevel="0" collapsed="false">
      <c r="B103" s="112" t="n">
        <v>2011</v>
      </c>
      <c r="C103" s="130" t="n">
        <v>0.00989536698334916</v>
      </c>
      <c r="D103" s="130" t="n">
        <v>0.000957125713536113</v>
      </c>
      <c r="E103" s="130" t="n">
        <v>0.00698913792400184</v>
      </c>
      <c r="F103" s="130" t="n">
        <v>0.00832091621647902</v>
      </c>
      <c r="G103" s="130" t="n">
        <v>0.000464932901986689</v>
      </c>
      <c r="H103" s="130" t="n">
        <v>0.0166034992177078</v>
      </c>
      <c r="I103" s="130" t="n">
        <v>0.0148856065446608</v>
      </c>
      <c r="J103" s="130" t="n">
        <v>0.00262273372308155</v>
      </c>
      <c r="K103" s="131" t="n">
        <v>0.00218872405220907</v>
      </c>
      <c r="L103" s="131" t="n">
        <v>0.000334864926640407</v>
      </c>
      <c r="M103" s="131" t="n">
        <v>0.00246448878022597</v>
      </c>
      <c r="N103" s="131" t="n">
        <v>0.00805996363631593</v>
      </c>
      <c r="O103" s="131" t="n">
        <v>0.00103133324512357</v>
      </c>
      <c r="P103" s="131"/>
      <c r="Q103" s="131" t="n">
        <v>0.000328908706794847</v>
      </c>
      <c r="R103" s="131"/>
    </row>
    <row r="104" customFormat="false" ht="12.8" hidden="false" customHeight="false" outlineLevel="0" collapsed="false">
      <c r="B104" s="112" t="n">
        <v>2012</v>
      </c>
      <c r="C104" s="132" t="n">
        <v>0.0104606643560655</v>
      </c>
      <c r="D104" s="132" t="n">
        <v>0.00101322490187011</v>
      </c>
      <c r="E104" s="132" t="n">
        <v>0.00732161894258414</v>
      </c>
      <c r="F104" s="132" t="n">
        <v>0.00977492385410648</v>
      </c>
      <c r="G104" s="132" t="n">
        <v>0.000465936368934656</v>
      </c>
      <c r="H104" s="132" t="n">
        <v>0.0166537766309987</v>
      </c>
      <c r="I104" s="132" t="n">
        <v>0.0155583049965991</v>
      </c>
      <c r="J104" s="132" t="n">
        <v>0.00312314975925886</v>
      </c>
      <c r="K104" s="130" t="n">
        <v>0.00236486388288229</v>
      </c>
      <c r="L104" s="130" t="n">
        <v>0.000361559541561672</v>
      </c>
      <c r="M104" s="130" t="n">
        <v>0.00253356028964366</v>
      </c>
      <c r="N104" s="130" t="n">
        <v>0.0100862880222144</v>
      </c>
      <c r="O104" s="130" t="n">
        <v>0.00123537014000835</v>
      </c>
      <c r="P104" s="130"/>
      <c r="Q104" s="130" t="n">
        <v>0</v>
      </c>
      <c r="R104" s="130"/>
    </row>
    <row r="105" customFormat="false" ht="12.8" hidden="false" customHeight="false" outlineLevel="0" collapsed="false">
      <c r="B105" s="112" t="n">
        <v>2013</v>
      </c>
      <c r="C105" s="130" t="n">
        <v>0.0109238316835513</v>
      </c>
      <c r="D105" s="130" t="n">
        <v>0.000925541959737644</v>
      </c>
      <c r="E105" s="130" t="n">
        <v>0.0074386216465936</v>
      </c>
      <c r="F105" s="130" t="n">
        <v>0.00926148743732353</v>
      </c>
      <c r="G105" s="130" t="n">
        <v>0.000397932270782329</v>
      </c>
      <c r="H105" s="130" t="n">
        <v>0.0168786236987149</v>
      </c>
      <c r="I105" s="130" t="n">
        <v>0.0159148002617685</v>
      </c>
      <c r="J105" s="130" t="n">
        <v>0.00259295104693199</v>
      </c>
      <c r="K105" s="131" t="n">
        <v>0.00210339021534986</v>
      </c>
      <c r="L105" s="131" t="n">
        <v>0.000374390273180508</v>
      </c>
      <c r="M105" s="131" t="n">
        <v>0.0026450338256733</v>
      </c>
      <c r="N105" s="131" t="n">
        <v>0.0107881371340265</v>
      </c>
      <c r="O105" s="131" t="n">
        <v>0.00166967888999977</v>
      </c>
      <c r="P105" s="131"/>
      <c r="Q105" s="131" t="n">
        <v>0</v>
      </c>
      <c r="R105" s="131"/>
    </row>
    <row r="106" customFormat="false" ht="12.8" hidden="false" customHeight="false" outlineLevel="0" collapsed="false">
      <c r="B106" s="112" t="n">
        <v>2014</v>
      </c>
      <c r="C106" s="132" t="n">
        <v>0.0116387156111073</v>
      </c>
      <c r="D106" s="132" t="n">
        <v>0.000642224174604135</v>
      </c>
      <c r="E106" s="132" t="n">
        <v>0.00714587954016821</v>
      </c>
      <c r="F106" s="132" t="n">
        <v>0.00971593170924165</v>
      </c>
      <c r="G106" s="132" t="n">
        <v>0.000433470744073636</v>
      </c>
      <c r="H106" s="132" t="n">
        <v>0.0167587616547611</v>
      </c>
      <c r="I106" s="132" t="n">
        <v>0.015871302582137</v>
      </c>
      <c r="J106" s="132" t="n">
        <v>0.00265723309620876</v>
      </c>
      <c r="K106" s="130" t="n">
        <v>0.00207832026157001</v>
      </c>
      <c r="L106" s="130" t="n">
        <v>0.000351652186253678</v>
      </c>
      <c r="M106" s="130" t="n">
        <v>0.00259275780648903</v>
      </c>
      <c r="N106" s="130" t="n">
        <v>0.0107101298626129</v>
      </c>
      <c r="O106" s="130" t="n">
        <v>0.00180520724704594</v>
      </c>
      <c r="P106" s="130"/>
      <c r="Q106" s="130" t="n">
        <v>0</v>
      </c>
      <c r="R106" s="130"/>
    </row>
    <row r="107" customFormat="false" ht="12.8" hidden="false" customHeight="false" outlineLevel="0" collapsed="false">
      <c r="B107" s="112" t="n">
        <v>2015</v>
      </c>
      <c r="C107" s="130" t="n">
        <v>0.0127294769340055</v>
      </c>
      <c r="D107" s="130" t="n">
        <v>0.000666603868820108</v>
      </c>
      <c r="E107" s="130" t="n">
        <v>0.00726716278767824</v>
      </c>
      <c r="F107" s="130" t="n">
        <v>0.00948495384244874</v>
      </c>
      <c r="G107" s="130" t="n">
        <v>0.000489779941810133</v>
      </c>
      <c r="H107" s="130" t="n">
        <v>0.0163707146913644</v>
      </c>
      <c r="I107" s="130" t="n">
        <v>0.0160551081025211</v>
      </c>
      <c r="J107" s="130" t="n">
        <v>0.00238471307698379</v>
      </c>
      <c r="K107" s="131" t="n">
        <v>0.00209681091536374</v>
      </c>
      <c r="L107" s="131" t="n">
        <v>0.000365874491397112</v>
      </c>
      <c r="M107" s="131" t="n">
        <v>0.00269349490539226</v>
      </c>
      <c r="N107" s="131" t="n">
        <v>0.0114806560184775</v>
      </c>
      <c r="O107" s="131" t="n">
        <v>0.00171424659032607</v>
      </c>
      <c r="P107" s="131"/>
      <c r="Q107" s="131" t="n">
        <v>0</v>
      </c>
      <c r="R107" s="131" t="n">
        <v>0</v>
      </c>
    </row>
    <row r="108" customFormat="false" ht="12.8" hidden="false" customHeight="false" outlineLevel="0" collapsed="false">
      <c r="B108" s="112" t="n">
        <v>2016</v>
      </c>
      <c r="C108" s="132" t="n">
        <v>0.0105109702628087</v>
      </c>
      <c r="D108" s="132" t="n">
        <v>0.000584590024895527</v>
      </c>
      <c r="E108" s="132" t="n">
        <v>0.00708050197613375</v>
      </c>
      <c r="F108" s="132" t="n">
        <v>0.00919573417118446</v>
      </c>
      <c r="G108" s="132" t="n">
        <v>0.00050893519641016</v>
      </c>
      <c r="H108" s="132" t="n">
        <v>0.0160022515479057</v>
      </c>
      <c r="I108" s="132" t="n">
        <v>0.0153374756841884</v>
      </c>
      <c r="J108" s="132" t="n">
        <v>0.00242605893369462</v>
      </c>
      <c r="K108" s="130" t="n">
        <v>0.00176886207484977</v>
      </c>
      <c r="L108" s="130" t="n">
        <v>0.000354503345784394</v>
      </c>
      <c r="M108" s="130" t="n">
        <v>0.00272424448676778</v>
      </c>
      <c r="N108" s="130" t="n">
        <v>0.0107438261877048</v>
      </c>
      <c r="O108" s="130" t="n">
        <v>0.00197107261819154</v>
      </c>
      <c r="P108" s="130"/>
      <c r="Q108" s="130" t="n">
        <v>0.0014704867980335</v>
      </c>
      <c r="R108" s="130" t="n">
        <v>0.00380407762138458</v>
      </c>
    </row>
    <row r="109" customFormat="false" ht="12.8" hidden="false" customHeight="false" outlineLevel="0" collapsed="false">
      <c r="B109" s="112" t="n">
        <v>2017</v>
      </c>
      <c r="C109" s="130" t="n">
        <v>0.0102628562112773</v>
      </c>
      <c r="D109" s="130" t="n">
        <v>0.000684112440227956</v>
      </c>
      <c r="E109" s="130" t="n">
        <v>0.00702011141307824</v>
      </c>
      <c r="F109" s="130" t="n">
        <v>0.00966160001444418</v>
      </c>
      <c r="G109" s="130" t="n">
        <v>0.000528483222256211</v>
      </c>
      <c r="H109" s="130" t="n">
        <v>0.0162369256572215</v>
      </c>
      <c r="I109" s="130" t="n">
        <v>0.0156379005322433</v>
      </c>
      <c r="J109" s="130" t="n">
        <v>0.00276714880493469</v>
      </c>
      <c r="K109" s="131" t="n">
        <v>0.00172129952860513</v>
      </c>
      <c r="L109" s="131" t="n">
        <v>0.000471364562460638</v>
      </c>
      <c r="M109" s="131" t="n">
        <v>0.00290593948372479</v>
      </c>
      <c r="N109" s="131" t="n">
        <v>0.00982746458674933</v>
      </c>
      <c r="O109" s="131" t="n">
        <v>0.00169318277702992</v>
      </c>
      <c r="P109" s="131" t="n">
        <v>0.000880593978403211</v>
      </c>
      <c r="Q109" s="131" t="n">
        <v>0.00101880933409591</v>
      </c>
      <c r="R109" s="131" t="n">
        <v>0.00732550025557765</v>
      </c>
    </row>
    <row r="110" customFormat="false" ht="12.8" hidden="false" customHeight="false" outlineLevel="0" collapsed="false">
      <c r="B110" s="112" t="n">
        <v>2018</v>
      </c>
      <c r="C110" s="133" t="n">
        <v>0</v>
      </c>
      <c r="D110" s="133" t="n">
        <v>0.00075631386805743</v>
      </c>
      <c r="E110" s="133" t="n">
        <v>0.00734452401730619</v>
      </c>
      <c r="F110" s="133" t="n">
        <v>0.00799150623036929</v>
      </c>
      <c r="G110" s="133" t="n">
        <v>0.000469975376524546</v>
      </c>
      <c r="H110" s="133" t="n">
        <v>0.0159674857167433</v>
      </c>
      <c r="I110" s="133" t="n">
        <v>0.0178786425763565</v>
      </c>
      <c r="J110" s="133" t="n">
        <v>0.00208292693837073</v>
      </c>
      <c r="K110" s="130" t="n">
        <v>0.00147773148713019</v>
      </c>
      <c r="L110" s="130" t="n">
        <v>0.000430015334349855</v>
      </c>
      <c r="M110" s="130" t="n">
        <v>0.00269794801353933</v>
      </c>
      <c r="N110" s="130" t="n">
        <v>0.00695203916219705</v>
      </c>
      <c r="O110" s="130" t="n">
        <v>0.00155582043184477</v>
      </c>
      <c r="P110" s="130" t="n">
        <v>0.00262234557625097</v>
      </c>
      <c r="Q110" s="130" t="n">
        <v>0.00134070786001073</v>
      </c>
      <c r="R110" s="130" t="n">
        <v>0.0115429938700718</v>
      </c>
    </row>
    <row r="111" customFormat="false" ht="12.8" hidden="false" customHeight="false" outlineLevel="0" collapsed="false">
      <c r="B111" s="112" t="n">
        <v>2019</v>
      </c>
      <c r="C111" s="134" t="n">
        <v>0</v>
      </c>
      <c r="D111" s="134" t="n">
        <v>0.000655630335754841</v>
      </c>
      <c r="E111" s="134" t="n">
        <v>0.00699593283225069</v>
      </c>
      <c r="F111" s="134" t="n">
        <v>0.00748253306970056</v>
      </c>
      <c r="G111" s="134" t="n">
        <v>0.00042895846045955</v>
      </c>
      <c r="H111" s="134" t="n">
        <v>0.0158898222397003</v>
      </c>
      <c r="I111" s="134" t="n">
        <v>0.0172365647069281</v>
      </c>
      <c r="J111" s="134" t="n">
        <v>0.00192996429530297</v>
      </c>
      <c r="K111" s="135" t="n">
        <v>0.00125284370299925</v>
      </c>
      <c r="L111" s="135" t="n">
        <v>0.000395371443253911</v>
      </c>
      <c r="M111" s="135" t="n">
        <v>0.00316211821936252</v>
      </c>
      <c r="N111" s="135" t="n">
        <v>0.00647005180407838</v>
      </c>
      <c r="O111" s="135" t="n">
        <v>0.00160666051995564</v>
      </c>
      <c r="P111" s="135" t="n">
        <v>0.00244608697988098</v>
      </c>
      <c r="Q111" s="135" t="n">
        <v>0.00115984767102009</v>
      </c>
      <c r="R111" s="135" t="n">
        <v>0.0141825054372025</v>
      </c>
    </row>
    <row r="114" customFormat="false" ht="12.8" hidden="false" customHeight="false" outlineLevel="0" collapsed="false">
      <c r="B114" s="136" t="s">
        <v>161</v>
      </c>
      <c r="C114" s="136"/>
      <c r="D114" s="137" t="n">
        <f aca="false">AVERAGE(D100:D111)</f>
        <v>0.000758726208392369</v>
      </c>
      <c r="E114" s="137" t="n">
        <f aca="false">AVERAGE(E100:E111)*0.2869</f>
        <v>0.00205813029947858</v>
      </c>
      <c r="F114" s="137" t="n">
        <f aca="false">AVERAGE(F100:F111)/3</f>
        <v>0.00299445280082657</v>
      </c>
      <c r="G114" s="137" t="n">
        <f aca="false">AVERAGE(G100:G111)</f>
        <v>0.000471925570451055</v>
      </c>
      <c r="H114" s="137" t="n">
        <f aca="false">AVERAGE(H100:H111)</f>
        <v>0.0164145592695402</v>
      </c>
      <c r="I114" s="137" t="n">
        <f aca="false">AVERAGE(I100:I111)</f>
        <v>0.0156925271106058</v>
      </c>
      <c r="J114" s="137" t="n">
        <f aca="false">AVERAGE(J100:J111)</f>
        <v>0.00262222641643577</v>
      </c>
      <c r="K114" s="138" t="n">
        <f aca="false">AVERAGE(K100:K111)</f>
        <v>0.00182166254705213</v>
      </c>
      <c r="L114" s="138" t="n">
        <f aca="false">L111</f>
        <v>0.000395371443253911</v>
      </c>
      <c r="M114" s="138" t="n">
        <f aca="false">AVERAGE(M100:M111)</f>
        <v>0.00267796396440646</v>
      </c>
      <c r="N114" s="138" t="n">
        <f aca="false">N111</f>
        <v>0.00647005180407838</v>
      </c>
      <c r="O114" s="138" t="n">
        <f aca="false">AVERAGE(O100:O111)</f>
        <v>0.00153467572669624</v>
      </c>
      <c r="P114" s="138" t="n">
        <f aca="false">AVERAGE(P110:P111)</f>
        <v>0.00253421627806598</v>
      </c>
      <c r="Q114" s="138" t="n">
        <f aca="false">AVERAGE(Q108:Q111)</f>
        <v>0.00124746291579006</v>
      </c>
    </row>
    <row r="116" customFormat="false" ht="12.8" hidden="false" customHeight="false" outlineLevel="0" collapsed="false">
      <c r="D116" s="137" t="n">
        <f aca="false">SUM(D114:J114)-E114</f>
        <v>0.0389544173762517</v>
      </c>
      <c r="F116" s="110" t="s">
        <v>162</v>
      </c>
      <c r="G116" s="110"/>
      <c r="H116" s="110"/>
      <c r="I116" s="137" t="n">
        <v>0.0075</v>
      </c>
      <c r="K116" s="138" t="n">
        <f aca="false">SUM(K114:Q114)</f>
        <v>0.0166814046793431</v>
      </c>
    </row>
    <row r="118" customFormat="false" ht="12.8" hidden="false" customHeight="false" outlineLevel="0" collapsed="false">
      <c r="I118" s="32"/>
    </row>
    <row r="119" customFormat="false" ht="12.8" hidden="false" customHeight="false" outlineLevel="0" collapsed="false">
      <c r="C119" s="0" t="s">
        <v>163</v>
      </c>
      <c r="D119" s="0" t="s">
        <v>164</v>
      </c>
      <c r="E119" s="0" t="s">
        <v>165</v>
      </c>
      <c r="F119" s="2" t="s">
        <v>166</v>
      </c>
      <c r="G119" s="0" t="s">
        <v>167</v>
      </c>
      <c r="H119" s="0" t="s">
        <v>168</v>
      </c>
    </row>
    <row r="120" customFormat="false" ht="12.8" hidden="false" customHeight="false" outlineLevel="0" collapsed="false">
      <c r="J120" s="0" t="s">
        <v>169</v>
      </c>
    </row>
    <row r="121" customFormat="false" ht="12.8" hidden="false" customHeight="false" outlineLevel="0" collapsed="false">
      <c r="B121" s="5" t="n">
        <v>2014</v>
      </c>
      <c r="C121" s="61" t="n">
        <f aca="false">(SUM('Central pensions'!$Y$4:$Y$7)/AVERAGE('Central scenario'!$AG$3:$AG$6))</f>
        <v>0.0100080003976103</v>
      </c>
      <c r="D121" s="61" t="n">
        <f aca="false">'Central scenario'!BM3+'Central scenario'!BN3+'Central scenario'!BL3-C121</f>
        <v>0.0636642641339579</v>
      </c>
      <c r="E121" s="61" t="n">
        <f aca="false">'Central scenario'!BK3</f>
        <v>0.0539797598100557</v>
      </c>
      <c r="F121" s="61" t="n">
        <f aca="false">SUM($C106:$J106)-$H106-$F106-SUM($K106:$Q106)</f>
        <v>0.0208507583843275</v>
      </c>
      <c r="G121" s="61" t="n">
        <f aca="false">E121+F121-D121-C121</f>
        <v>0.00115825366281501</v>
      </c>
      <c r="H121" s="32"/>
      <c r="I121" s="32" t="n">
        <f aca="false">SUM($C106:$J106)-$H106-$F106</f>
        <v>0.038388825748299</v>
      </c>
    </row>
    <row r="122" customFormat="false" ht="12.8" hidden="false" customHeight="false" outlineLevel="0" collapsed="false">
      <c r="B122" s="0" t="n">
        <v>2015</v>
      </c>
      <c r="C122" s="32" t="n">
        <f aca="false">SUM('Central pensions'!$Y$14:$Y$17)/AVERAGE('Central scenario'!$AG$14:$AG$17)</f>
        <v>0.0109202595021298</v>
      </c>
      <c r="D122" s="32" t="n">
        <f aca="false">'Central scenario'!BM4+'Central scenario'!BN4+'Central scenario'!BL4-C122</f>
        <v>0.082878117973868</v>
      </c>
      <c r="E122" s="32" t="n">
        <f aca="false">'Central scenario'!BK4</f>
        <v>0.0608238023860763</v>
      </c>
      <c r="F122" s="32" t="n">
        <f aca="false">SUM($C107:$J107)-$H107-$F107-SUM($K107:$Q107)</f>
        <v>0.0212417617908622</v>
      </c>
      <c r="G122" s="32" t="n">
        <f aca="false">E122+F122-D122-C122</f>
        <v>-0.0117328132990594</v>
      </c>
      <c r="H122" s="32"/>
      <c r="I122" s="32" t="n">
        <f aca="false">SUM($C107:$J107)-$H107-$F107</f>
        <v>0.0395928447118189</v>
      </c>
    </row>
    <row r="123" customFormat="false" ht="12.8" hidden="false" customHeight="false" outlineLevel="0" collapsed="false">
      <c r="B123" s="5" t="n">
        <v>2016</v>
      </c>
      <c r="C123" s="61" t="n">
        <f aca="false">SUM('Central pensions'!$Y$18:$Y$21)/AVERAGE('Central scenario'!$AG$18:$AG$21)</f>
        <v>0.0120403218026096</v>
      </c>
      <c r="D123" s="61" t="n">
        <f aca="false">'Central scenario'!BM5+'Central scenario'!BN5+'Central scenario'!BL5-C123</f>
        <v>0.0819364794999319</v>
      </c>
      <c r="E123" s="61" t="n">
        <f aca="false">'Central scenario'!BK5</f>
        <v>0.0607772092455274</v>
      </c>
      <c r="F123" s="61" t="n">
        <f aca="false">SUM($C108:$J108)-$H108-$F108-SUM($K108:$R108)</f>
        <v>0.0136114589454148</v>
      </c>
      <c r="G123" s="61" t="n">
        <f aca="false">E123+F123-D123-C123</f>
        <v>-0.0195881331115993</v>
      </c>
      <c r="H123" s="32"/>
      <c r="I123" s="32" t="n">
        <f aca="false">SUM($C108:$J108)-$H108-$F108</f>
        <v>0.0364485320781312</v>
      </c>
    </row>
    <row r="124" customFormat="false" ht="12.8" hidden="false" customHeight="false" outlineLevel="0" collapsed="false">
      <c r="B124" s="0" t="n">
        <v>2017</v>
      </c>
      <c r="C124" s="32" t="n">
        <f aca="false">SUM('Central pensions'!$Y$22:$Y$25)/AVERAGE('Central scenario'!$AG$22:$AG$25)</f>
        <v>0.0152644230272318</v>
      </c>
      <c r="D124" s="32" t="n">
        <f aca="false">'Central scenario'!BM6+'Central scenario'!BN6+'Central scenario'!BL6-C124</f>
        <v>0.0850072793541843</v>
      </c>
      <c r="E124" s="32" t="n">
        <f aca="false">'Central scenario'!BK6</f>
        <v>0.0632186182278524</v>
      </c>
      <c r="F124" s="32" t="n">
        <f aca="false">SUM($C109:$J109)-$H109-$F109-SUM($K109:$R109)</f>
        <v>0.0110564581173711</v>
      </c>
      <c r="G124" s="32" t="n">
        <f aca="false">E124+F124-D124-C124</f>
        <v>-0.0259966260361926</v>
      </c>
      <c r="H124" s="32"/>
      <c r="I124" s="32" t="n">
        <f aca="false">SUM($C109:$J109)-$H109-$F109</f>
        <v>0.0369006126240177</v>
      </c>
    </row>
    <row r="125" customFormat="false" ht="12.8" hidden="false" customHeight="false" outlineLevel="0" collapsed="false">
      <c r="B125" s="5" t="n">
        <f aca="false">B124+1</f>
        <v>2018</v>
      </c>
      <c r="C125" s="61" t="n">
        <f aca="false">SUM('Central pensions'!$Y$26:$Y$29)/AVERAGE('Central scenario'!$AG$26:$AG$29)</f>
        <v>0.0142020180814306</v>
      </c>
      <c r="D125" s="61" t="n">
        <f aca="false">'Central scenario'!BM7+'Central scenario'!BN7+'Central scenario'!BL7-C125</f>
        <v>0.0819274924771436</v>
      </c>
      <c r="E125" s="61" t="n">
        <f aca="false">'Central scenario'!BK7</f>
        <v>0.0584562617822061</v>
      </c>
      <c r="F125" s="61" t="n">
        <f aca="false">SUM($C110:$J110)-$F110-SUM($K110:$R110)</f>
        <v>0.015880266757964</v>
      </c>
      <c r="G125" s="61" t="n">
        <f aca="false">E125+F125-D125-C125</f>
        <v>-0.0217929820184041</v>
      </c>
      <c r="H125" s="32"/>
      <c r="I125" s="32" t="n">
        <f aca="false">SUM($C110:$J110)-$F110-$R110</f>
        <v>0.0329568746232869</v>
      </c>
    </row>
    <row r="126" customFormat="false" ht="12.8" hidden="false" customHeight="false" outlineLevel="0" collapsed="false">
      <c r="B126" s="0" t="n">
        <f aca="false">B125+1</f>
        <v>2019</v>
      </c>
      <c r="C126" s="32" t="n">
        <f aca="false">SUM('Central pensions'!$Y$30:$Y$33)/AVERAGE('Central scenario'!$AG$30:$AG$33)</f>
        <v>0.0137173289663037</v>
      </c>
      <c r="D126" s="32" t="n">
        <f aca="false">'Central scenario'!BM8+'Central scenario'!BN8+'Central scenario'!BL8-C126</f>
        <v>0.0762877740608489</v>
      </c>
      <c r="E126" s="32" t="n">
        <f aca="false">'Central scenario'!BK8</f>
        <v>0.0514250350291287</v>
      </c>
      <c r="F126" s="32" t="n">
        <f aca="false">SUM($C111:$J111)-$F111-SUM($K111:$R111)</f>
        <v>0.0124613870926432</v>
      </c>
      <c r="G126" s="32" t="n">
        <f aca="false">E126+F126-D126-C126</f>
        <v>-0.0261186809053806</v>
      </c>
      <c r="H126" s="32"/>
      <c r="I126" s="32" t="n">
        <f aca="false">SUM($C111:$J111)-$F111-$R111</f>
        <v>0.0289543674331939</v>
      </c>
      <c r="J126" s="32" t="n">
        <v>0.0260918114750425</v>
      </c>
    </row>
    <row r="127" customFormat="false" ht="12.8" hidden="false" customHeight="false" outlineLevel="0" collapsed="false">
      <c r="B127" s="5" t="n">
        <f aca="false">B126+1</f>
        <v>2020</v>
      </c>
      <c r="C127" s="61" t="n">
        <f aca="false">SUM('Central pensions'!$Y$34:$Y$37)/AVERAGE('Central scenario'!$AG$34:$AG$37)</f>
        <v>0.0145825504311926</v>
      </c>
      <c r="D127" s="61" t="n">
        <f aca="false">'Central scenario'!BM9+'Central scenario'!BN9+'Central scenario'!BL9-C127</f>
        <v>0.0918289547978347</v>
      </c>
      <c r="E127" s="61" t="n">
        <f aca="false">'Central scenario'!BK9</f>
        <v>0.0587999583068625</v>
      </c>
      <c r="F127" s="61" t="n">
        <f aca="false">J127-SUM($K$114:$Q$114)</f>
        <v>0.0143162415877109</v>
      </c>
      <c r="G127" s="61" t="n">
        <f aca="false">E127+F127-D127-C127</f>
        <v>-0.0332953053344539</v>
      </c>
      <c r="H127" s="32" t="n">
        <f aca="false">SUM('Central pensions'!AB35:AB37)/AVERAGE('Central scenario'!AG34:AG37)</f>
        <v>0.0110114942616288</v>
      </c>
      <c r="I127" s="32" t="n">
        <f aca="false">SUM($D$114:$J$114)-$I$114+$I$116</f>
        <v>0.0328200205651245</v>
      </c>
      <c r="J127" s="32" t="n">
        <v>0.030997646267054</v>
      </c>
    </row>
    <row r="128" customFormat="false" ht="12.8" hidden="false" customHeight="false" outlineLevel="0" collapsed="false">
      <c r="B128" s="0" t="n">
        <f aca="false">B127+1</f>
        <v>2021</v>
      </c>
      <c r="C128" s="32" t="n">
        <f aca="false">SUM('Central pensions'!$Y$38:$Y$41)/AVERAGE('Central scenario'!$AG$38:$AG$41)</f>
        <v>0.0132659362154107</v>
      </c>
      <c r="D128" s="32" t="n">
        <f aca="false">'Central scenario'!BM10+'Central scenario'!BN10+'Central scenario'!BL10-C128</f>
        <v>0.0822638594325001</v>
      </c>
      <c r="E128" s="32" t="n">
        <f aca="false">'Central scenario'!BK10</f>
        <v>0.0582850620135248</v>
      </c>
      <c r="F128" s="32" t="n">
        <f aca="false">J128-SUM($K$114:$Q$114)</f>
        <v>0.0140853616752376</v>
      </c>
      <c r="G128" s="32" t="n">
        <f aca="false">E128+F128-D128-C128</f>
        <v>-0.0231593719591485</v>
      </c>
      <c r="H128" s="32"/>
      <c r="I128" s="32" t="n">
        <f aca="false">SUM($D$114:$J$114)-$I$114+$I$116</f>
        <v>0.0328200205651245</v>
      </c>
      <c r="J128" s="32" t="n">
        <v>0.0307667663545807</v>
      </c>
    </row>
    <row r="129" customFormat="false" ht="12.8" hidden="false" customHeight="false" outlineLevel="0" collapsed="false">
      <c r="B129" s="5" t="n">
        <f aca="false">B128+1</f>
        <v>2022</v>
      </c>
      <c r="C129" s="61" t="n">
        <f aca="false">SUM('Central pensions'!$Y$42:$Y$45)/AVERAGE('Central scenario'!$AG$42:$AG$45)</f>
        <v>0.0137994135299992</v>
      </c>
      <c r="D129" s="61" t="n">
        <f aca="false">'Central scenario'!BM11+'Central scenario'!BN11+'Central scenario'!BL11-C129</f>
        <v>0.0855321999484785</v>
      </c>
      <c r="E129" s="61" t="n">
        <f aca="false">'Central scenario'!BK11</f>
        <v>0.0587565506536055</v>
      </c>
      <c r="F129" s="61" t="n">
        <f aca="false">J129-SUM($K$114:$Q$114)</f>
        <v>0.0143611196738877</v>
      </c>
      <c r="G129" s="61" t="n">
        <f aca="false">E129+F129-D129-C129</f>
        <v>-0.0262139431509846</v>
      </c>
      <c r="H129" s="32"/>
      <c r="J129" s="32" t="n">
        <v>0.0310425243532308</v>
      </c>
    </row>
    <row r="130" customFormat="false" ht="12.8" hidden="false" customHeight="false" outlineLevel="0" collapsed="false">
      <c r="B130" s="0" t="n">
        <f aca="false">B129+1</f>
        <v>2023</v>
      </c>
      <c r="C130" s="32" t="n">
        <f aca="false">SUM('Central pensions'!$Y$46:$Y$49)/AVERAGE('Central scenario'!$AG$46:$AG$49)</f>
        <v>0.0141276290857066</v>
      </c>
      <c r="D130" s="32" t="n">
        <f aca="false">'Central scenario'!BM12+'Central scenario'!BN12+'Central scenario'!BL12-C130</f>
        <v>0.0887462554349867</v>
      </c>
      <c r="E130" s="32" t="n">
        <f aca="false">'Central scenario'!BK12</f>
        <v>0.0595550387420765</v>
      </c>
      <c r="F130" s="32" t="n">
        <f aca="false">J130-SUM($K$114:$Q$114)</f>
        <v>0.0146098308509987</v>
      </c>
      <c r="G130" s="32" t="n">
        <f aca="false">E130+F130-D130-C130</f>
        <v>-0.0287090149276181</v>
      </c>
      <c r="H130" s="32"/>
      <c r="J130" s="32" t="n">
        <v>0.0312912355303418</v>
      </c>
    </row>
    <row r="131" customFormat="false" ht="12.8" hidden="false" customHeight="false" outlineLevel="0" collapsed="false">
      <c r="B131" s="5" t="n">
        <f aca="false">B130+1</f>
        <v>2024</v>
      </c>
      <c r="C131" s="61" t="n">
        <f aca="false">SUM('Central pensions'!$Y$50:$Y$53)/AVERAGE('Central scenario'!$AG$50:$AG$53)</f>
        <v>0.0146398361103029</v>
      </c>
      <c r="D131" s="61" t="n">
        <f aca="false">'Central scenario'!BM13+'Central scenario'!BN13+'Central scenario'!BL13-C131</f>
        <v>0.091476974201611</v>
      </c>
      <c r="E131" s="61" t="n">
        <f aca="false">'Central scenario'!BK13</f>
        <v>0.0596414801008877</v>
      </c>
      <c r="F131" s="61" t="n">
        <f aca="false">J131-SUM($K$114:$Q$114)</f>
        <v>0.0147425454717507</v>
      </c>
      <c r="G131" s="61" t="n">
        <f aca="false">E131+F131-D131-C131</f>
        <v>-0.0317327847392755</v>
      </c>
      <c r="H131" s="32"/>
      <c r="J131" s="32" t="n">
        <v>0.0314239501510938</v>
      </c>
    </row>
    <row r="132" customFormat="false" ht="12.8" hidden="false" customHeight="false" outlineLevel="0" collapsed="false">
      <c r="B132" s="0" t="n">
        <f aca="false">B131+1</f>
        <v>2025</v>
      </c>
      <c r="C132" s="32" t="n">
        <f aca="false">SUM('Central pensions'!$Y$54:$Y$57)/AVERAGE('Central scenario'!$AG$54:$AG$57)</f>
        <v>0.0147421277425128</v>
      </c>
      <c r="D132" s="32" t="n">
        <f aca="false">'Central scenario'!BM14+'Central scenario'!BN14+'Central scenario'!BL14-C132</f>
        <v>0.0944192055681459</v>
      </c>
      <c r="E132" s="32" t="n">
        <f aca="false">'Central scenario'!BK14</f>
        <v>0.0606230836320963</v>
      </c>
      <c r="F132" s="32" t="n">
        <f aca="false">J132-SUM($K$114:$Q$114)</f>
        <v>0.0148487389348057</v>
      </c>
      <c r="G132" s="32" t="n">
        <f aca="false">E132+F132-D132-C132</f>
        <v>-0.0336895107437566</v>
      </c>
      <c r="H132" s="32"/>
      <c r="J132" s="32" t="n">
        <v>0.0315301436141488</v>
      </c>
    </row>
    <row r="133" customFormat="false" ht="12.8" hidden="false" customHeight="false" outlineLevel="0" collapsed="false">
      <c r="B133" s="5" t="n">
        <f aca="false">B132+1</f>
        <v>2026</v>
      </c>
      <c r="C133" s="61" t="n">
        <f aca="false">SUM('Central pensions'!$Y$58:$Y$61)/AVERAGE('Central scenario'!$AG$58:$AG$61)</f>
        <v>0.0148323517861794</v>
      </c>
      <c r="D133" s="61" t="n">
        <f aca="false">'Central scenario'!BM15+'Central scenario'!BN15+'Central scenario'!BL15-C133</f>
        <v>0.0972738504351609</v>
      </c>
      <c r="E133" s="61" t="n">
        <f aca="false">'Central scenario'!BK15</f>
        <v>0.0613202260686043</v>
      </c>
      <c r="F133" s="61" t="n">
        <f aca="false">SUM($D$114:$J$114)-SUM($K$114:$Q$114)-$I$114+$I$116</f>
        <v>0.0161386158857814</v>
      </c>
      <c r="G133" s="61" t="n">
        <f aca="false">E133+F133-D133-C133</f>
        <v>-0.0346473602669546</v>
      </c>
      <c r="H133" s="32"/>
    </row>
    <row r="134" customFormat="false" ht="12.8" hidden="false" customHeight="false" outlineLevel="0" collapsed="false">
      <c r="B134" s="0" t="n">
        <f aca="false">B133+1</f>
        <v>2027</v>
      </c>
      <c r="C134" s="32" t="n">
        <f aca="false">SUM('Central pensions'!$Y$62:$Y$65)/AVERAGE('Central scenario'!$AG$62:$AG$65)</f>
        <v>0.0149048793813692</v>
      </c>
      <c r="D134" s="32" t="n">
        <f aca="false">'Central scenario'!BM16+'Central scenario'!BN16+'Central scenario'!BL16-C134</f>
        <v>0.0983319238602213</v>
      </c>
      <c r="E134" s="32" t="n">
        <f aca="false">'Central scenario'!BK16</f>
        <v>0.0621380604065078</v>
      </c>
      <c r="F134" s="32" t="n">
        <f aca="false">SUM($D$114:$J$114)-SUM($K$114:$Q$114)-$I$114+$I$116</f>
        <v>0.0161386158857814</v>
      </c>
      <c r="G134" s="32" t="n">
        <f aca="false">E134+F134-D134-C134</f>
        <v>-0.0349601269493013</v>
      </c>
      <c r="H134" s="32"/>
    </row>
    <row r="135" customFormat="false" ht="12.8" hidden="false" customHeight="false" outlineLevel="0" collapsed="false">
      <c r="B135" s="5" t="n">
        <f aca="false">B134+1</f>
        <v>2028</v>
      </c>
      <c r="C135" s="61" t="n">
        <f aca="false">SUM('Central pensions'!$Y$66:$Y$69)/AVERAGE('Central scenario'!$AG$66:$AG$69)</f>
        <v>0.014886972360481</v>
      </c>
      <c r="D135" s="61" t="n">
        <f aca="false">'Central scenario'!BM17+'Central scenario'!BN17+'Central scenario'!BL17-C135</f>
        <v>0.099136103311226</v>
      </c>
      <c r="E135" s="61" t="n">
        <f aca="false">'Central scenario'!BK17</f>
        <v>0.0622851533102942</v>
      </c>
      <c r="F135" s="61" t="n">
        <f aca="false">SUM($D$114:$J$114)-SUM($K$114:$Q$114)-$I$114+$I$116</f>
        <v>0.0161386158857814</v>
      </c>
      <c r="G135" s="61" t="n">
        <f aca="false">E135+F135-D135-C135</f>
        <v>-0.0355993064756314</v>
      </c>
      <c r="H135" s="32"/>
    </row>
    <row r="136" customFormat="false" ht="12.8" hidden="false" customHeight="false" outlineLevel="0" collapsed="false">
      <c r="B136" s="0" t="n">
        <f aca="false">B135+1</f>
        <v>2029</v>
      </c>
      <c r="C136" s="32" t="n">
        <f aca="false">SUM('Central pensions'!$Y$70:$Y$73)/AVERAGE('Central scenario'!$AG$70:$AG$73)</f>
        <v>0.0144567802454053</v>
      </c>
      <c r="D136" s="32" t="n">
        <f aca="false">'Central scenario'!BM18+'Central scenario'!BN18+'Central scenario'!BL18-C136</f>
        <v>0.0994957174272592</v>
      </c>
      <c r="E136" s="32" t="n">
        <f aca="false">'Central scenario'!BK18</f>
        <v>0.062663139885798</v>
      </c>
      <c r="F136" s="32" t="n">
        <f aca="false">SUM($D$114:$J$114)-SUM($K$114:$Q$114)-$I$114+$I$116</f>
        <v>0.0161386158857814</v>
      </c>
      <c r="G136" s="32" t="n">
        <f aca="false">E136+F136-D136-C136</f>
        <v>-0.035150741901085</v>
      </c>
      <c r="H136" s="32"/>
    </row>
    <row r="137" customFormat="false" ht="12.8" hidden="false" customHeight="false" outlineLevel="0" collapsed="false">
      <c r="B137" s="5" t="n">
        <f aca="false">B136+1</f>
        <v>2030</v>
      </c>
      <c r="C137" s="61" t="n">
        <f aca="false">SUM('Central pensions'!$Y$74:$Y$77)/AVERAGE('Central scenario'!$AG$74:$AG$77)</f>
        <v>0.0141789898650524</v>
      </c>
      <c r="D137" s="61" t="n">
        <f aca="false">'Central scenario'!BM19+'Central scenario'!BN19+'Central scenario'!BL19-C137</f>
        <v>0.0997831390998829</v>
      </c>
      <c r="E137" s="61" t="n">
        <f aca="false">'Central scenario'!BK19</f>
        <v>0.0631717069125873</v>
      </c>
      <c r="F137" s="61" t="n">
        <f aca="false">SUM($D$114:$J$114)-SUM($K$114:$Q$114)-$I$114+$I$116</f>
        <v>0.0161386158857814</v>
      </c>
      <c r="G137" s="61" t="n">
        <f aca="false">E137+F137-D137-C137</f>
        <v>-0.0346518061665666</v>
      </c>
      <c r="H137" s="32"/>
    </row>
    <row r="138" customFormat="false" ht="12.8" hidden="false" customHeight="false" outlineLevel="0" collapsed="false">
      <c r="B138" s="0" t="n">
        <f aca="false">B137+1</f>
        <v>2031</v>
      </c>
      <c r="C138" s="32" t="n">
        <f aca="false">SUM('Central pensions'!$Y$78:$Y$81)/AVERAGE('Central scenario'!$AG$78:$AG$81)</f>
        <v>0.0139500940991849</v>
      </c>
      <c r="D138" s="32" t="n">
        <f aca="false">'Central scenario'!BM20+'Central scenario'!BN20+'Central scenario'!BL20-C138</f>
        <v>0.0999612151930715</v>
      </c>
      <c r="E138" s="32" t="n">
        <f aca="false">'Central scenario'!BK20</f>
        <v>0.0633465204646924</v>
      </c>
      <c r="F138" s="32" t="n">
        <f aca="false">SUM($D$114:$J$114)-SUM($K$114:$Q$114)-$I$114+$I$116</f>
        <v>0.0161386158857814</v>
      </c>
      <c r="G138" s="32" t="n">
        <f aca="false">E138+F138-D138-C138</f>
        <v>-0.0344261729417826</v>
      </c>
      <c r="H138" s="32"/>
    </row>
    <row r="139" customFormat="false" ht="12.8" hidden="false" customHeight="false" outlineLevel="0" collapsed="false">
      <c r="B139" s="5" t="n">
        <f aca="false">B138+1</f>
        <v>2032</v>
      </c>
      <c r="C139" s="61" t="n">
        <f aca="false">SUM('Central pensions'!$Y$82:$Y$85)/AVERAGE('Central scenario'!$AG$82:$AG$85)</f>
        <v>0.0137754673535421</v>
      </c>
      <c r="D139" s="61" t="n">
        <f aca="false">'Central scenario'!BM21+'Central scenario'!BN21+'Central scenario'!BL21-C139</f>
        <v>0.100245239662807</v>
      </c>
      <c r="E139" s="61" t="n">
        <f aca="false">'Central scenario'!BK21</f>
        <v>0.063474592273561</v>
      </c>
      <c r="F139" s="61" t="n">
        <f aca="false">SUM($D$114:$J$114)-SUM($K$114:$Q$114)-$I$114+$I$116</f>
        <v>0.0161386158857814</v>
      </c>
      <c r="G139" s="61" t="n">
        <f aca="false">E139+F139-D139-C139</f>
        <v>-0.034407498857007</v>
      </c>
      <c r="H139" s="32"/>
    </row>
    <row r="140" customFormat="false" ht="12.8" hidden="false" customHeight="false" outlineLevel="0" collapsed="false">
      <c r="B140" s="0" t="n">
        <f aca="false">B139+1</f>
        <v>2033</v>
      </c>
      <c r="C140" s="32" t="n">
        <f aca="false">SUM('Central pensions'!$Y$86:$Y$89)/AVERAGE('Central scenario'!$AG$86:$AG$89)</f>
        <v>0.0135313979086147</v>
      </c>
      <c r="D140" s="32" t="n">
        <f aca="false">'Central scenario'!BM22+'Central scenario'!BN22+'Central scenario'!BL22-C140</f>
        <v>0.0998556903848338</v>
      </c>
      <c r="E140" s="32" t="n">
        <f aca="false">'Central scenario'!BK22</f>
        <v>0.0637972810468817</v>
      </c>
      <c r="F140" s="32" t="n">
        <f aca="false">SUM($D$114:$J$114)-SUM($K$114:$Q$114)-$I$114+$I$116</f>
        <v>0.0161386158857814</v>
      </c>
      <c r="G140" s="32" t="n">
        <f aca="false">E140+F140-D140-C140</f>
        <v>-0.0334511913607854</v>
      </c>
      <c r="H140" s="32"/>
    </row>
    <row r="141" customFormat="false" ht="12.8" hidden="false" customHeight="false" outlineLevel="0" collapsed="false">
      <c r="B141" s="5" t="n">
        <f aca="false">B140+1</f>
        <v>2034</v>
      </c>
      <c r="C141" s="61" t="n">
        <f aca="false">SUM('Central pensions'!$Y$90:$Y$93)/AVERAGE('Central scenario'!$AG$90:$AG$93)</f>
        <v>0.0132310033151997</v>
      </c>
      <c r="D141" s="61" t="n">
        <f aca="false">'Central scenario'!BM23+'Central scenario'!BN23+'Central scenario'!BL23-C141</f>
        <v>0.0997276965017448</v>
      </c>
      <c r="E141" s="61" t="n">
        <f aca="false">'Central scenario'!BK23</f>
        <v>0.0643122981364769</v>
      </c>
      <c r="F141" s="61" t="n">
        <f aca="false">SUM($D$114:$J$114)-SUM($K$114:$Q$114)-$I$114+$I$116</f>
        <v>0.0161386158857814</v>
      </c>
      <c r="G141" s="61" t="n">
        <f aca="false">E141+F141-D141-C141</f>
        <v>-0.0325077857946862</v>
      </c>
      <c r="H141" s="32"/>
    </row>
    <row r="142" customFormat="false" ht="12.8" hidden="false" customHeight="false" outlineLevel="0" collapsed="false">
      <c r="B142" s="0" t="n">
        <f aca="false">B141+1</f>
        <v>2035</v>
      </c>
      <c r="C142" s="32" t="n">
        <f aca="false">SUM('Central pensions'!$Y$94:$Y$97)/AVERAGE('Central scenario'!$AG$94:$AG$97)</f>
        <v>0.0129163835388347</v>
      </c>
      <c r="D142" s="32" t="n">
        <f aca="false">'Central scenario'!BM24+'Central scenario'!BN24+'Central scenario'!BL24-C142</f>
        <v>0.0994353704564745</v>
      </c>
      <c r="E142" s="32" t="n">
        <f aca="false">'Central scenario'!BK24</f>
        <v>0.0645000007553408</v>
      </c>
      <c r="F142" s="32" t="n">
        <f aca="false">SUM($D$114:$J$114)-SUM($K$114:$Q$114)-$I$114+$I$116</f>
        <v>0.0161386158857814</v>
      </c>
      <c r="G142" s="32" t="n">
        <f aca="false">E142+F142-D142-C142</f>
        <v>-0.0317131373541869</v>
      </c>
      <c r="H142" s="32"/>
    </row>
    <row r="143" customFormat="false" ht="12.8" hidden="false" customHeight="false" outlineLevel="0" collapsed="false">
      <c r="B143" s="5" t="n">
        <f aca="false">B142+1</f>
        <v>2036</v>
      </c>
      <c r="C143" s="61" t="n">
        <f aca="false">SUM('Central pensions'!$Y$98:$Y$101)/AVERAGE('Central scenario'!$AG$98:$AG$101)</f>
        <v>0.0127024275114168</v>
      </c>
      <c r="D143" s="61" t="n">
        <f aca="false">'Central scenario'!BM25+'Central scenario'!BN25+'Central scenario'!BL25-C143</f>
        <v>0.0998465177414312</v>
      </c>
      <c r="E143" s="61" t="n">
        <f aca="false">'Central scenario'!BK25</f>
        <v>0.0645745395794341</v>
      </c>
      <c r="F143" s="61" t="n">
        <f aca="false">SUM($D$114:$J$114)-SUM($K$114:$Q$114)-$I$114+$I$116</f>
        <v>0.0161386158857814</v>
      </c>
      <c r="G143" s="61" t="n">
        <f aca="false">E143+F143-D143-C143</f>
        <v>-0.0318357897876325</v>
      </c>
      <c r="H143" s="32"/>
    </row>
    <row r="144" customFormat="false" ht="12.8" hidden="false" customHeight="false" outlineLevel="0" collapsed="false">
      <c r="B144" s="0" t="n">
        <f aca="false">B143+1</f>
        <v>2037</v>
      </c>
      <c r="C144" s="32" t="n">
        <f aca="false">SUM('Central pensions'!$Y$102:$Y$105)/AVERAGE('Central scenario'!$AG$102:$AG$105)</f>
        <v>0.0127169779054472</v>
      </c>
      <c r="D144" s="32" t="n">
        <f aca="false">'Central scenario'!BM26+'Central scenario'!BN26+'Central scenario'!BL26-C144</f>
        <v>0.100624336551987</v>
      </c>
      <c r="E144" s="32" t="n">
        <f aca="false">'Central scenario'!BK26</f>
        <v>0.0647228626047929</v>
      </c>
      <c r="F144" s="32" t="n">
        <f aca="false">SUM($D$114:$J$114)-SUM($K$114:$Q$114)-$I$114+$I$116</f>
        <v>0.0161386158857814</v>
      </c>
      <c r="G144" s="32" t="n">
        <f aca="false">E144+F144-D144-C144</f>
        <v>-0.0324798359668602</v>
      </c>
      <c r="H144" s="32"/>
    </row>
    <row r="145" customFormat="false" ht="12.8" hidden="false" customHeight="false" outlineLevel="0" collapsed="false">
      <c r="B145" s="5" t="n">
        <f aca="false">B144+1</f>
        <v>2038</v>
      </c>
      <c r="C145" s="61" t="n">
        <f aca="false">SUM('Central pensions'!$Y$106:$Y$109)/AVERAGE('Central scenario'!$AG$106:$AG$109)</f>
        <v>0.0124538129745541</v>
      </c>
      <c r="D145" s="61" t="n">
        <f aca="false">'Central scenario'!BM27+'Central scenario'!BN27+'Central scenario'!BL27-C145</f>
        <v>0.0999084749594396</v>
      </c>
      <c r="E145" s="61" t="n">
        <f aca="false">'Central scenario'!BK27</f>
        <v>0.0651008179757505</v>
      </c>
      <c r="F145" s="61" t="n">
        <f aca="false">SUM($D$114:$J$114)-SUM($K$114:$Q$114)-$I$114+$I$116</f>
        <v>0.0161386158857814</v>
      </c>
      <c r="G145" s="61" t="n">
        <f aca="false">E145+F145-D145-C145</f>
        <v>-0.0311228540724617</v>
      </c>
      <c r="H145" s="32"/>
    </row>
    <row r="146" customFormat="false" ht="12.8" hidden="false" customHeight="false" outlineLevel="0" collapsed="false">
      <c r="B146" s="0" t="n">
        <f aca="false">B145+1</f>
        <v>2039</v>
      </c>
      <c r="C146" s="32" t="n">
        <f aca="false">SUM('Central pensions'!$Y$110:$Y$113)/AVERAGE('Central scenario'!$AG$110:$AG$113)</f>
        <v>0.0121598327706699</v>
      </c>
      <c r="D146" s="32" t="n">
        <f aca="false">'Central scenario'!BM28+'Central scenario'!BN28+'Central scenario'!BL28-C146</f>
        <v>0.0998023991436658</v>
      </c>
      <c r="E146" s="32" t="n">
        <f aca="false">'Central scenario'!BK28</f>
        <v>0.0656784989479427</v>
      </c>
      <c r="F146" s="32" t="n">
        <f aca="false">SUM($D$114:$J$114)-SUM($K$114:$Q$114)-$I$114+$I$116</f>
        <v>0.0161386158857814</v>
      </c>
      <c r="G146" s="32" t="n">
        <f aca="false">E146+F146-D146-C146</f>
        <v>-0.0301451170806116</v>
      </c>
      <c r="H146" s="32"/>
    </row>
    <row r="147" customFormat="false" ht="12.8" hidden="false" customHeight="false" outlineLevel="0" collapsed="false">
      <c r="B147" s="5" t="n">
        <f aca="false">B146+1</f>
        <v>2040</v>
      </c>
      <c r="C147" s="61" t="n">
        <f aca="false">SUM('Central pensions'!$Y$114:$Y$117)/AVERAGE('Central scenario'!$AG$114:$AG$117)</f>
        <v>0.0117523847956149</v>
      </c>
      <c r="D147" s="61" t="n">
        <f aca="false">'Central scenario'!BM29+'Central scenario'!BN29+'Central scenario'!BL29-C147</f>
        <v>0.0999095992572198</v>
      </c>
      <c r="E147" s="61" t="n">
        <f aca="false">'Central scenario'!BK29</f>
        <v>0.0656518770444389</v>
      </c>
      <c r="F147" s="61" t="n">
        <f aca="false">SUM($D$114:$J$114)-SUM($K$114:$Q$114)-$I$114+$I$116</f>
        <v>0.0161386158857814</v>
      </c>
      <c r="G147" s="61" t="n">
        <f aca="false">E147+F147-D147-C147</f>
        <v>-0.0298714911226144</v>
      </c>
      <c r="H147" s="32"/>
    </row>
    <row r="148" customFormat="false" ht="12.8" hidden="false" customHeight="false" outlineLevel="0" collapsed="false">
      <c r="C148" s="61" t="s">
        <v>64</v>
      </c>
      <c r="D148" s="61" t="s">
        <v>170</v>
      </c>
      <c r="E148" s="61" t="s">
        <v>171</v>
      </c>
      <c r="F148" s="61" t="s">
        <v>172</v>
      </c>
      <c r="G148" s="61" t="s">
        <v>173</v>
      </c>
    </row>
    <row r="149" customFormat="false" ht="12.8" hidden="false" customHeight="false" outlineLevel="0" collapsed="false">
      <c r="B149" s="5" t="n">
        <v>2014</v>
      </c>
      <c r="C149" s="61" t="n">
        <f aca="false">-C121</f>
        <v>-0.0100080003976103</v>
      </c>
      <c r="D149" s="61" t="n">
        <f aca="false">-D121</f>
        <v>-0.0636642641339579</v>
      </c>
      <c r="E149" s="61" t="n">
        <f aca="false">E121</f>
        <v>0.0539797598100557</v>
      </c>
      <c r="F149" s="61" t="n">
        <f aca="false">F121</f>
        <v>0.0208507583843275</v>
      </c>
      <c r="G149" s="61" t="n">
        <f aca="false">G121</f>
        <v>0.00115825366281501</v>
      </c>
    </row>
    <row r="150" customFormat="false" ht="12.8" hidden="false" customHeight="false" outlineLevel="0" collapsed="false">
      <c r="B150" s="0" t="n">
        <v>2015</v>
      </c>
      <c r="C150" s="32" t="n">
        <f aca="false">-C122</f>
        <v>-0.0109202595021298</v>
      </c>
      <c r="D150" s="32" t="n">
        <f aca="false">-D122</f>
        <v>-0.082878117973868</v>
      </c>
      <c r="E150" s="32" t="n">
        <f aca="false">E122</f>
        <v>0.0608238023860763</v>
      </c>
      <c r="F150" s="32" t="n">
        <f aca="false">F122</f>
        <v>0.0212417617908622</v>
      </c>
      <c r="G150" s="32" t="n">
        <f aca="false">G122</f>
        <v>-0.0117328132990594</v>
      </c>
    </row>
    <row r="151" customFormat="false" ht="12.8" hidden="false" customHeight="false" outlineLevel="0" collapsed="false">
      <c r="B151" s="5" t="n">
        <v>2016</v>
      </c>
      <c r="C151" s="61" t="n">
        <f aca="false">-C123</f>
        <v>-0.0120403218026096</v>
      </c>
      <c r="D151" s="61" t="n">
        <f aca="false">-D123</f>
        <v>-0.0819364794999319</v>
      </c>
      <c r="E151" s="61" t="n">
        <f aca="false">E123</f>
        <v>0.0607772092455274</v>
      </c>
      <c r="F151" s="61" t="n">
        <f aca="false">F123</f>
        <v>0.0136114589454148</v>
      </c>
      <c r="G151" s="61" t="n">
        <f aca="false">G123</f>
        <v>-0.0195881331115993</v>
      </c>
    </row>
    <row r="152" customFormat="false" ht="12.8" hidden="false" customHeight="false" outlineLevel="0" collapsed="false">
      <c r="B152" s="0" t="n">
        <v>2017</v>
      </c>
      <c r="C152" s="32" t="n">
        <f aca="false">-C124</f>
        <v>-0.0152644230272318</v>
      </c>
      <c r="D152" s="32" t="n">
        <f aca="false">-D124</f>
        <v>-0.0850072793541843</v>
      </c>
      <c r="E152" s="32" t="n">
        <f aca="false">E124</f>
        <v>0.0632186182278524</v>
      </c>
      <c r="F152" s="32" t="n">
        <f aca="false">F124</f>
        <v>0.0110564581173711</v>
      </c>
      <c r="G152" s="32" t="n">
        <f aca="false">G124</f>
        <v>-0.0259966260361926</v>
      </c>
    </row>
    <row r="153" customFormat="false" ht="12.8" hidden="false" customHeight="false" outlineLevel="0" collapsed="false">
      <c r="B153" s="5" t="n">
        <f aca="false">B152+1</f>
        <v>2018</v>
      </c>
      <c r="C153" s="61" t="n">
        <f aca="false">-C125</f>
        <v>-0.0142020180814306</v>
      </c>
      <c r="D153" s="61" t="n">
        <f aca="false">-D125</f>
        <v>-0.0819274924771436</v>
      </c>
      <c r="E153" s="61" t="n">
        <f aca="false">E125</f>
        <v>0.0584562617822061</v>
      </c>
      <c r="F153" s="61" t="n">
        <f aca="false">F125</f>
        <v>0.015880266757964</v>
      </c>
      <c r="G153" s="61" t="n">
        <f aca="false">G125</f>
        <v>-0.0217929820184041</v>
      </c>
    </row>
    <row r="154" customFormat="false" ht="12.8" hidden="false" customHeight="false" outlineLevel="0" collapsed="false">
      <c r="B154" s="0" t="n">
        <f aca="false">B153+1</f>
        <v>2019</v>
      </c>
      <c r="C154" s="32" t="n">
        <f aca="false">-C126</f>
        <v>-0.0137173289663037</v>
      </c>
      <c r="D154" s="32" t="n">
        <f aca="false">-D126</f>
        <v>-0.0762877740608489</v>
      </c>
      <c r="E154" s="32" t="n">
        <f aca="false">E126</f>
        <v>0.0514250350291287</v>
      </c>
      <c r="F154" s="32" t="n">
        <f aca="false">F126</f>
        <v>0.0124613870926432</v>
      </c>
      <c r="G154" s="32" t="n">
        <f aca="false">G126</f>
        <v>-0.0261186809053806</v>
      </c>
    </row>
    <row r="155" customFormat="false" ht="12.8" hidden="false" customHeight="false" outlineLevel="0" collapsed="false">
      <c r="B155" s="5" t="n">
        <f aca="false">B154+1</f>
        <v>2020</v>
      </c>
      <c r="C155" s="61" t="n">
        <f aca="false">-C127</f>
        <v>-0.0145825504311926</v>
      </c>
      <c r="D155" s="61" t="n">
        <f aca="false">-D127</f>
        <v>-0.0918289547978347</v>
      </c>
      <c r="E155" s="61" t="n">
        <f aca="false">E127</f>
        <v>0.0587999583068625</v>
      </c>
      <c r="F155" s="61" t="n">
        <f aca="false">F127</f>
        <v>0.0143162415877109</v>
      </c>
      <c r="G155" s="61" t="n">
        <f aca="false">G127</f>
        <v>-0.0332953053344539</v>
      </c>
    </row>
    <row r="156" customFormat="false" ht="12.8" hidden="false" customHeight="false" outlineLevel="0" collapsed="false">
      <c r="B156" s="0" t="n">
        <f aca="false">B155+1</f>
        <v>2021</v>
      </c>
      <c r="C156" s="32" t="n">
        <f aca="false">-C128</f>
        <v>-0.0132659362154107</v>
      </c>
      <c r="D156" s="32" t="n">
        <f aca="false">-D128</f>
        <v>-0.0822638594325001</v>
      </c>
      <c r="E156" s="32" t="n">
        <f aca="false">E128</f>
        <v>0.0582850620135248</v>
      </c>
      <c r="F156" s="32" t="n">
        <f aca="false">F128</f>
        <v>0.0140853616752376</v>
      </c>
      <c r="G156" s="32" t="n">
        <f aca="false">G128</f>
        <v>-0.0231593719591485</v>
      </c>
    </row>
    <row r="157" customFormat="false" ht="12.8" hidden="false" customHeight="false" outlineLevel="0" collapsed="false">
      <c r="B157" s="5" t="n">
        <f aca="false">B156+1</f>
        <v>2022</v>
      </c>
      <c r="C157" s="61" t="n">
        <f aca="false">-C129</f>
        <v>-0.0137994135299992</v>
      </c>
      <c r="D157" s="61" t="n">
        <f aca="false">-D129</f>
        <v>-0.0855321999484785</v>
      </c>
      <c r="E157" s="61" t="n">
        <f aca="false">E129</f>
        <v>0.0587565506536055</v>
      </c>
      <c r="F157" s="61" t="n">
        <f aca="false">F129</f>
        <v>0.0143611196738877</v>
      </c>
      <c r="G157" s="61" t="n">
        <f aca="false">G129</f>
        <v>-0.0262139431509846</v>
      </c>
    </row>
    <row r="158" customFormat="false" ht="12.8" hidden="false" customHeight="false" outlineLevel="0" collapsed="false">
      <c r="B158" s="0" t="n">
        <f aca="false">B157+1</f>
        <v>2023</v>
      </c>
      <c r="C158" s="32" t="n">
        <f aca="false">-C130</f>
        <v>-0.0141276290857066</v>
      </c>
      <c r="D158" s="32" t="n">
        <f aca="false">-D130</f>
        <v>-0.0887462554349867</v>
      </c>
      <c r="E158" s="32" t="n">
        <f aca="false">E130</f>
        <v>0.0595550387420765</v>
      </c>
      <c r="F158" s="32" t="n">
        <f aca="false">F130</f>
        <v>0.0146098308509987</v>
      </c>
      <c r="G158" s="32" t="n">
        <f aca="false">G130</f>
        <v>-0.0287090149276181</v>
      </c>
    </row>
    <row r="159" customFormat="false" ht="12.8" hidden="false" customHeight="false" outlineLevel="0" collapsed="false">
      <c r="B159" s="5" t="n">
        <f aca="false">B158+1</f>
        <v>2024</v>
      </c>
      <c r="C159" s="61" t="n">
        <f aca="false">-C131</f>
        <v>-0.0146398361103029</v>
      </c>
      <c r="D159" s="61" t="n">
        <f aca="false">-D131</f>
        <v>-0.091476974201611</v>
      </c>
      <c r="E159" s="61" t="n">
        <f aca="false">E131</f>
        <v>0.0596414801008877</v>
      </c>
      <c r="F159" s="61" t="n">
        <f aca="false">F131</f>
        <v>0.0147425454717507</v>
      </c>
      <c r="G159" s="61" t="n">
        <f aca="false">G131</f>
        <v>-0.0317327847392755</v>
      </c>
    </row>
    <row r="160" customFormat="false" ht="12.8" hidden="false" customHeight="false" outlineLevel="0" collapsed="false">
      <c r="B160" s="0" t="n">
        <f aca="false">B159+1</f>
        <v>2025</v>
      </c>
      <c r="C160" s="32" t="n">
        <f aca="false">-C132</f>
        <v>-0.0147421277425128</v>
      </c>
      <c r="D160" s="32" t="n">
        <f aca="false">-D132</f>
        <v>-0.0944192055681459</v>
      </c>
      <c r="E160" s="32" t="n">
        <f aca="false">E132</f>
        <v>0.0606230836320963</v>
      </c>
      <c r="F160" s="32" t="n">
        <f aca="false">F132</f>
        <v>0.0148487389348057</v>
      </c>
      <c r="G160" s="32" t="n">
        <f aca="false">G132</f>
        <v>-0.0336895107437566</v>
      </c>
    </row>
    <row r="161" customFormat="false" ht="12.8" hidden="false" customHeight="false" outlineLevel="0" collapsed="false">
      <c r="B161" s="5" t="n">
        <f aca="false">B160+1</f>
        <v>2026</v>
      </c>
      <c r="C161" s="61" t="n">
        <f aca="false">-C133</f>
        <v>-0.0148323517861794</v>
      </c>
      <c r="D161" s="61" t="n">
        <f aca="false">-D133</f>
        <v>-0.0972738504351609</v>
      </c>
      <c r="E161" s="61" t="n">
        <f aca="false">E133</f>
        <v>0.0613202260686043</v>
      </c>
      <c r="F161" s="61" t="n">
        <f aca="false">F133</f>
        <v>0.0161386158857814</v>
      </c>
      <c r="G161" s="61" t="n">
        <f aca="false">G133</f>
        <v>-0.0346473602669546</v>
      </c>
    </row>
    <row r="162" customFormat="false" ht="12.8" hidden="false" customHeight="false" outlineLevel="0" collapsed="false">
      <c r="B162" s="0" t="n">
        <f aca="false">B161+1</f>
        <v>2027</v>
      </c>
      <c r="C162" s="32" t="n">
        <f aca="false">-C134</f>
        <v>-0.0149048793813692</v>
      </c>
      <c r="D162" s="32" t="n">
        <f aca="false">-D134</f>
        <v>-0.0983319238602213</v>
      </c>
      <c r="E162" s="32" t="n">
        <f aca="false">E134</f>
        <v>0.0621380604065078</v>
      </c>
      <c r="F162" s="32" t="n">
        <f aca="false">F134</f>
        <v>0.0161386158857814</v>
      </c>
      <c r="G162" s="32" t="n">
        <f aca="false">G134</f>
        <v>-0.0349601269493013</v>
      </c>
    </row>
    <row r="163" customFormat="false" ht="12.8" hidden="false" customHeight="false" outlineLevel="0" collapsed="false">
      <c r="B163" s="5" t="n">
        <f aca="false">B162+1</f>
        <v>2028</v>
      </c>
      <c r="C163" s="61" t="n">
        <f aca="false">-C135</f>
        <v>-0.014886972360481</v>
      </c>
      <c r="D163" s="61" t="n">
        <f aca="false">-D135</f>
        <v>-0.099136103311226</v>
      </c>
      <c r="E163" s="61" t="n">
        <f aca="false">E135</f>
        <v>0.0622851533102942</v>
      </c>
      <c r="F163" s="61" t="n">
        <f aca="false">F135</f>
        <v>0.0161386158857814</v>
      </c>
      <c r="G163" s="61" t="n">
        <f aca="false">G135</f>
        <v>-0.0355993064756314</v>
      </c>
    </row>
    <row r="164" customFormat="false" ht="12.8" hidden="false" customHeight="false" outlineLevel="0" collapsed="false">
      <c r="B164" s="0" t="n">
        <f aca="false">B163+1</f>
        <v>2029</v>
      </c>
      <c r="C164" s="32" t="n">
        <f aca="false">-C136</f>
        <v>-0.0144567802454053</v>
      </c>
      <c r="D164" s="32" t="n">
        <f aca="false">-D136</f>
        <v>-0.0994957174272592</v>
      </c>
      <c r="E164" s="32" t="n">
        <f aca="false">E136</f>
        <v>0.062663139885798</v>
      </c>
      <c r="F164" s="32" t="n">
        <f aca="false">F136</f>
        <v>0.0161386158857814</v>
      </c>
      <c r="G164" s="32" t="n">
        <f aca="false">G136</f>
        <v>-0.035150741901085</v>
      </c>
    </row>
    <row r="165" customFormat="false" ht="12.8" hidden="false" customHeight="false" outlineLevel="0" collapsed="false">
      <c r="B165" s="5" t="n">
        <f aca="false">B164+1</f>
        <v>2030</v>
      </c>
      <c r="C165" s="61" t="n">
        <f aca="false">-C137</f>
        <v>-0.0141789898650524</v>
      </c>
      <c r="D165" s="61" t="n">
        <f aca="false">-D137</f>
        <v>-0.0997831390998829</v>
      </c>
      <c r="E165" s="61" t="n">
        <f aca="false">E137</f>
        <v>0.0631717069125873</v>
      </c>
      <c r="F165" s="61" t="n">
        <f aca="false">F137</f>
        <v>0.0161386158857814</v>
      </c>
      <c r="G165" s="61" t="n">
        <f aca="false">G137</f>
        <v>-0.0346518061665666</v>
      </c>
    </row>
    <row r="166" customFormat="false" ht="12.8" hidden="false" customHeight="false" outlineLevel="0" collapsed="false">
      <c r="B166" s="0" t="n">
        <f aca="false">B165+1</f>
        <v>2031</v>
      </c>
      <c r="C166" s="32" t="n">
        <f aca="false">-C138</f>
        <v>-0.0139500940991849</v>
      </c>
      <c r="D166" s="32" t="n">
        <f aca="false">-D138</f>
        <v>-0.0999612151930715</v>
      </c>
      <c r="E166" s="32" t="n">
        <f aca="false">E138</f>
        <v>0.0633465204646924</v>
      </c>
      <c r="F166" s="32" t="n">
        <f aca="false">F138</f>
        <v>0.0161386158857814</v>
      </c>
      <c r="G166" s="32" t="n">
        <f aca="false">G138</f>
        <v>-0.0344261729417826</v>
      </c>
    </row>
    <row r="167" customFormat="false" ht="12.8" hidden="false" customHeight="false" outlineLevel="0" collapsed="false">
      <c r="B167" s="5" t="n">
        <f aca="false">B166+1</f>
        <v>2032</v>
      </c>
      <c r="C167" s="61" t="n">
        <f aca="false">-C139</f>
        <v>-0.0137754673535421</v>
      </c>
      <c r="D167" s="61" t="n">
        <f aca="false">-D139</f>
        <v>-0.100245239662807</v>
      </c>
      <c r="E167" s="61" t="n">
        <f aca="false">E139</f>
        <v>0.063474592273561</v>
      </c>
      <c r="F167" s="61" t="n">
        <f aca="false">F139</f>
        <v>0.0161386158857814</v>
      </c>
      <c r="G167" s="61" t="n">
        <f aca="false">G139</f>
        <v>-0.034407498857007</v>
      </c>
    </row>
    <row r="168" customFormat="false" ht="12.8" hidden="false" customHeight="false" outlineLevel="0" collapsed="false">
      <c r="B168" s="0" t="n">
        <f aca="false">B167+1</f>
        <v>2033</v>
      </c>
      <c r="C168" s="32" t="n">
        <f aca="false">-C140</f>
        <v>-0.0135313979086147</v>
      </c>
      <c r="D168" s="32" t="n">
        <f aca="false">-D140</f>
        <v>-0.0998556903848338</v>
      </c>
      <c r="E168" s="32" t="n">
        <f aca="false">E140</f>
        <v>0.0637972810468817</v>
      </c>
      <c r="F168" s="32" t="n">
        <f aca="false">F140</f>
        <v>0.0161386158857814</v>
      </c>
      <c r="G168" s="32" t="n">
        <f aca="false">G140</f>
        <v>-0.0334511913607854</v>
      </c>
    </row>
    <row r="169" customFormat="false" ht="12.8" hidden="false" customHeight="false" outlineLevel="0" collapsed="false">
      <c r="B169" s="5" t="n">
        <f aca="false">B168+1</f>
        <v>2034</v>
      </c>
      <c r="C169" s="61" t="n">
        <f aca="false">-C141</f>
        <v>-0.0132310033151997</v>
      </c>
      <c r="D169" s="61" t="n">
        <f aca="false">-D141</f>
        <v>-0.0997276965017448</v>
      </c>
      <c r="E169" s="61" t="n">
        <f aca="false">E141</f>
        <v>0.0643122981364769</v>
      </c>
      <c r="F169" s="61" t="n">
        <f aca="false">F141</f>
        <v>0.0161386158857814</v>
      </c>
      <c r="G169" s="61" t="n">
        <f aca="false">G141</f>
        <v>-0.0325077857946862</v>
      </c>
    </row>
    <row r="170" customFormat="false" ht="12.8" hidden="false" customHeight="false" outlineLevel="0" collapsed="false">
      <c r="B170" s="0" t="n">
        <f aca="false">B169+1</f>
        <v>2035</v>
      </c>
      <c r="C170" s="32" t="n">
        <f aca="false">-C142</f>
        <v>-0.0129163835388347</v>
      </c>
      <c r="D170" s="32" t="n">
        <f aca="false">-D142</f>
        <v>-0.0994353704564745</v>
      </c>
      <c r="E170" s="32" t="n">
        <f aca="false">E142</f>
        <v>0.0645000007553408</v>
      </c>
      <c r="F170" s="32" t="n">
        <f aca="false">F142</f>
        <v>0.0161386158857814</v>
      </c>
      <c r="G170" s="32" t="n">
        <f aca="false">G142</f>
        <v>-0.0317131373541869</v>
      </c>
    </row>
    <row r="171" customFormat="false" ht="12.8" hidden="false" customHeight="false" outlineLevel="0" collapsed="false">
      <c r="B171" s="5" t="n">
        <f aca="false">B170+1</f>
        <v>2036</v>
      </c>
      <c r="C171" s="61" t="n">
        <f aca="false">-C143</f>
        <v>-0.0127024275114168</v>
      </c>
      <c r="D171" s="61" t="n">
        <f aca="false">-D143</f>
        <v>-0.0998465177414312</v>
      </c>
      <c r="E171" s="61" t="n">
        <f aca="false">E143</f>
        <v>0.0645745395794341</v>
      </c>
      <c r="F171" s="61" t="n">
        <f aca="false">F143</f>
        <v>0.0161386158857814</v>
      </c>
      <c r="G171" s="61" t="n">
        <f aca="false">G143</f>
        <v>-0.0318357897876325</v>
      </c>
    </row>
    <row r="172" customFormat="false" ht="12.8" hidden="false" customHeight="false" outlineLevel="0" collapsed="false">
      <c r="B172" s="0" t="n">
        <f aca="false">B171+1</f>
        <v>2037</v>
      </c>
      <c r="C172" s="32" t="n">
        <f aca="false">-C144</f>
        <v>-0.0127169779054472</v>
      </c>
      <c r="D172" s="32" t="n">
        <f aca="false">-D144</f>
        <v>-0.100624336551987</v>
      </c>
      <c r="E172" s="32" t="n">
        <f aca="false">E144</f>
        <v>0.0647228626047929</v>
      </c>
      <c r="F172" s="32" t="n">
        <f aca="false">F144</f>
        <v>0.0161386158857814</v>
      </c>
      <c r="G172" s="32" t="n">
        <f aca="false">G144</f>
        <v>-0.0324798359668602</v>
      </c>
    </row>
    <row r="173" customFormat="false" ht="12.8" hidden="false" customHeight="false" outlineLevel="0" collapsed="false">
      <c r="B173" s="5" t="n">
        <f aca="false">B172+1</f>
        <v>2038</v>
      </c>
      <c r="C173" s="61" t="n">
        <f aca="false">-C145</f>
        <v>-0.0124538129745541</v>
      </c>
      <c r="D173" s="61" t="n">
        <f aca="false">-D145</f>
        <v>-0.0999084749594396</v>
      </c>
      <c r="E173" s="61" t="n">
        <f aca="false">E145</f>
        <v>0.0651008179757505</v>
      </c>
      <c r="F173" s="61" t="n">
        <f aca="false">F145</f>
        <v>0.0161386158857814</v>
      </c>
      <c r="G173" s="61" t="n">
        <f aca="false">G145</f>
        <v>-0.0311228540724617</v>
      </c>
    </row>
    <row r="174" customFormat="false" ht="12.8" hidden="false" customHeight="false" outlineLevel="0" collapsed="false">
      <c r="B174" s="0" t="n">
        <f aca="false">B173+1</f>
        <v>2039</v>
      </c>
      <c r="C174" s="32" t="n">
        <f aca="false">-C146</f>
        <v>-0.0121598327706699</v>
      </c>
      <c r="D174" s="32" t="n">
        <f aca="false">-D146</f>
        <v>-0.0998023991436658</v>
      </c>
      <c r="E174" s="32" t="n">
        <f aca="false">E146</f>
        <v>0.0656784989479427</v>
      </c>
      <c r="F174" s="32" t="n">
        <f aca="false">F146</f>
        <v>0.0161386158857814</v>
      </c>
      <c r="G174" s="32" t="n">
        <f aca="false">G146</f>
        <v>-0.0301451170806116</v>
      </c>
    </row>
    <row r="175" customFormat="false" ht="12.8" hidden="false" customHeight="false" outlineLevel="0" collapsed="false">
      <c r="B175" s="5" t="n">
        <f aca="false">B174+1</f>
        <v>2040</v>
      </c>
      <c r="C175" s="61" t="n">
        <f aca="false">-C147</f>
        <v>-0.0117523847956149</v>
      </c>
      <c r="D175" s="61" t="n">
        <f aca="false">-D147</f>
        <v>-0.0999095992572198</v>
      </c>
      <c r="E175" s="61" t="n">
        <f aca="false">E147</f>
        <v>0.0656518770444389</v>
      </c>
      <c r="F175" s="61" t="n">
        <f aca="false">F147</f>
        <v>0.0161386158857814</v>
      </c>
      <c r="G175" s="61" t="n">
        <f aca="false">G147</f>
        <v>-0.0298714911226144</v>
      </c>
    </row>
    <row r="178" customFormat="false" ht="12.8" hidden="false" customHeight="false" outlineLevel="0" collapsed="false">
      <c r="C178" s="61" t="s">
        <v>64</v>
      </c>
      <c r="D178" s="61" t="s">
        <v>170</v>
      </c>
      <c r="E178" s="61" t="s">
        <v>171</v>
      </c>
      <c r="F178" s="61" t="s">
        <v>173</v>
      </c>
    </row>
    <row r="179" customFormat="false" ht="12.8" hidden="false" customHeight="false" outlineLevel="0" collapsed="false">
      <c r="B179" s="5" t="n">
        <v>2014</v>
      </c>
      <c r="C179" s="61" t="n">
        <f aca="false">((SUM('Low pensions'!$Y$4:$Y$7)/AVERAGE('Low scenario'!$AG$3:$AG$6)))*-1</f>
        <v>-0.0100080003976103</v>
      </c>
      <c r="D179" s="61" t="n">
        <f aca="false">-('Low scenario'!BM3+'Low scenario'!BN3+'Low scenario'!BL3+C179)</f>
        <v>-0.0636642641339579</v>
      </c>
      <c r="E179" s="61" t="n">
        <f aca="false">'Low scenario'!BK3</f>
        <v>0.0539797598100557</v>
      </c>
      <c r="F179" s="61" t="n">
        <f aca="false">E179+D179+C179</f>
        <v>-0.0196925047215125</v>
      </c>
    </row>
    <row r="180" customFormat="false" ht="12.8" hidden="false" customHeight="false" outlineLevel="0" collapsed="false">
      <c r="B180" s="0" t="n">
        <v>2015</v>
      </c>
      <c r="C180" s="32" t="n">
        <f aca="false">(SUM('Low pensions'!$Y$14:$Y$17)/AVERAGE('Low scenario'!$AG$14:$AG$17))*-1</f>
        <v>-0.0109202595021298</v>
      </c>
      <c r="D180" s="32" t="n">
        <f aca="false">-('Low scenario'!BM4+'Low scenario'!BN4+'Low scenario'!BL4+C180)</f>
        <v>-0.082878117973868</v>
      </c>
      <c r="E180" s="32" t="n">
        <f aca="false">'Low scenario'!BK4</f>
        <v>0.0608238023860763</v>
      </c>
      <c r="F180" s="32" t="n">
        <f aca="false">E180+D180+C180</f>
        <v>-0.0329745750899216</v>
      </c>
    </row>
    <row r="181" customFormat="false" ht="12.8" hidden="false" customHeight="false" outlineLevel="0" collapsed="false">
      <c r="B181" s="5" t="n">
        <v>2016</v>
      </c>
      <c r="C181" s="61" t="n">
        <f aca="false">(SUM('Low pensions'!$Y$18:$Y$21)/AVERAGE('Low scenario'!$AG$18:$AG$21))*-1</f>
        <v>-0.0120403218026096</v>
      </c>
      <c r="D181" s="61" t="n">
        <f aca="false">-('Low scenario'!BM5+'Low scenario'!BN5+'Low scenario'!BL5+C181)</f>
        <v>-0.0819364794999319</v>
      </c>
      <c r="E181" s="61" t="n">
        <f aca="false">'Low scenario'!BK5</f>
        <v>0.0607772092455274</v>
      </c>
      <c r="F181" s="61" t="n">
        <f aca="false">E181+D181+C181</f>
        <v>-0.0331995920570141</v>
      </c>
    </row>
    <row r="182" customFormat="false" ht="12.8" hidden="false" customHeight="false" outlineLevel="0" collapsed="false">
      <c r="B182" s="0" t="n">
        <v>2017</v>
      </c>
      <c r="C182" s="32" t="n">
        <f aca="false">(SUM('Low pensions'!$Y$22:$Y$25)/AVERAGE('Low scenario'!$AG$22:$AG$25))*-1</f>
        <v>-0.0152644230272318</v>
      </c>
      <c r="D182" s="32" t="n">
        <f aca="false">-('Low scenario'!BM6+'Low scenario'!BN6+'Low scenario'!BL6+C182)</f>
        <v>-0.0850072793541843</v>
      </c>
      <c r="E182" s="32" t="n">
        <f aca="false">'Low scenario'!BK6</f>
        <v>0.0632186182278524</v>
      </c>
      <c r="F182" s="32" t="n">
        <f aca="false">E182+D182+C182</f>
        <v>-0.0370530841535637</v>
      </c>
    </row>
    <row r="183" customFormat="false" ht="12.8" hidden="false" customHeight="false" outlineLevel="0" collapsed="false">
      <c r="B183" s="5" t="n">
        <f aca="false">B182+1</f>
        <v>2018</v>
      </c>
      <c r="C183" s="61" t="n">
        <f aca="false">(SUM('Low pensions'!$Y$26:$Y$29)/AVERAGE('Low scenario'!$AG$26:$AG$29))*-1</f>
        <v>-0.0142020180814306</v>
      </c>
      <c r="D183" s="61" t="n">
        <f aca="false">-('Low scenario'!BM7+'Low scenario'!BN7+'Low scenario'!BL7+C183)</f>
        <v>-0.0819274924771436</v>
      </c>
      <c r="E183" s="61" t="n">
        <f aca="false">'Low scenario'!BK7</f>
        <v>0.0584562617822061</v>
      </c>
      <c r="F183" s="61" t="n">
        <f aca="false">E183+D183+C183</f>
        <v>-0.0376732487763681</v>
      </c>
    </row>
    <row r="184" customFormat="false" ht="12.8" hidden="false" customHeight="false" outlineLevel="0" collapsed="false">
      <c r="B184" s="0" t="n">
        <f aca="false">B183+1</f>
        <v>2019</v>
      </c>
      <c r="C184" s="32" t="n">
        <f aca="false">(SUM('Low pensions'!$Y$30:$Y$33)/AVERAGE('Low scenario'!$AG$30:$AG$33))*-1</f>
        <v>-0.0137164817797649</v>
      </c>
      <c r="D184" s="32" t="n">
        <f aca="false">-('Low scenario'!BM8+'Low scenario'!BN8+'Low scenario'!BL8+C184)</f>
        <v>-0.0763314877812945</v>
      </c>
      <c r="E184" s="32" t="n">
        <f aca="false">'Low scenario'!BK8</f>
        <v>0.0514251825698654</v>
      </c>
      <c r="F184" s="32" t="n">
        <f aca="false">E184+D184+C184</f>
        <v>-0.0386227869911939</v>
      </c>
    </row>
    <row r="185" customFormat="false" ht="12.8" hidden="false" customHeight="false" outlineLevel="0" collapsed="false">
      <c r="B185" s="5" t="n">
        <f aca="false">B184+1</f>
        <v>2020</v>
      </c>
      <c r="C185" s="61" t="n">
        <f aca="false">(SUM('Low pensions'!$Y$34:$Y$37)/AVERAGE('Low scenario'!$AG$34:$AG$37))*-1</f>
        <v>-0.0146305712707108</v>
      </c>
      <c r="D185" s="61" t="n">
        <f aca="false">-('Low scenario'!BM9+'Low scenario'!BN9+'Low scenario'!BL9+C185)</f>
        <v>-0.0920801247775264</v>
      </c>
      <c r="E185" s="61" t="n">
        <f aca="false">'Low scenario'!BK9</f>
        <v>0.0587072546075803</v>
      </c>
      <c r="F185" s="61" t="n">
        <f aca="false">E185+D185+C185</f>
        <v>-0.0480034414406569</v>
      </c>
    </row>
    <row r="186" customFormat="false" ht="12.8" hidden="false" customHeight="false" outlineLevel="0" collapsed="false">
      <c r="B186" s="0" t="n">
        <f aca="false">B185+1</f>
        <v>2021</v>
      </c>
      <c r="C186" s="32" t="n">
        <f aca="false">(SUM('Low pensions'!$Y$38:$Y$41)/AVERAGE('Low scenario'!$AG$38:$AG$41))*-1</f>
        <v>-0.0134997845015817</v>
      </c>
      <c r="D186" s="32" t="n">
        <f aca="false">-('Low scenario'!BM10+'Low scenario'!BN10+'Low scenario'!BL10+C186)</f>
        <v>-0.0832866225176524</v>
      </c>
      <c r="E186" s="32" t="n">
        <f aca="false">'Low scenario'!BK10</f>
        <v>0.0583456853084436</v>
      </c>
      <c r="F186" s="32" t="n">
        <f aca="false">E186+D186+C186</f>
        <v>-0.0384407217107905</v>
      </c>
    </row>
    <row r="187" customFormat="false" ht="12.8" hidden="false" customHeight="false" outlineLevel="0" collapsed="false">
      <c r="B187" s="5" t="n">
        <f aca="false">B186+1</f>
        <v>2022</v>
      </c>
      <c r="C187" s="61" t="n">
        <f aca="false">(SUM('Low pensions'!$Y$42:$Y$45)/AVERAGE('Low scenario'!$AG$42:$AG$45))*-1</f>
        <v>-0.0140470156047458</v>
      </c>
      <c r="D187" s="61" t="n">
        <f aca="false">-('Low scenario'!BM11+'Low scenario'!BN11+'Low scenario'!BL11+C187)</f>
        <v>-0.0864214627493769</v>
      </c>
      <c r="E187" s="61" t="n">
        <f aca="false">'Low scenario'!BK11</f>
        <v>0.0584043385346648</v>
      </c>
      <c r="F187" s="61" t="n">
        <f aca="false">E187+D187+C187</f>
        <v>-0.0420641398194579</v>
      </c>
    </row>
    <row r="188" customFormat="false" ht="12.8" hidden="false" customHeight="false" outlineLevel="0" collapsed="false">
      <c r="B188" s="0" t="n">
        <f aca="false">B187+1</f>
        <v>2023</v>
      </c>
      <c r="C188" s="32" t="n">
        <f aca="false">(SUM('Low pensions'!$Y$46:$Y$49)/AVERAGE('Low scenario'!$AG$46:$AG$49))*-1</f>
        <v>-0.0143037142055139</v>
      </c>
      <c r="D188" s="32" t="n">
        <f aca="false">-('Low scenario'!BM12+'Low scenario'!BN12+'Low scenario'!BL12+C188)</f>
        <v>-0.0886455998935263</v>
      </c>
      <c r="E188" s="32" t="n">
        <f aca="false">'Low scenario'!BK12</f>
        <v>0.0578426323527457</v>
      </c>
      <c r="F188" s="32" t="n">
        <f aca="false">E188+D188+C188</f>
        <v>-0.0451066817462945</v>
      </c>
    </row>
    <row r="189" customFormat="false" ht="12.8" hidden="false" customHeight="false" outlineLevel="0" collapsed="false">
      <c r="B189" s="5" t="n">
        <f aca="false">B188+1</f>
        <v>2024</v>
      </c>
      <c r="C189" s="61" t="n">
        <f aca="false">(SUM('Low pensions'!$Y$50:$Y$53)/AVERAGE('Low scenario'!$AG$50:$AG$53))*-1</f>
        <v>-0.0146928958991596</v>
      </c>
      <c r="D189" s="61" t="n">
        <f aca="false">-('Low scenario'!BM13+'Low scenario'!BN13+'Low scenario'!BL13+C189)</f>
        <v>-0.0907613486722073</v>
      </c>
      <c r="E189" s="61" t="n">
        <f aca="false">'Low scenario'!BK13</f>
        <v>0.0577784979244403</v>
      </c>
      <c r="F189" s="61" t="n">
        <f aca="false">E189+D189+C189</f>
        <v>-0.0476757466469266</v>
      </c>
    </row>
    <row r="190" customFormat="false" ht="12.8" hidden="false" customHeight="false" outlineLevel="0" collapsed="false">
      <c r="B190" s="0" t="n">
        <f aca="false">B189+1</f>
        <v>2025</v>
      </c>
      <c r="C190" s="32" t="n">
        <f aca="false">(SUM('Low pensions'!$Y$54:$Y$57)/AVERAGE('Low scenario'!$AG$54:$AG$57))*-1</f>
        <v>-0.0147494405119864</v>
      </c>
      <c r="D190" s="32" t="n">
        <f aca="false">-('Low scenario'!BM14+'Low scenario'!BN14+'Low scenario'!BL14+C190)</f>
        <v>-0.092683283153942</v>
      </c>
      <c r="E190" s="32" t="n">
        <f aca="false">'Low scenario'!BK14</f>
        <v>0.0579230977574355</v>
      </c>
      <c r="F190" s="32" t="n">
        <f aca="false">E190+D190+C190</f>
        <v>-0.0495096259084929</v>
      </c>
    </row>
    <row r="191" customFormat="false" ht="12.8" hidden="false" customHeight="false" outlineLevel="0" collapsed="false">
      <c r="B191" s="5" t="n">
        <f aca="false">B190+1</f>
        <v>2026</v>
      </c>
      <c r="C191" s="61" t="n">
        <f aca="false">(SUM('Low pensions'!$Y$58:$Y$61)/AVERAGE('Low scenario'!$AG$58:$AG$61))*-1</f>
        <v>-0.0150470546677442</v>
      </c>
      <c r="D191" s="61" t="n">
        <f aca="false">-('Low scenario'!BM15+'Low scenario'!BN15+'Low scenario'!BL15+C191)</f>
        <v>-0.0967715937440295</v>
      </c>
      <c r="E191" s="61" t="n">
        <f aca="false">'Low scenario'!BK15</f>
        <v>0.0582935921913165</v>
      </c>
      <c r="F191" s="61" t="n">
        <f aca="false">E191+D191+C191</f>
        <v>-0.0535250562204573</v>
      </c>
    </row>
    <row r="192" customFormat="false" ht="12.8" hidden="false" customHeight="false" outlineLevel="0" collapsed="false">
      <c r="B192" s="0" t="n">
        <f aca="false">B191+1</f>
        <v>2027</v>
      </c>
      <c r="C192" s="32" t="n">
        <f aca="false">(SUM('Low pensions'!$Y$62:$Y$65)/AVERAGE('Low scenario'!$AG$62:$AG$65))*-1</f>
        <v>-0.0158912752708434</v>
      </c>
      <c r="D192" s="32" t="n">
        <f aca="false">-('Low scenario'!BM16+'Low scenario'!BN16+'Low scenario'!BL16+C192)</f>
        <v>-0.102252556467721</v>
      </c>
      <c r="E192" s="32" t="n">
        <f aca="false">'Low scenario'!BK16</f>
        <v>0.0587218011656135</v>
      </c>
      <c r="F192" s="32" t="n">
        <f aca="false">E192+D192+C192</f>
        <v>-0.0594220305729511</v>
      </c>
    </row>
    <row r="193" customFormat="false" ht="12.8" hidden="false" customHeight="false" outlineLevel="0" collapsed="false">
      <c r="B193" s="5" t="n">
        <f aca="false">B192+1</f>
        <v>2028</v>
      </c>
      <c r="C193" s="61" t="n">
        <f aca="false">(SUM('Low pensions'!$Y$66:$Y$69)/AVERAGE('Low scenario'!$AG$66:$AG$69))*-1</f>
        <v>-0.0157599540784205</v>
      </c>
      <c r="D193" s="61" t="n">
        <f aca="false">-('Low scenario'!BM17+'Low scenario'!BN17+'Low scenario'!BL17+C193)</f>
        <v>-0.103303585717787</v>
      </c>
      <c r="E193" s="61" t="n">
        <f aca="false">'Low scenario'!BK17</f>
        <v>0.058714413316175</v>
      </c>
      <c r="F193" s="61" t="n">
        <f aca="false">E193+D193+C193</f>
        <v>-0.0603491264800327</v>
      </c>
    </row>
    <row r="194" customFormat="false" ht="12.8" hidden="false" customHeight="false" outlineLevel="0" collapsed="false">
      <c r="B194" s="0" t="n">
        <f aca="false">B193+1</f>
        <v>2029</v>
      </c>
      <c r="C194" s="32" t="n">
        <f aca="false">(SUM('Low pensions'!$Y$70:$Y$73)/AVERAGE('Low scenario'!$AG$70:$AG$73))*-1</f>
        <v>-0.0155279149003904</v>
      </c>
      <c r="D194" s="32" t="n">
        <f aca="false">-('Low scenario'!BM18+'Low scenario'!BN18+'Low scenario'!BL18+C194)</f>
        <v>-0.104503350038242</v>
      </c>
      <c r="E194" s="32" t="n">
        <f aca="false">'Low scenario'!BK18</f>
        <v>0.0588235690807309</v>
      </c>
      <c r="F194" s="32" t="n">
        <f aca="false">E194+D194+C194</f>
        <v>-0.061207695857901</v>
      </c>
    </row>
    <row r="195" customFormat="false" ht="12.8" hidden="false" customHeight="false" outlineLevel="0" collapsed="false">
      <c r="B195" s="5" t="n">
        <f aca="false">B194+1</f>
        <v>2030</v>
      </c>
      <c r="C195" s="61" t="n">
        <f aca="false">(SUM('Low pensions'!$Y$74:$Y$77)/AVERAGE('Low scenario'!$AG$74:$AG$77))*-1</f>
        <v>-0.0153305280690509</v>
      </c>
      <c r="D195" s="61" t="n">
        <f aca="false">-('Low scenario'!BM19+'Low scenario'!BN19+'Low scenario'!BL19+C195)</f>
        <v>-0.104474066919951</v>
      </c>
      <c r="E195" s="61" t="n">
        <f aca="false">'Low scenario'!BK19</f>
        <v>0.0589027695855294</v>
      </c>
      <c r="F195" s="61" t="n">
        <f aca="false">E195+D195+C195</f>
        <v>-0.0609018254034721</v>
      </c>
    </row>
    <row r="196" customFormat="false" ht="12.8" hidden="false" customHeight="false" outlineLevel="0" collapsed="false">
      <c r="B196" s="0" t="n">
        <f aca="false">B195+1</f>
        <v>2031</v>
      </c>
      <c r="C196" s="32" t="n">
        <f aca="false">(SUM('Low pensions'!$Y$78:$Y$81)/AVERAGE('Low scenario'!$AG$78:$AG$81))*-1</f>
        <v>-0.0149246421730067</v>
      </c>
      <c r="D196" s="32" t="n">
        <f aca="false">-('Low scenario'!BM20+'Low scenario'!BN20+'Low scenario'!BL20+C196)</f>
        <v>-0.105179542746491</v>
      </c>
      <c r="E196" s="32" t="n">
        <f aca="false">'Low scenario'!BK20</f>
        <v>0.0591764966307547</v>
      </c>
      <c r="F196" s="32" t="n">
        <f aca="false">E196+D196+C196</f>
        <v>-0.0609276882887433</v>
      </c>
    </row>
    <row r="197" customFormat="false" ht="12.8" hidden="false" customHeight="false" outlineLevel="0" collapsed="false">
      <c r="B197" s="5" t="n">
        <f aca="false">B196+1</f>
        <v>2032</v>
      </c>
      <c r="C197" s="61" t="n">
        <f aca="false">(SUM('Low pensions'!$Y$82:$Y$85)/AVERAGE('Low scenario'!$AG$82:$AG$85))*-1</f>
        <v>-0.0144656864834825</v>
      </c>
      <c r="D197" s="61" t="n">
        <f aca="false">-('Low scenario'!BM21+'Low scenario'!BN21+'Low scenario'!BL21+C197)</f>
        <v>-0.104764137970307</v>
      </c>
      <c r="E197" s="61" t="n">
        <f aca="false">'Low scenario'!BK21</f>
        <v>0.0595297451287514</v>
      </c>
      <c r="F197" s="61" t="n">
        <f aca="false">E197+D197+C197</f>
        <v>-0.0597000793250384</v>
      </c>
    </row>
    <row r="198" customFormat="false" ht="12.8" hidden="false" customHeight="false" outlineLevel="0" collapsed="false">
      <c r="B198" s="0" t="n">
        <f aca="false">B197+1</f>
        <v>2033</v>
      </c>
      <c r="C198" s="32" t="n">
        <f aca="false">(SUM('Low pensions'!$Y$86:$Y$89)/AVERAGE('Low scenario'!$AG$86:$AG$89))*-1</f>
        <v>-0.0141447366542385</v>
      </c>
      <c r="D198" s="32" t="n">
        <f aca="false">-('Low scenario'!BM22+'Low scenario'!BN22+'Low scenario'!BL22+C198)</f>
        <v>-0.104414434964006</v>
      </c>
      <c r="E198" s="32" t="n">
        <f aca="false">'Low scenario'!BK22</f>
        <v>0.0597617579420604</v>
      </c>
      <c r="F198" s="32" t="n">
        <f aca="false">E198+D198+C198</f>
        <v>-0.0587974136761845</v>
      </c>
    </row>
    <row r="199" customFormat="false" ht="12.8" hidden="false" customHeight="false" outlineLevel="0" collapsed="false">
      <c r="B199" s="5" t="n">
        <f aca="false">B198+1</f>
        <v>2034</v>
      </c>
      <c r="C199" s="61" t="n">
        <f aca="false">(SUM('Low pensions'!$Y$90:$Y$93)/AVERAGE('Low scenario'!$AG$90:$AG$93))*-1</f>
        <v>-0.0139547041051855</v>
      </c>
      <c r="D199" s="61" t="n">
        <f aca="false">-('Low scenario'!BM23+'Low scenario'!BN23+'Low scenario'!BL23+C199)</f>
        <v>-0.105295796507278</v>
      </c>
      <c r="E199" s="61" t="n">
        <f aca="false">'Low scenario'!BK23</f>
        <v>0.0599354461902286</v>
      </c>
      <c r="F199" s="61" t="n">
        <f aca="false">E199+D199+C199</f>
        <v>-0.0593150544222351</v>
      </c>
    </row>
    <row r="200" customFormat="false" ht="12.8" hidden="false" customHeight="false" outlineLevel="0" collapsed="false">
      <c r="B200" s="0" t="n">
        <f aca="false">B199+1</f>
        <v>2035</v>
      </c>
      <c r="C200" s="32" t="n">
        <f aca="false">(SUM('Low pensions'!$Y$94:$Y$97)/AVERAGE('Low scenario'!$AG$94:$AG$97))*-1</f>
        <v>-0.0137340095637591</v>
      </c>
      <c r="D200" s="32" t="n">
        <f aca="false">-('Low scenario'!BM24+'Low scenario'!BN24+'Low scenario'!BL24+C200)</f>
        <v>-0.105874402337665</v>
      </c>
      <c r="E200" s="32" t="n">
        <f aca="false">'Low scenario'!BK24</f>
        <v>0.0595425583857582</v>
      </c>
      <c r="F200" s="32" t="n">
        <f aca="false">E200+D200+C200</f>
        <v>-0.0600658535156662</v>
      </c>
    </row>
    <row r="201" customFormat="false" ht="12.8" hidden="false" customHeight="false" outlineLevel="0" collapsed="false">
      <c r="B201" s="5" t="n">
        <f aca="false">B200+1</f>
        <v>2036</v>
      </c>
      <c r="C201" s="61" t="n">
        <f aca="false">(SUM('Low pensions'!$Y$98:$Y$101)/AVERAGE('Low scenario'!$AG$98:$AG$101))*-1</f>
        <v>-0.0135637632550772</v>
      </c>
      <c r="D201" s="61" t="n">
        <f aca="false">-('Low scenario'!BM25+'Low scenario'!BN25+'Low scenario'!BL25+C201)</f>
        <v>-0.105473583285081</v>
      </c>
      <c r="E201" s="61" t="n">
        <f aca="false">'Low scenario'!BK25</f>
        <v>0.0597004860817615</v>
      </c>
      <c r="F201" s="61" t="n">
        <f aca="false">E201+D201+C201</f>
        <v>-0.0593368604583965</v>
      </c>
    </row>
    <row r="202" customFormat="false" ht="12.8" hidden="false" customHeight="false" outlineLevel="0" collapsed="false">
      <c r="B202" s="0" t="n">
        <f aca="false">B201+1</f>
        <v>2037</v>
      </c>
      <c r="C202" s="32" t="n">
        <f aca="false">(SUM('Low pensions'!$Y$102:$Y$105)/AVERAGE('Low scenario'!$AG$102:$AG$105))*-1</f>
        <v>-0.0132037752743662</v>
      </c>
      <c r="D202" s="32" t="n">
        <f aca="false">-('Low scenario'!BM26+'Low scenario'!BN26+'Low scenario'!BL26+C202)</f>
        <v>-0.105680984683717</v>
      </c>
      <c r="E202" s="32" t="n">
        <f aca="false">'Low scenario'!BK26</f>
        <v>0.0599407441958361</v>
      </c>
      <c r="F202" s="32" t="n">
        <f aca="false">E202+D202+C202</f>
        <v>-0.0589440157622468</v>
      </c>
    </row>
    <row r="203" customFormat="false" ht="12.8" hidden="false" customHeight="false" outlineLevel="0" collapsed="false">
      <c r="B203" s="5" t="n">
        <f aca="false">B202+1</f>
        <v>2038</v>
      </c>
      <c r="C203" s="61" t="n">
        <f aca="false">(SUM('Low pensions'!$Y$106:$Y$109)/AVERAGE('Low scenario'!$AG$106:$AG$109))*-1</f>
        <v>-0.0131267972369846</v>
      </c>
      <c r="D203" s="61" t="n">
        <f aca="false">-('Low scenario'!BM27+'Low scenario'!BN27+'Low scenario'!BL27+C203)</f>
        <v>-0.105173674338526</v>
      </c>
      <c r="E203" s="61" t="n">
        <f aca="false">'Low scenario'!BK27</f>
        <v>0.0603468699715887</v>
      </c>
      <c r="F203" s="61" t="n">
        <f aca="false">E203+D203+C203</f>
        <v>-0.0579536016039221</v>
      </c>
    </row>
    <row r="204" customFormat="false" ht="12.8" hidden="false" customHeight="false" outlineLevel="0" collapsed="false">
      <c r="B204" s="0" t="n">
        <f aca="false">B203+1</f>
        <v>2039</v>
      </c>
      <c r="C204" s="32" t="n">
        <f aca="false">(SUM('Low pensions'!$Y$110:$Y$113)/AVERAGE('Low scenario'!$AG$110:$AG$113))*-1</f>
        <v>-0.0129009200143422</v>
      </c>
      <c r="D204" s="32" t="n">
        <f aca="false">-('Low scenario'!BM28+'Low scenario'!BN28+'Low scenario'!BL28+C204)</f>
        <v>-0.105596663929112</v>
      </c>
      <c r="E204" s="32" t="n">
        <f aca="false">'Low scenario'!BK28</f>
        <v>0.0604496125404725</v>
      </c>
      <c r="F204" s="32" t="n">
        <f aca="false">E204+D204+C204</f>
        <v>-0.0580479714029811</v>
      </c>
    </row>
    <row r="205" customFormat="false" ht="12.8" hidden="false" customHeight="false" outlineLevel="0" collapsed="false">
      <c r="B205" s="5" t="n">
        <f aca="false">B204+1</f>
        <v>2040</v>
      </c>
      <c r="C205" s="61" t="n">
        <f aca="false">(SUM('Low pensions'!$Y$114:$Y$117)/AVERAGE('Low scenario'!$AG$114:$AG$117))*-1</f>
        <v>-0.0126832470867557</v>
      </c>
      <c r="D205" s="61" t="n">
        <f aca="false">-('Low scenario'!BM29+'Low scenario'!BN29+'Low scenario'!BL29+C205)</f>
        <v>-0.106388322266016</v>
      </c>
      <c r="E205" s="61" t="n">
        <f aca="false">'Low scenario'!BK29</f>
        <v>0.0603406838361957</v>
      </c>
      <c r="F205" s="61" t="n">
        <f aca="false">E205+D205+C205</f>
        <v>-0.0587308855165762</v>
      </c>
    </row>
    <row r="210" customFormat="false" ht="12.8" hidden="false" customHeight="false" outlineLevel="0" collapsed="false">
      <c r="D210" s="0" t="n">
        <v>-1</v>
      </c>
    </row>
  </sheetData>
  <mergeCells count="2">
    <mergeCell ref="C55:H55"/>
    <mergeCell ref="J55:P5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X1" colorId="64" zoomScale="60" zoomScaleNormal="60" zoomScalePageLayoutView="100" workbookViewId="0">
      <selection pane="topLeft" activeCell="AA37" activeCellId="0" sqref="AA37"/>
    </sheetView>
  </sheetViews>
  <sheetFormatPr defaultColWidth="9.328125" defaultRowHeight="12.8" zeroHeight="false" outlineLevelRow="0" outlineLevelCol="0"/>
  <cols>
    <col collapsed="false" customWidth="true" hidden="false" outlineLevel="0" max="7" min="6" style="110" width="14.46"/>
    <col collapsed="false" customWidth="true" hidden="false" outlineLevel="0" max="8" min="8" style="0" width="14.46"/>
    <col collapsed="false" customWidth="true" hidden="false" outlineLevel="0" max="9" min="9" style="0" width="13.97"/>
    <col collapsed="false" customWidth="true" hidden="false" outlineLevel="0" max="11" min="10" style="110" width="8.83"/>
    <col collapsed="false" customWidth="true" hidden="false" outlineLevel="0" max="14" min="14" style="110" width="8.83"/>
    <col collapsed="false" customWidth="true" hidden="false" outlineLevel="0" max="18" min="17" style="0" width="11.76"/>
    <col collapsed="false" customWidth="true" hidden="false" outlineLevel="0" max="24" min="24" style="0" width="17.26"/>
    <col collapsed="false" customWidth="true" hidden="false" outlineLevel="0" max="25" min="25" style="0" width="13.52"/>
  </cols>
  <sheetData>
    <row r="1" customFormat="false" ht="12.8" hidden="false" customHeight="true" outlineLevel="0" collapsed="false">
      <c r="A1" s="139"/>
      <c r="B1" s="140"/>
      <c r="C1" s="139"/>
      <c r="D1" s="139"/>
      <c r="E1" s="139"/>
      <c r="F1" s="141" t="s">
        <v>174</v>
      </c>
      <c r="G1" s="141" t="s">
        <v>175</v>
      </c>
      <c r="H1" s="139"/>
      <c r="I1" s="139"/>
      <c r="J1" s="142" t="s">
        <v>176</v>
      </c>
      <c r="K1" s="142" t="s">
        <v>177</v>
      </c>
      <c r="L1" s="139"/>
      <c r="M1" s="143"/>
      <c r="N1" s="144" t="s">
        <v>178</v>
      </c>
      <c r="O1" s="139"/>
      <c r="P1" s="140"/>
      <c r="Q1" s="139"/>
      <c r="R1" s="139"/>
      <c r="S1" s="139"/>
      <c r="T1" s="139"/>
      <c r="U1" s="140"/>
      <c r="V1" s="139"/>
      <c r="W1" s="139"/>
      <c r="X1" s="139"/>
      <c r="Y1" s="139"/>
      <c r="Z1" s="139"/>
      <c r="AA1" s="139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</row>
    <row r="2" customFormat="false" ht="12.8" hidden="false" customHeight="true" outlineLevel="0" collapsed="false">
      <c r="A2" s="139"/>
      <c r="B2" s="140"/>
      <c r="C2" s="139"/>
      <c r="D2" s="139"/>
      <c r="E2" s="139"/>
      <c r="F2" s="142" t="s">
        <v>179</v>
      </c>
      <c r="G2" s="142" t="s">
        <v>180</v>
      </c>
      <c r="H2" s="139"/>
      <c r="I2" s="139"/>
      <c r="J2" s="144"/>
      <c r="K2" s="144"/>
      <c r="L2" s="139"/>
      <c r="M2" s="143"/>
      <c r="N2" s="144" t="s">
        <v>181</v>
      </c>
      <c r="O2" s="139"/>
      <c r="P2" s="140"/>
      <c r="Q2" s="139"/>
      <c r="R2" s="139"/>
      <c r="S2" s="139"/>
      <c r="T2" s="139"/>
      <c r="U2" s="140"/>
      <c r="V2" s="139"/>
      <c r="W2" s="139"/>
      <c r="X2" s="139"/>
      <c r="Y2" s="139"/>
      <c r="Z2" s="139"/>
      <c r="AA2" s="139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  <c r="AW2" s="145"/>
      <c r="AX2" s="145"/>
      <c r="AY2" s="145"/>
      <c r="AZ2" s="145"/>
      <c r="BA2" s="145"/>
      <c r="BB2" s="145"/>
      <c r="BC2" s="145"/>
      <c r="BD2" s="145"/>
      <c r="BE2" s="145"/>
      <c r="BF2" s="145"/>
      <c r="BG2" s="145"/>
      <c r="BH2" s="145"/>
      <c r="BI2" s="145"/>
      <c r="BJ2" s="145"/>
      <c r="BK2" s="145"/>
      <c r="BL2" s="145"/>
    </row>
    <row r="3" customFormat="false" ht="73.75" hidden="false" customHeight="true" outlineLevel="0" collapsed="false">
      <c r="A3" s="146" t="s">
        <v>182</v>
      </c>
      <c r="B3" s="147"/>
      <c r="C3" s="146" t="s">
        <v>183</v>
      </c>
      <c r="D3" s="146" t="s">
        <v>184</v>
      </c>
      <c r="E3" s="146" t="s">
        <v>185</v>
      </c>
      <c r="F3" s="148" t="s">
        <v>186</v>
      </c>
      <c r="G3" s="148" t="s">
        <v>187</v>
      </c>
      <c r="H3" s="146" t="s">
        <v>188</v>
      </c>
      <c r="I3" s="146" t="s">
        <v>189</v>
      </c>
      <c r="J3" s="148" t="s">
        <v>190</v>
      </c>
      <c r="K3" s="148" t="s">
        <v>191</v>
      </c>
      <c r="L3" s="146" t="s">
        <v>192</v>
      </c>
      <c r="M3" s="149" t="s">
        <v>193</v>
      </c>
      <c r="N3" s="148" t="s">
        <v>194</v>
      </c>
      <c r="O3" s="146" t="s">
        <v>195</v>
      </c>
      <c r="P3" s="147" t="s">
        <v>196</v>
      </c>
      <c r="Q3" s="146" t="s">
        <v>197</v>
      </c>
      <c r="R3" s="146" t="s">
        <v>198</v>
      </c>
      <c r="S3" s="146" t="s">
        <v>199</v>
      </c>
      <c r="T3" s="146" t="s">
        <v>200</v>
      </c>
      <c r="U3" s="147" t="s">
        <v>201</v>
      </c>
      <c r="V3" s="146" t="s">
        <v>202</v>
      </c>
      <c r="W3" s="146" t="s">
        <v>203</v>
      </c>
      <c r="X3" s="146" t="s">
        <v>204</v>
      </c>
      <c r="Y3" s="146" t="s">
        <v>205</v>
      </c>
      <c r="Z3" s="146" t="s">
        <v>206</v>
      </c>
      <c r="AA3" s="148" t="s">
        <v>207</v>
      </c>
      <c r="AB3" s="148" t="s">
        <v>208</v>
      </c>
      <c r="AC3" s="146"/>
      <c r="AD3" s="146"/>
      <c r="AE3" s="150"/>
      <c r="AF3" s="150"/>
      <c r="AG3" s="150"/>
      <c r="AH3" s="150"/>
      <c r="AI3" s="150"/>
      <c r="AJ3" s="150"/>
      <c r="AK3" s="150"/>
      <c r="AL3" s="150"/>
      <c r="AM3" s="150"/>
      <c r="AN3" s="150"/>
      <c r="AO3" s="150"/>
      <c r="AP3" s="150"/>
      <c r="AQ3" s="150"/>
      <c r="AR3" s="150"/>
      <c r="AS3" s="150"/>
      <c r="AT3" s="150"/>
      <c r="AU3" s="150"/>
      <c r="AV3" s="150"/>
      <c r="AW3" s="150"/>
      <c r="AX3" s="150"/>
      <c r="AY3" s="150"/>
      <c r="AZ3" s="150"/>
      <c r="BA3" s="150"/>
      <c r="BB3" s="150"/>
      <c r="BC3" s="150"/>
      <c r="BD3" s="150"/>
      <c r="BE3" s="150"/>
      <c r="BF3" s="150"/>
      <c r="BG3" s="150"/>
      <c r="BH3" s="150"/>
      <c r="BI3" s="150"/>
      <c r="BJ3" s="150"/>
      <c r="BK3" s="150"/>
      <c r="BL3" s="150"/>
    </row>
    <row r="4" customFormat="false" ht="12.8" hidden="false" customHeight="false" outlineLevel="0" collapsed="false">
      <c r="A4" s="151" t="s">
        <v>209</v>
      </c>
      <c r="B4" s="152"/>
      <c r="C4" s="151" t="n">
        <v>2014</v>
      </c>
      <c r="D4" s="151" t="n">
        <v>1</v>
      </c>
      <c r="E4" s="151" t="n">
        <v>1005</v>
      </c>
      <c r="F4" s="153" t="n">
        <v>13919743</v>
      </c>
      <c r="G4" s="153" t="n">
        <v>13367098</v>
      </c>
      <c r="H4" s="154" t="n">
        <f aca="false">F4-J4</f>
        <v>13919743</v>
      </c>
      <c r="I4" s="154" t="n">
        <f aca="false">G4-K4</f>
        <v>13367098</v>
      </c>
      <c r="J4" s="155"/>
      <c r="K4" s="155"/>
      <c r="L4" s="154" t="n">
        <f aca="false">H4-I4</f>
        <v>552645</v>
      </c>
      <c r="M4" s="154" t="n">
        <f aca="false">J4-K4</f>
        <v>0</v>
      </c>
      <c r="N4" s="155" t="n">
        <v>2431521</v>
      </c>
      <c r="O4" s="156" t="n">
        <v>68064666.1181856</v>
      </c>
      <c r="P4" s="151" t="n">
        <f aca="false">O4/I4</f>
        <v>5.09195534574412</v>
      </c>
      <c r="Q4" s="154" t="n">
        <f aca="false">I4*5.5017049523</f>
        <v>73541829.2644794</v>
      </c>
      <c r="R4" s="154" t="n">
        <v>11018747.8054275</v>
      </c>
      <c r="S4" s="154" t="n">
        <v>2463940.91347832</v>
      </c>
      <c r="T4" s="156" t="n">
        <v>13733232.3112091</v>
      </c>
      <c r="U4" s="151" t="n">
        <f aca="false">R4/N4</f>
        <v>4.53162765422445</v>
      </c>
      <c r="V4" s="152"/>
      <c r="W4" s="152"/>
      <c r="X4" s="154" t="n">
        <f aca="false">N4*U12+L4*P13</f>
        <v>15657663.7612308</v>
      </c>
      <c r="Y4" s="154" t="n">
        <f aca="false">N4*5.1890047538</f>
        <v>12617174.0279645</v>
      </c>
      <c r="Z4" s="154" t="n">
        <f aca="false">L4*5.5017049523</f>
        <v>3040489.73336383</v>
      </c>
      <c r="AA4" s="154"/>
      <c r="AB4" s="154"/>
      <c r="AC4" s="154"/>
      <c r="AD4" s="154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1"/>
      <c r="BA4" s="151"/>
      <c r="BB4" s="151"/>
      <c r="BC4" s="151"/>
      <c r="BD4" s="151"/>
      <c r="BE4" s="151"/>
      <c r="BF4" s="151"/>
      <c r="BG4" s="151"/>
      <c r="BH4" s="151"/>
      <c r="BI4" s="151"/>
      <c r="BJ4" s="151"/>
      <c r="BK4" s="151"/>
      <c r="BL4" s="151"/>
    </row>
    <row r="5" customFormat="false" ht="12.8" hidden="false" customHeight="false" outlineLevel="0" collapsed="false">
      <c r="B5" s="152"/>
      <c r="C5" s="151" t="n">
        <v>2014</v>
      </c>
      <c r="D5" s="151" t="n">
        <v>2</v>
      </c>
      <c r="E5" s="151" t="n">
        <v>1004</v>
      </c>
      <c r="F5" s="153" t="n">
        <v>14482790</v>
      </c>
      <c r="G5" s="153" t="n">
        <v>13911325</v>
      </c>
      <c r="H5" s="154" t="n">
        <f aca="false">F5-J5</f>
        <v>14482790</v>
      </c>
      <c r="I5" s="154" t="n">
        <f aca="false">G5-K5</f>
        <v>13911325</v>
      </c>
      <c r="J5" s="155"/>
      <c r="K5" s="155"/>
      <c r="L5" s="154" t="n">
        <f aca="false">H5-I5</f>
        <v>571465</v>
      </c>
      <c r="M5" s="154" t="n">
        <f aca="false">J5-K5</f>
        <v>0</v>
      </c>
      <c r="N5" s="155" t="n">
        <v>2156056</v>
      </c>
      <c r="O5" s="156" t="n">
        <v>80470827.8892677</v>
      </c>
      <c r="P5" s="151" t="n">
        <f aca="false">O5/I5</f>
        <v>5.78455523749662</v>
      </c>
      <c r="Q5" s="154" t="n">
        <f aca="false">I5*5.5017049523</f>
        <v>76536005.6455548</v>
      </c>
      <c r="R5" s="154" t="n">
        <v>13090128.797517</v>
      </c>
      <c r="S5" s="154" t="n">
        <v>2913043.96959149</v>
      </c>
      <c r="T5" s="156" t="n">
        <v>16270046.9661959</v>
      </c>
      <c r="U5" s="151" t="n">
        <f aca="false">R5/N5</f>
        <v>6.07133061363759</v>
      </c>
      <c r="V5" s="152"/>
      <c r="W5" s="152"/>
      <c r="X5" s="154" t="n">
        <f aca="false">N5*5.1890047538+L5*5.5017049523</f>
        <v>14331816.6540251</v>
      </c>
      <c r="Y5" s="154" t="n">
        <f aca="false">N5*5.1890047538</f>
        <v>11187784.833459</v>
      </c>
      <c r="Z5" s="154" t="n">
        <f aca="false">L5*5.5017049523</f>
        <v>3144031.82056612</v>
      </c>
      <c r="AA5" s="154"/>
      <c r="AB5" s="154"/>
      <c r="AC5" s="154"/>
      <c r="AD5" s="154"/>
    </row>
    <row r="6" customFormat="false" ht="12.8" hidden="false" customHeight="false" outlineLevel="0" collapsed="false">
      <c r="B6" s="152"/>
      <c r="C6" s="151" t="n">
        <v>2014</v>
      </c>
      <c r="D6" s="151" t="n">
        <v>3</v>
      </c>
      <c r="E6" s="151" t="n">
        <v>1003</v>
      </c>
      <c r="F6" s="153" t="n">
        <v>15149966</v>
      </c>
      <c r="G6" s="153" t="n">
        <v>14531608</v>
      </c>
      <c r="H6" s="154" t="n">
        <f aca="false">F6-J6</f>
        <v>15149966</v>
      </c>
      <c r="I6" s="154" t="n">
        <f aca="false">G6-K6</f>
        <v>14531608</v>
      </c>
      <c r="J6" s="155"/>
      <c r="K6" s="155"/>
      <c r="L6" s="154" t="n">
        <f aca="false">H6-I6</f>
        <v>618358</v>
      </c>
      <c r="M6" s="154" t="n">
        <f aca="false">J6-K6</f>
        <v>0</v>
      </c>
      <c r="N6" s="155" t="n">
        <v>2697106</v>
      </c>
      <c r="O6" s="156" t="n">
        <v>71025009.1540406</v>
      </c>
      <c r="P6" s="151" t="n">
        <f aca="false">O6/I6</f>
        <v>4.88762215124717</v>
      </c>
      <c r="Q6" s="154" t="n">
        <f aca="false">I6*5.5017049523</f>
        <v>79948619.6984823</v>
      </c>
      <c r="R6" s="154" t="n">
        <v>13303482.9648562</v>
      </c>
      <c r="S6" s="154" t="n">
        <v>2571105.33137627</v>
      </c>
      <c r="T6" s="156" t="n">
        <v>17670963.688597</v>
      </c>
      <c r="U6" s="151" t="n">
        <f aca="false">R6/N6</f>
        <v>4.93250282519716</v>
      </c>
      <c r="V6" s="152"/>
      <c r="W6" s="152"/>
      <c r="X6" s="154" t="n">
        <f aca="false">N6*5.1890047538+L6*5.5017049523</f>
        <v>17397319.1263968</v>
      </c>
      <c r="Y6" s="154" t="n">
        <f aca="false">N6*5.1890047538</f>
        <v>13995295.8555025</v>
      </c>
      <c r="Z6" s="154" t="n">
        <f aca="false">L6*5.5017049523</f>
        <v>3402023.27089432</v>
      </c>
      <c r="AA6" s="154"/>
      <c r="AB6" s="154"/>
      <c r="AC6" s="154"/>
      <c r="AD6" s="154"/>
    </row>
    <row r="7" customFormat="false" ht="12.8" hidden="false" customHeight="false" outlineLevel="0" collapsed="false">
      <c r="B7" s="152"/>
      <c r="C7" s="151" t="n">
        <v>2014</v>
      </c>
      <c r="D7" s="151" t="n">
        <v>4</v>
      </c>
      <c r="E7" s="151" t="n">
        <v>160</v>
      </c>
      <c r="F7" s="153" t="n">
        <v>15745971</v>
      </c>
      <c r="G7" s="153" t="n">
        <v>15148486</v>
      </c>
      <c r="H7" s="154" t="n">
        <f aca="false">F7-J7</f>
        <v>15745971</v>
      </c>
      <c r="I7" s="154" t="n">
        <f aca="false">G7-K7</f>
        <v>15148486</v>
      </c>
      <c r="J7" s="155"/>
      <c r="K7" s="155"/>
      <c r="L7" s="154" t="n">
        <f aca="false">H7-I7</f>
        <v>597485</v>
      </c>
      <c r="M7" s="154" t="n">
        <f aca="false">J7-K7</f>
        <v>0</v>
      </c>
      <c r="N7" s="155" t="n">
        <v>2598761</v>
      </c>
      <c r="O7" s="156" t="n">
        <v>90838150.786</v>
      </c>
      <c r="P7" s="151" t="n">
        <f aca="false">O7/I7</f>
        <v>5.99651679950062</v>
      </c>
      <c r="Q7" s="154" t="n">
        <f aca="false">I7*5.5017049523</f>
        <v>83342500.4460472</v>
      </c>
      <c r="R7" s="154" t="n">
        <v>12713686.068</v>
      </c>
      <c r="S7" s="154" t="n">
        <v>3288341.0584532</v>
      </c>
      <c r="T7" s="156" t="n">
        <v>17161490.7544532</v>
      </c>
      <c r="U7" s="151" t="n">
        <f aca="false">R7/N7</f>
        <v>4.89221058342803</v>
      </c>
      <c r="V7" s="152"/>
      <c r="W7" s="152"/>
      <c r="X7" s="154" t="n">
        <f aca="false">N7*5.1890047538+L7*5.5017049523</f>
        <v>16772169.366415</v>
      </c>
      <c r="Y7" s="154" t="n">
        <f aca="false">N7*5.1890047538</f>
        <v>13484983.18299</v>
      </c>
      <c r="Z7" s="154" t="n">
        <f aca="false">L7*5.5017049523</f>
        <v>3287186.18342497</v>
      </c>
      <c r="AA7" s="154"/>
      <c r="AB7" s="154"/>
      <c r="AC7" s="154"/>
      <c r="AD7" s="154"/>
    </row>
    <row r="8" customFormat="false" ht="12.8" hidden="false" customHeight="false" outlineLevel="0" collapsed="false">
      <c r="B8" s="152"/>
      <c r="C8" s="151" t="n">
        <f aca="false">C4+1</f>
        <v>2015</v>
      </c>
      <c r="D8" s="151" t="n">
        <f aca="false">D4</f>
        <v>1</v>
      </c>
      <c r="E8" s="151" t="n">
        <v>1001</v>
      </c>
      <c r="F8" s="153" t="n">
        <v>16507879</v>
      </c>
      <c r="G8" s="153" t="n">
        <v>15853349</v>
      </c>
      <c r="H8" s="154" t="n">
        <f aca="false">F8-J8</f>
        <v>16507879</v>
      </c>
      <c r="I8" s="154" t="n">
        <f aca="false">G8-K8</f>
        <v>15853349</v>
      </c>
      <c r="J8" s="155"/>
      <c r="K8" s="155"/>
      <c r="L8" s="154" t="n">
        <f aca="false">H8-I8</f>
        <v>654530</v>
      </c>
      <c r="M8" s="154" t="n">
        <f aca="false">J8-K8</f>
        <v>0</v>
      </c>
      <c r="N8" s="155" t="n">
        <v>3002195</v>
      </c>
      <c r="O8" s="156" t="n">
        <v>81897043.9675653</v>
      </c>
      <c r="P8" s="151" t="n">
        <f aca="false">O8/I8</f>
        <v>5.16591440506137</v>
      </c>
      <c r="Q8" s="154" t="n">
        <f aca="false">I8*5.5017049523</f>
        <v>87220448.7038403</v>
      </c>
      <c r="R8" s="154" t="n">
        <v>13986686.083894</v>
      </c>
      <c r="S8" s="154" t="n">
        <v>2964672.99162586</v>
      </c>
      <c r="T8" s="156" t="n">
        <v>18231627.4986104</v>
      </c>
      <c r="U8" s="151" t="n">
        <f aca="false">R8/N8</f>
        <v>4.65881999133767</v>
      </c>
      <c r="V8" s="152"/>
      <c r="W8" s="152"/>
      <c r="X8" s="154" t="n">
        <f aca="false">N8*5.1890047538+L8*5.5017049523</f>
        <v>19179435.0692635</v>
      </c>
      <c r="Y8" s="154" t="n">
        <f aca="false">N8*5.1890047538</f>
        <v>15578404.1268346</v>
      </c>
      <c r="Z8" s="154" t="n">
        <f aca="false">L8*5.5017049523</f>
        <v>3601030.94242892</v>
      </c>
      <c r="AA8" s="154" t="s">
        <v>210</v>
      </c>
      <c r="AB8" s="154"/>
      <c r="AC8" s="154"/>
      <c r="AD8" s="154"/>
    </row>
    <row r="9" customFormat="false" ht="12.8" hidden="false" customHeight="false" outlineLevel="0" collapsed="false">
      <c r="B9" s="152"/>
      <c r="C9" s="151" t="n">
        <f aca="false">C5+1</f>
        <v>2015</v>
      </c>
      <c r="D9" s="151" t="n">
        <f aca="false">D5</f>
        <v>2</v>
      </c>
      <c r="E9" s="151" t="n">
        <v>1000</v>
      </c>
      <c r="F9" s="153" t="n">
        <v>17877475</v>
      </c>
      <c r="G9" s="153" t="n">
        <v>17180984</v>
      </c>
      <c r="H9" s="154" t="n">
        <f aca="false">F9-J9</f>
        <v>17877475</v>
      </c>
      <c r="I9" s="154" t="n">
        <f aca="false">G9-K9</f>
        <v>17180984</v>
      </c>
      <c r="J9" s="155"/>
      <c r="K9" s="155"/>
      <c r="L9" s="154" t="n">
        <f aca="false">H9-I9</f>
        <v>696491</v>
      </c>
      <c r="M9" s="154" t="n">
        <f aca="false">J9-K9</f>
        <v>0</v>
      </c>
      <c r="N9" s="155" t="n">
        <v>2371185</v>
      </c>
      <c r="O9" s="156" t="n">
        <v>104523364.336654</v>
      </c>
      <c r="P9" s="151" t="n">
        <f aca="false">O9/I9</f>
        <v>6.08366577471081</v>
      </c>
      <c r="Q9" s="154" t="n">
        <f aca="false">I9*5.5017049523</f>
        <v>94524704.7581871</v>
      </c>
      <c r="R9" s="154" t="n">
        <v>14339828.6769147</v>
      </c>
      <c r="S9" s="154" t="n">
        <v>3783745.78898687</v>
      </c>
      <c r="T9" s="156" t="n">
        <v>19687951.5296409</v>
      </c>
      <c r="U9" s="151" t="n">
        <f aca="false">R9/N9</f>
        <v>6.04753685474339</v>
      </c>
      <c r="V9" s="152"/>
      <c r="W9" s="152"/>
      <c r="X9" s="154" t="n">
        <f aca="false">N9*5.1890047538+L9*5.5017049523</f>
        <v>16135978.2210716</v>
      </c>
      <c r="Y9" s="154" t="n">
        <f aca="false">N9*5.1890047538</f>
        <v>12304090.2371393</v>
      </c>
      <c r="Z9" s="154" t="n">
        <f aca="false">L9*5.5017049523</f>
        <v>3831887.98393238</v>
      </c>
      <c r="AA9" s="154" t="s">
        <v>211</v>
      </c>
      <c r="AB9" s="154" t="n">
        <v>0</v>
      </c>
      <c r="AC9" s="154" t="n">
        <v>0</v>
      </c>
      <c r="AD9" s="154"/>
    </row>
    <row r="10" customFormat="false" ht="12.8" hidden="false" customHeight="false" outlineLevel="0" collapsed="false">
      <c r="B10" s="152"/>
      <c r="C10" s="151" t="n">
        <v>2016</v>
      </c>
      <c r="D10" s="151" t="n">
        <v>2</v>
      </c>
      <c r="E10" s="151" t="n">
        <v>996</v>
      </c>
      <c r="F10" s="153" t="n">
        <v>18529945</v>
      </c>
      <c r="G10" s="153" t="n">
        <v>17797215</v>
      </c>
      <c r="H10" s="154" t="n">
        <f aca="false">F10-J10</f>
        <v>18529945</v>
      </c>
      <c r="I10" s="154" t="n">
        <f aca="false">G10-K10</f>
        <v>17797215</v>
      </c>
      <c r="J10" s="155"/>
      <c r="K10" s="155"/>
      <c r="L10" s="154" t="n">
        <f aca="false">H10-I10</f>
        <v>732730</v>
      </c>
      <c r="M10" s="154" t="n">
        <f aca="false">J10-K10</f>
        <v>0</v>
      </c>
      <c r="N10" s="155"/>
      <c r="O10" s="152"/>
      <c r="P10" s="152"/>
      <c r="Q10" s="154" t="n">
        <f aca="false">I10*5.5017049523</f>
        <v>97915025.9026478</v>
      </c>
      <c r="R10" s="154"/>
      <c r="S10" s="154"/>
      <c r="T10" s="152"/>
      <c r="U10" s="152"/>
      <c r="V10" s="152"/>
      <c r="W10" s="152"/>
      <c r="X10" s="154"/>
      <c r="Y10" s="154"/>
      <c r="Z10" s="154"/>
      <c r="AA10" s="154" t="s">
        <v>18</v>
      </c>
      <c r="AB10" s="154" t="n">
        <v>17079733.2296869</v>
      </c>
      <c r="AC10" s="157" t="n">
        <f aca="false">AB10/AA35</f>
        <v>8.54411221367961</v>
      </c>
      <c r="AD10" s="0" t="s">
        <v>212</v>
      </c>
    </row>
    <row r="11" customFormat="false" ht="12.8" hidden="false" customHeight="false" outlineLevel="0" collapsed="false">
      <c r="B11" s="152"/>
      <c r="C11" s="151" t="n">
        <v>2016</v>
      </c>
      <c r="D11" s="151" t="n">
        <v>3</v>
      </c>
      <c r="E11" s="151" t="n">
        <v>995</v>
      </c>
      <c r="F11" s="153" t="n">
        <v>19118239</v>
      </c>
      <c r="G11" s="153" t="n">
        <v>18342944</v>
      </c>
      <c r="H11" s="154" t="n">
        <f aca="false">F11-J11</f>
        <v>19118239</v>
      </c>
      <c r="I11" s="154" t="n">
        <f aca="false">G11-K11</f>
        <v>18342944</v>
      </c>
      <c r="J11" s="155"/>
      <c r="K11" s="155"/>
      <c r="L11" s="154" t="n">
        <f aca="false">H11-I11</f>
        <v>775295</v>
      </c>
      <c r="M11" s="154" t="n">
        <f aca="false">J11-K11</f>
        <v>0</v>
      </c>
      <c r="N11" s="155"/>
      <c r="O11" s="152"/>
      <c r="P11" s="152"/>
      <c r="Q11" s="154" t="n">
        <f aca="false">I11*5.5017049523</f>
        <v>100917465.844562</v>
      </c>
      <c r="R11" s="154"/>
      <c r="S11" s="154"/>
      <c r="T11" s="152"/>
      <c r="U11" s="152"/>
      <c r="V11" s="152"/>
      <c r="W11" s="152"/>
      <c r="X11" s="154"/>
      <c r="Y11" s="154"/>
      <c r="Z11" s="154"/>
      <c r="AA11" s="154" t="s">
        <v>20</v>
      </c>
      <c r="AB11" s="154" t="n">
        <v>24337291.3360368</v>
      </c>
      <c r="AC11" s="157" t="n">
        <f aca="false">AB11/AA36</f>
        <v>8.98192292529924</v>
      </c>
      <c r="AD11" s="154" t="s">
        <v>213</v>
      </c>
    </row>
    <row r="12" customFormat="false" ht="12.8" hidden="false" customHeight="false" outlineLevel="0" collapsed="false">
      <c r="B12" s="152"/>
      <c r="C12" s="151" t="n">
        <v>2016</v>
      </c>
      <c r="D12" s="151" t="n">
        <v>4</v>
      </c>
      <c r="E12" s="151" t="n">
        <v>994</v>
      </c>
      <c r="F12" s="153" t="n">
        <v>20592277</v>
      </c>
      <c r="G12" s="153" t="n">
        <v>19759371</v>
      </c>
      <c r="H12" s="154" t="n">
        <f aca="false">F12-J12</f>
        <v>20592277</v>
      </c>
      <c r="I12" s="154" t="n">
        <f aca="false">G12-K12</f>
        <v>19759371</v>
      </c>
      <c r="J12" s="155"/>
      <c r="K12" s="155"/>
      <c r="L12" s="154" t="n">
        <f aca="false">H12-I12</f>
        <v>832906</v>
      </c>
      <c r="M12" s="154" t="n">
        <f aca="false">J12-K12</f>
        <v>0</v>
      </c>
      <c r="N12" s="155"/>
      <c r="O12" s="152"/>
      <c r="P12" s="152" t="s">
        <v>214</v>
      </c>
      <c r="Q12" s="154" t="n">
        <f aca="false">I12*5.5017049523</f>
        <v>108710229.285033</v>
      </c>
      <c r="R12" s="154"/>
      <c r="S12" s="154"/>
      <c r="T12" s="152"/>
      <c r="U12" s="151" t="n">
        <f aca="false">AVERAGE(U4:U9)</f>
        <v>5.18900475376138</v>
      </c>
      <c r="V12" s="152"/>
      <c r="W12" s="152"/>
      <c r="X12" s="154"/>
      <c r="Y12" s="154"/>
      <c r="Z12" s="154"/>
      <c r="AA12" s="154" t="s">
        <v>24</v>
      </c>
      <c r="AB12" s="154" t="n">
        <v>7699173.32650563</v>
      </c>
      <c r="AC12" s="157" t="n">
        <f aca="false">AB12/AA37</f>
        <v>9.40365303224635</v>
      </c>
      <c r="AD12" s="154" t="s">
        <v>215</v>
      </c>
    </row>
    <row r="13" customFormat="false" ht="12.8" hidden="false" customHeight="false" outlineLevel="0" collapsed="false">
      <c r="B13" s="152"/>
      <c r="C13" s="151" t="n">
        <v>2017</v>
      </c>
      <c r="D13" s="151" t="n">
        <v>1</v>
      </c>
      <c r="E13" s="151" t="n">
        <v>993</v>
      </c>
      <c r="F13" s="153" t="n">
        <v>20242858</v>
      </c>
      <c r="G13" s="153" t="n">
        <v>19409870</v>
      </c>
      <c r="H13" s="154" t="n">
        <f aca="false">F13-J13</f>
        <v>20242858</v>
      </c>
      <c r="I13" s="154" t="n">
        <f aca="false">G13-K13</f>
        <v>19409870</v>
      </c>
      <c r="J13" s="155"/>
      <c r="K13" s="155"/>
      <c r="L13" s="154" t="n">
        <f aca="false">H13-I13</f>
        <v>832988</v>
      </c>
      <c r="M13" s="154" t="n">
        <f aca="false">J13-K13</f>
        <v>0</v>
      </c>
      <c r="N13" s="155"/>
      <c r="O13" s="152"/>
      <c r="P13" s="151" t="n">
        <f aca="false">AVERAGE(P4:P9)</f>
        <v>5.50170495229345</v>
      </c>
      <c r="Q13" s="154" t="n">
        <f aca="false">I13*5.5017049523</f>
        <v>106787377.902499</v>
      </c>
      <c r="R13" s="154"/>
      <c r="S13" s="154"/>
      <c r="T13" s="152"/>
      <c r="U13" s="152"/>
      <c r="V13" s="152"/>
      <c r="W13" s="152"/>
      <c r="X13" s="154"/>
      <c r="Y13" s="154"/>
      <c r="Z13" s="154"/>
      <c r="AA13" s="154"/>
      <c r="AB13" s="154"/>
      <c r="AC13" s="158" t="n">
        <f aca="false">AVERAGE(AC10:AC12)</f>
        <v>8.97656272374173</v>
      </c>
      <c r="AD13" s="154"/>
    </row>
    <row r="14" customFormat="false" ht="12.8" hidden="false" customHeight="false" outlineLevel="0" collapsed="false">
      <c r="A14" s="159" t="s">
        <v>216</v>
      </c>
      <c r="B14" s="5"/>
      <c r="C14" s="159" t="n">
        <v>2015</v>
      </c>
      <c r="D14" s="159" t="n">
        <v>1</v>
      </c>
      <c r="E14" s="159" t="n">
        <v>161</v>
      </c>
      <c r="F14" s="160" t="n">
        <f aca="false">high_v2_m!B2+temporary_pension_bonus_high!B2</f>
        <v>17739542.6683295</v>
      </c>
      <c r="G14" s="160" t="n">
        <f aca="false">high_v2_m!C2+temporary_pension_bonus_high!B2</f>
        <v>17046008.4559886</v>
      </c>
      <c r="H14" s="8" t="n">
        <f aca="false">F14-J14</f>
        <v>17739542.6683295</v>
      </c>
      <c r="I14" s="8" t="n">
        <f aca="false">G14-K14</f>
        <v>17046008.4559886</v>
      </c>
      <c r="J14" s="161" t="n">
        <f aca="false">high_v2_m!J2</f>
        <v>0</v>
      </c>
      <c r="K14" s="161" t="n">
        <f aca="false">high_v2_m!K2</f>
        <v>0</v>
      </c>
      <c r="L14" s="8" t="n">
        <f aca="false">H14-I14</f>
        <v>693534.21234091</v>
      </c>
      <c r="M14" s="8" t="n">
        <f aca="false">J14-K14</f>
        <v>0</v>
      </c>
      <c r="N14" s="161" t="n">
        <f aca="false">SUM(high_v5_m!C2:J2)</f>
        <v>2788114.2166707</v>
      </c>
      <c r="O14" s="5"/>
      <c r="P14" s="5"/>
      <c r="Q14" s="8" t="n">
        <f aca="false">I14*5.5017049523</f>
        <v>93782109.13926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18283158.5350671</v>
      </c>
      <c r="Y14" s="8" t="n">
        <f aca="false">N14*5.1890047538</f>
        <v>14467537.9244416</v>
      </c>
      <c r="Z14" s="8" t="n">
        <f aca="false">L14*5.5017049523</f>
        <v>3815620.61062546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  <c r="BJ14" s="159"/>
      <c r="BK14" s="159"/>
      <c r="BL14" s="159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2" t="n">
        <f aca="false">high_v2_m!B3+temporary_pension_bonus_high!B3</f>
        <v>20424458.4543804</v>
      </c>
      <c r="G15" s="162" t="n">
        <f aca="false">high_v2_m!C3+temporary_pension_bonus_high!B3</f>
        <v>19624390.9023085</v>
      </c>
      <c r="H15" s="67" t="n">
        <f aca="false">F15-J15</f>
        <v>20424458.4543804</v>
      </c>
      <c r="I15" s="67" t="n">
        <f aca="false">G15-K15</f>
        <v>19624390.9023085</v>
      </c>
      <c r="J15" s="163" t="n">
        <f aca="false">high_v2_m!J3</f>
        <v>0</v>
      </c>
      <c r="K15" s="163" t="n">
        <f aca="false">high_v2_m!K3</f>
        <v>0</v>
      </c>
      <c r="L15" s="67" t="n">
        <f aca="false">H15-I15</f>
        <v>800067.552071896</v>
      </c>
      <c r="M15" s="67" t="n">
        <f aca="false">J15-K15</f>
        <v>0</v>
      </c>
      <c r="N15" s="163" t="n">
        <f aca="false">SUM(high_v5_m!C3:J3)</f>
        <v>2503400.06119178</v>
      </c>
      <c r="O15" s="7"/>
      <c r="P15" s="7"/>
      <c r="Q15" s="67" t="n">
        <f aca="false">I15*5.5017049523</f>
        <v>107967608.613102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17391890.4315958</v>
      </c>
      <c r="Y15" s="67" t="n">
        <f aca="false">N15*5.1890047538</f>
        <v>12990154.8181873</v>
      </c>
      <c r="Z15" s="67" t="n">
        <f aca="false">L15*5.5017049523</f>
        <v>4401735.61340849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62" t="n">
        <f aca="false">high_v2_m!B4+temporary_pension_bonus_high!B4</f>
        <v>19770972.3841794</v>
      </c>
      <c r="G16" s="162" t="n">
        <f aca="false">high_v2_m!C4+temporary_pension_bonus_high!B4</f>
        <v>18995663.1156498</v>
      </c>
      <c r="H16" s="67" t="n">
        <f aca="false">F16-J16</f>
        <v>19770972.3841794</v>
      </c>
      <c r="I16" s="67" t="n">
        <f aca="false">G16-K16</f>
        <v>18995663.1156498</v>
      </c>
      <c r="J16" s="163" t="n">
        <f aca="false">high_v2_m!J4</f>
        <v>0</v>
      </c>
      <c r="K16" s="163" t="n">
        <f aca="false">high_v2_m!K4</f>
        <v>0</v>
      </c>
      <c r="L16" s="67" t="n">
        <f aca="false">H16-I16</f>
        <v>775309.268529587</v>
      </c>
      <c r="M16" s="67" t="n">
        <f aca="false">J16-K16</f>
        <v>0</v>
      </c>
      <c r="N16" s="163" t="n">
        <f aca="false">SUM(high_v5_m!C4:J4)</f>
        <v>2964080.7181469</v>
      </c>
      <c r="O16" s="164" t="n">
        <v>94527377.1142455</v>
      </c>
      <c r="Q16" s="67" t="n">
        <f aca="false">I16*5.5017049523</f>
        <v>104508533.835593</v>
      </c>
      <c r="R16" s="67" t="n">
        <v>16695329.1346057</v>
      </c>
      <c r="S16" s="67" t="n">
        <v>3421891.05153569</v>
      </c>
      <c r="T16" s="164" t="n">
        <v>22190060.6351791</v>
      </c>
      <c r="U16" s="7" t="n">
        <f aca="false">R22/N16</f>
        <v>7.00990456992694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19646151.7793445</v>
      </c>
      <c r="Y16" s="67" t="n">
        <f aca="false">N16*5.1890047538</f>
        <v>15380628.9371112</v>
      </c>
      <c r="Z16" s="67" t="n">
        <f aca="false">L16*5.5017049523</f>
        <v>4265522.84223332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62" t="n">
        <f aca="false">high_v2_m!B5+temporary_pension_bonus_high!B5</f>
        <v>21368066.5344648</v>
      </c>
      <c r="G17" s="162" t="n">
        <f aca="false">high_v2_m!C5+temporary_pension_bonus_high!B5</f>
        <v>20527759.8395527</v>
      </c>
      <c r="H17" s="67" t="n">
        <f aca="false">F17-J17</f>
        <v>21368066.5344648</v>
      </c>
      <c r="I17" s="67" t="n">
        <f aca="false">G17-K17</f>
        <v>20527759.8395527</v>
      </c>
      <c r="J17" s="163" t="n">
        <f aca="false">high_v2_m!J5</f>
        <v>0</v>
      </c>
      <c r="K17" s="163" t="n">
        <f aca="false">high_v2_m!K5</f>
        <v>0</v>
      </c>
      <c r="L17" s="67" t="n">
        <f aca="false">H17-I17</f>
        <v>840306.694912139</v>
      </c>
      <c r="M17" s="67" t="n">
        <f aca="false">J17-K17</f>
        <v>0</v>
      </c>
      <c r="N17" s="163" t="n">
        <f aca="false">SUM(high_v5_m!C5:J5)</f>
        <v>2823292.24132232</v>
      </c>
      <c r="O17" s="164" t="n">
        <v>111875162.875528</v>
      </c>
      <c r="Q17" s="67" t="n">
        <f aca="false">I17*5.5017049523</f>
        <v>112937677.968892</v>
      </c>
      <c r="R17" s="67" t="n">
        <v>16337001.0457356</v>
      </c>
      <c r="S17" s="67" t="n">
        <v>4049880.89609411</v>
      </c>
      <c r="T17" s="164" t="n">
        <v>22729747.8617584</v>
      </c>
      <c r="U17" s="7" t="n">
        <f aca="false">R23/N17</f>
        <v>6.56515563282267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19273196.3664372</v>
      </c>
      <c r="Y17" s="67" t="n">
        <f aca="false">N17*5.1890047538</f>
        <v>14650076.8615882</v>
      </c>
      <c r="Z17" s="67" t="n">
        <f aca="false">L17*5.5017049523</f>
        <v>4623119.50484896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59"/>
      <c r="B18" s="5"/>
      <c r="C18" s="159" t="n">
        <f aca="false">C14+1</f>
        <v>2016</v>
      </c>
      <c r="D18" s="159" t="n">
        <f aca="false">D14</f>
        <v>1</v>
      </c>
      <c r="E18" s="159" t="n">
        <v>165</v>
      </c>
      <c r="F18" s="160" t="n">
        <f aca="false">high_v2_m!B6+temporary_pension_bonus_high!B6</f>
        <v>18728958.0861916</v>
      </c>
      <c r="G18" s="160" t="n">
        <f aca="false">high_v2_m!C6+temporary_pension_bonus_high!B6</f>
        <v>17994800.0013876</v>
      </c>
      <c r="H18" s="8" t="n">
        <f aca="false">F18-J18</f>
        <v>18728958.0861916</v>
      </c>
      <c r="I18" s="8" t="n">
        <f aca="false">G18-K18</f>
        <v>17994800.0013876</v>
      </c>
      <c r="J18" s="161" t="n">
        <f aca="false">high_v2_m!J6</f>
        <v>0</v>
      </c>
      <c r="K18" s="161" t="n">
        <f aca="false">high_v2_m!K6</f>
        <v>0</v>
      </c>
      <c r="L18" s="8" t="n">
        <f aca="false">H18-I18</f>
        <v>734158.084804092</v>
      </c>
      <c r="M18" s="8" t="n">
        <f aca="false">J18-K18</f>
        <v>0</v>
      </c>
      <c r="N18" s="161" t="n">
        <f aca="false">SUM(high_v5_m!C6:J6)</f>
        <v>2816470.50091539</v>
      </c>
      <c r="O18" s="165" t="n">
        <v>91414555.2301573</v>
      </c>
      <c r="P18" s="5"/>
      <c r="Q18" s="8" t="n">
        <f aca="false">I18*5.5017049523</f>
        <v>99002080.283282</v>
      </c>
      <c r="R18" s="8" t="n">
        <v>17527446.3296216</v>
      </c>
      <c r="S18" s="8" t="n">
        <v>3309206.89933169</v>
      </c>
      <c r="T18" s="165" t="n">
        <v>22762488.8207359</v>
      </c>
      <c r="U18" s="5" t="n">
        <f aca="false">R24/N18</f>
        <v>6.57446126426967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18653799.9891252</v>
      </c>
      <c r="Y18" s="8" t="n">
        <f aca="false">N18*5.1890047538</f>
        <v>14614678.8181874</v>
      </c>
      <c r="Z18" s="8" t="n">
        <f aca="false">L18*5.5017049523</f>
        <v>4039121.17093775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  <c r="BB18" s="159"/>
      <c r="BC18" s="159"/>
      <c r="BD18" s="159"/>
      <c r="BE18" s="159"/>
      <c r="BF18" s="159"/>
      <c r="BG18" s="159"/>
      <c r="BH18" s="159"/>
      <c r="BI18" s="159"/>
      <c r="BJ18" s="159"/>
      <c r="BK18" s="159"/>
      <c r="BL18" s="159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2" t="n">
        <f aca="false">high_v2_m!B7+temporary_pension_bonus_high!B7</f>
        <v>19344977.1486059</v>
      </c>
      <c r="G19" s="162" t="n">
        <f aca="false">high_v2_m!C7+temporary_pension_bonus_high!B7</f>
        <v>18584952.0654976</v>
      </c>
      <c r="H19" s="67" t="n">
        <f aca="false">F19-J19</f>
        <v>19344977.1486059</v>
      </c>
      <c r="I19" s="67" t="n">
        <f aca="false">G19-K19</f>
        <v>18584952.0654976</v>
      </c>
      <c r="J19" s="163" t="n">
        <f aca="false">high_v2_m!J7</f>
        <v>0</v>
      </c>
      <c r="K19" s="163" t="n">
        <f aca="false">high_v2_m!K7</f>
        <v>0</v>
      </c>
      <c r="L19" s="67" t="n">
        <f aca="false">H19-I19</f>
        <v>760025.083108328</v>
      </c>
      <c r="M19" s="67" t="n">
        <f aca="false">J19-K19</f>
        <v>0</v>
      </c>
      <c r="N19" s="163" t="n">
        <f aca="false">SUM(high_v5_m!C7:J7)</f>
        <v>2801537.62062767</v>
      </c>
      <c r="O19" s="164" t="n">
        <v>104116643.411142</v>
      </c>
      <c r="P19" s="7" t="n">
        <v>5.91</v>
      </c>
      <c r="Q19" s="67" t="n">
        <f aca="false">I19*5.5017049523</f>
        <v>102248922.817006</v>
      </c>
      <c r="R19" s="67" t="n">
        <v>18813591.3018501</v>
      </c>
      <c r="S19" s="67" t="n">
        <v>3769022.49148334</v>
      </c>
      <c r="T19" s="164" t="n">
        <v>24440890.5830178</v>
      </c>
      <c r="U19" s="7" t="n">
        <f aca="false">R19/N19</f>
        <v>6.71545195871224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18718625.7949958</v>
      </c>
      <c r="Y19" s="67" t="n">
        <f aca="false">N19*5.1890047538</f>
        <v>14537192.0313865</v>
      </c>
      <c r="Z19" s="67" t="n">
        <f aca="false">L19*5.5017049523</f>
        <v>4181433.76360931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3" t="n">
        <f aca="false">high_v2_m!D8+temporary_pension_bonus_high!B8</f>
        <v>18490578.4951819</v>
      </c>
      <c r="G20" s="163" t="n">
        <f aca="false">high_v2_m!E8+temporary_pension_bonus_high!B8</f>
        <v>17761320.7274872</v>
      </c>
      <c r="H20" s="67" t="n">
        <f aca="false">F20-J20</f>
        <v>18490578.4951819</v>
      </c>
      <c r="I20" s="67" t="n">
        <f aca="false">G20-K20</f>
        <v>17761320.7274872</v>
      </c>
      <c r="J20" s="163" t="n">
        <f aca="false">high_v2_m!J8</f>
        <v>0</v>
      </c>
      <c r="K20" s="163" t="n">
        <f aca="false">high_v2_m!K8</f>
        <v>0</v>
      </c>
      <c r="L20" s="67" t="n">
        <f aca="false">H20-I20</f>
        <v>729257.767694697</v>
      </c>
      <c r="M20" s="67" t="n">
        <f aca="false">J20-K20</f>
        <v>0</v>
      </c>
      <c r="N20" s="163" t="n">
        <f aca="false">SUM(high_v5_m!C8:J8)</f>
        <v>2450156.14160319</v>
      </c>
      <c r="O20" s="164" t="n">
        <v>90764685.8571572</v>
      </c>
      <c r="P20" s="7" t="n">
        <v>5.43</v>
      </c>
      <c r="Q20" s="67" t="n">
        <f aca="false">I20*5.5017049523</f>
        <v>97717546.2058051</v>
      </c>
      <c r="R20" s="67" t="n">
        <v>16989362.3248539</v>
      </c>
      <c r="S20" s="67" t="n">
        <v>3285681.62802909</v>
      </c>
      <c r="T20" s="164" t="n">
        <v>22167728.6392591</v>
      </c>
      <c r="U20" s="7" t="n">
        <f aca="false">R20/N20</f>
        <v>6.93399168990813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16726032.9383604</v>
      </c>
      <c r="Y20" s="67" t="n">
        <f aca="false">N20*5.1890047538</f>
        <v>12713871.8663312</v>
      </c>
      <c r="Z20" s="67" t="n">
        <f aca="false">L20*5.5017049523</f>
        <v>4012161.07202916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3" t="n">
        <f aca="false">high_v2_m!D9+temporary_pension_bonus_high!B9</f>
        <v>20206487.8241816</v>
      </c>
      <c r="G21" s="163" t="n">
        <f aca="false">high_v2_m!E9+temporary_pension_bonus_high!B9</f>
        <v>19407540.7231199</v>
      </c>
      <c r="H21" s="67" t="n">
        <f aca="false">F21-J21</f>
        <v>20187754.0112132</v>
      </c>
      <c r="I21" s="67" t="n">
        <f aca="false">G21-K21</f>
        <v>19389368.9245406</v>
      </c>
      <c r="J21" s="163" t="n">
        <f aca="false">high_v2_m!J9</f>
        <v>18733.8129683629</v>
      </c>
      <c r="K21" s="163" t="n">
        <f aca="false">high_v2_m!K9</f>
        <v>18171.7985793121</v>
      </c>
      <c r="L21" s="67" t="n">
        <f aca="false">H21-I21</f>
        <v>798385.086672671</v>
      </c>
      <c r="M21" s="67" t="n">
        <f aca="false">J21-K21</f>
        <v>562.014389050884</v>
      </c>
      <c r="N21" s="163" t="n">
        <f aca="false">SUM(high_v5_m!C9:J9)</f>
        <v>3892938.68981568</v>
      </c>
      <c r="O21" s="164" t="n">
        <v>112083822.294624</v>
      </c>
      <c r="P21" s="7" t="n">
        <v>6.14</v>
      </c>
      <c r="Q21" s="67" t="n">
        <f aca="false">I21*5.5017049523</f>
        <v>106674587.034117</v>
      </c>
      <c r="R21" s="67" t="n">
        <v>21412355.8556138</v>
      </c>
      <c r="S21" s="67" t="n">
        <v>4057434.36706539</v>
      </c>
      <c r="T21" s="164" t="n">
        <v>27652287.4723871</v>
      </c>
      <c r="U21" s="7" t="n">
        <f aca="false">R21/N21</f>
        <v>5.50030646812668</v>
      </c>
      <c r="V21" s="67" t="n">
        <f aca="false">K21*5.5017049523</f>
        <v>99975.8742359993</v>
      </c>
      <c r="W21" s="67" t="n">
        <f aca="false">M21*5.5017049523</f>
        <v>3092.03734750511</v>
      </c>
      <c r="X21" s="67" t="n">
        <f aca="false">N21*5.1890047538+L21*5.5017049523</f>
        <v>24592956.552895</v>
      </c>
      <c r="Y21" s="67" t="n">
        <f aca="false">N21*5.1890047538</f>
        <v>20200477.3677055</v>
      </c>
      <c r="Z21" s="67" t="n">
        <f aca="false">L21*5.5017049523</f>
        <v>4392479.1851895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9"/>
      <c r="B22" s="5"/>
      <c r="C22" s="159" t="n">
        <f aca="false">C18+1</f>
        <v>2017</v>
      </c>
      <c r="D22" s="159" t="n">
        <f aca="false">D18</f>
        <v>1</v>
      </c>
      <c r="E22" s="159" t="n">
        <v>169</v>
      </c>
      <c r="F22" s="161" t="n">
        <f aca="false">high_v2_m!D10+temporary_pension_bonus_high!B10</f>
        <v>19442559.2610445</v>
      </c>
      <c r="G22" s="161" t="n">
        <f aca="false">high_v2_m!E10+temporary_pension_bonus_high!B10</f>
        <v>18671668.282826</v>
      </c>
      <c r="H22" s="8" t="n">
        <f aca="false">F22-J22</f>
        <v>19390189.5303603</v>
      </c>
      <c r="I22" s="8" t="n">
        <f aca="false">G22-K22</f>
        <v>18620869.6440623</v>
      </c>
      <c r="J22" s="161" t="n">
        <f aca="false">high_v2_m!J10</f>
        <v>52369.7306842421</v>
      </c>
      <c r="K22" s="161" t="n">
        <f aca="false">high_v2_m!K10</f>
        <v>50798.6387637148</v>
      </c>
      <c r="L22" s="8" t="n">
        <f aca="false">H22-I22</f>
        <v>769319.886297978</v>
      </c>
      <c r="M22" s="8" t="n">
        <f aca="false">J22-K22</f>
        <v>1571.09192052727</v>
      </c>
      <c r="N22" s="161" t="n">
        <f aca="false">SUM(high_v5_m!C10:J10)</f>
        <v>4222415.9294058</v>
      </c>
      <c r="O22" s="165" t="n">
        <v>99073334.5554007</v>
      </c>
      <c r="P22" s="5" t="n">
        <v>5.69</v>
      </c>
      <c r="Q22" s="8" t="n">
        <f aca="false">I22*5.5017049523</f>
        <v>102446530.73687</v>
      </c>
      <c r="R22" s="8" t="n">
        <v>20777922.9717703</v>
      </c>
      <c r="S22" s="8" t="n">
        <v>3586454.71090551</v>
      </c>
      <c r="T22" s="165" t="n">
        <v>25889654.8342129</v>
      </c>
      <c r="U22" s="5" t="n">
        <f aca="false">R22/N22</f>
        <v>4.92086126027245</v>
      </c>
      <c r="V22" s="8" t="n">
        <f aca="false">K22*5.5017049523</f>
        <v>279479.122456429</v>
      </c>
      <c r="W22" s="8" t="n">
        <f aca="false">M22*5.5017049523</f>
        <v>8643.68419968338</v>
      </c>
      <c r="X22" s="8" t="n">
        <f aca="false">N22*5.1890047538+L22*5.5017049523</f>
        <v>26142707.358556</v>
      </c>
      <c r="Y22" s="8" t="n">
        <f aca="false">N22*5.1890047538</f>
        <v>21910136.3302075</v>
      </c>
      <c r="Z22" s="8" t="n">
        <f aca="false">L22*5.5017049523</f>
        <v>4232571.02834846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  <c r="BB22" s="159"/>
      <c r="BC22" s="159"/>
      <c r="BD22" s="159"/>
      <c r="BE22" s="159"/>
      <c r="BF22" s="159"/>
      <c r="BG22" s="159"/>
      <c r="BH22" s="159"/>
      <c r="BI22" s="159"/>
      <c r="BJ22" s="159"/>
      <c r="BK22" s="159"/>
      <c r="BL22" s="159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3" t="n">
        <f aca="false">high_v2_m!D11+temporary_pension_bonus_high!B11</f>
        <v>20770363.766955</v>
      </c>
      <c r="G23" s="163" t="n">
        <f aca="false">high_v2_m!E11+temporary_pension_bonus_high!B11</f>
        <v>19945387.4704533</v>
      </c>
      <c r="H23" s="67" t="n">
        <f aca="false">F23-J23</f>
        <v>20671124.2633377</v>
      </c>
      <c r="I23" s="67" t="n">
        <f aca="false">G23-K23</f>
        <v>19849125.1519446</v>
      </c>
      <c r="J23" s="163" t="n">
        <f aca="false">high_v2_m!J11</f>
        <v>99239.5036172691</v>
      </c>
      <c r="K23" s="163" t="n">
        <f aca="false">high_v2_m!K11</f>
        <v>96262.318508751</v>
      </c>
      <c r="L23" s="67" t="n">
        <f aca="false">H23-I23</f>
        <v>821999.111393176</v>
      </c>
      <c r="M23" s="67" t="n">
        <f aca="false">J23-K23</f>
        <v>2977.18510851808</v>
      </c>
      <c r="N23" s="163" t="n">
        <f aca="false">SUM(high_v5_m!C11:J11)</f>
        <v>3867366.74910504</v>
      </c>
      <c r="O23" s="164" t="n">
        <v>118311548.494431</v>
      </c>
      <c r="P23" s="7"/>
      <c r="Q23" s="67" t="n">
        <f aca="false">I23*5.5017049523</f>
        <v>109204030.147276</v>
      </c>
      <c r="R23" s="67" t="n">
        <v>18535352.9612218</v>
      </c>
      <c r="S23" s="67" t="n">
        <v>4282878.0554984</v>
      </c>
      <c r="T23" s="164" t="n">
        <v>24020927.7863425</v>
      </c>
      <c r="U23" s="7" t="n">
        <f aca="false">R23/N23</f>
        <v>4.79275800918315</v>
      </c>
      <c r="V23" s="67" t="n">
        <f aca="false">K23*5.5017049523</f>
        <v>529606.874459475</v>
      </c>
      <c r="W23" s="67" t="n">
        <f aca="false">M23*5.5017049523</f>
        <v>16379.5940554477</v>
      </c>
      <c r="X23" s="67" t="n">
        <f aca="false">N23*5.1890047538+L23*5.5017049523</f>
        <v>24590181.0277321</v>
      </c>
      <c r="Y23" s="67" t="n">
        <f aca="false">N23*5.1890047538</f>
        <v>20067784.4457941</v>
      </c>
      <c r="Z23" s="67" t="n">
        <f aca="false">L23*5.5017049523</f>
        <v>4522396.58193804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3" t="n">
        <f aca="false">high_v2_m!D12+temporary_pension_bonus_high!B12</f>
        <v>19946339.4687235</v>
      </c>
      <c r="G24" s="163" t="n">
        <f aca="false">high_v2_m!E12+temporary_pension_bonus_high!B12</f>
        <v>19153514.1092788</v>
      </c>
      <c r="H24" s="67" t="n">
        <f aca="false">F24-J24</f>
        <v>19829109.5009067</v>
      </c>
      <c r="I24" s="67" t="n">
        <f aca="false">G24-K24</f>
        <v>19039801.0404965</v>
      </c>
      <c r="J24" s="163" t="n">
        <f aca="false">high_v2_m!J12</f>
        <v>117229.967816862</v>
      </c>
      <c r="K24" s="163" t="n">
        <f aca="false">high_v2_m!K12</f>
        <v>113713.068782356</v>
      </c>
      <c r="L24" s="67" t="n">
        <f aca="false">H24-I24</f>
        <v>789308.460410219</v>
      </c>
      <c r="M24" s="67" t="n">
        <f aca="false">J24-K24</f>
        <v>3516.89903450584</v>
      </c>
      <c r="N24" s="163" t="n">
        <f aca="false">SUM(high_v5_m!C12:J12)</f>
        <v>3510870.42223416</v>
      </c>
      <c r="O24" s="164" t="n">
        <v>103254577.736778</v>
      </c>
      <c r="P24" s="7"/>
      <c r="Q24" s="67" t="n">
        <f aca="false">I24*5.5017049523</f>
        <v>104751367.675306</v>
      </c>
      <c r="R24" s="67" t="n">
        <v>18516776.2102264</v>
      </c>
      <c r="S24" s="67" t="n">
        <v>3737815.71407136</v>
      </c>
      <c r="T24" s="164" t="n">
        <v>24278813.7103198</v>
      </c>
      <c r="U24" s="7" t="n">
        <f aca="false">R24/N24</f>
        <v>5.27412692105086</v>
      </c>
      <c r="V24" s="67" t="n">
        <f aca="false">K24*5.5017049523</f>
        <v>625615.753661117</v>
      </c>
      <c r="W24" s="67" t="n">
        <f aca="false">M24*5.5017049523</f>
        <v>19348.9408348799</v>
      </c>
      <c r="X24" s="67" t="n">
        <f aca="false">N24*5.1890047538+L24*5.5017049523</f>
        <v>22560465.5764801</v>
      </c>
      <c r="Y24" s="67" t="n">
        <f aca="false">N24*5.1890047538</f>
        <v>18217923.3109489</v>
      </c>
      <c r="Z24" s="67" t="n">
        <f aca="false">L24*5.5017049523</f>
        <v>4342542.26553119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3" t="n">
        <f aca="false">high_v2_m!D13+temporary_pension_bonus_high!B13</f>
        <v>21733835.2916423</v>
      </c>
      <c r="G25" s="163" t="n">
        <f aca="false">high_v2_m!E13+temporary_pension_bonus_high!B13</f>
        <v>20868135.4316094</v>
      </c>
      <c r="H25" s="67" t="n">
        <f aca="false">F25-J25</f>
        <v>21571114.1132178</v>
      </c>
      <c r="I25" s="67" t="n">
        <f aca="false">G25-K25</f>
        <v>20710295.8885376</v>
      </c>
      <c r="J25" s="163" t="n">
        <f aca="false">high_v2_m!J13</f>
        <v>162721.178424523</v>
      </c>
      <c r="K25" s="163" t="n">
        <f aca="false">high_v2_m!K13</f>
        <v>157839.543071787</v>
      </c>
      <c r="L25" s="67" t="n">
        <f aca="false">H25-I25</f>
        <v>860818.224680152</v>
      </c>
      <c r="M25" s="67" t="n">
        <f aca="false">J25-K25</f>
        <v>4881.6353527357</v>
      </c>
      <c r="N25" s="163" t="n">
        <f aca="false">SUM(high_v5_m!C13:J13)</f>
        <v>3990735.76895413</v>
      </c>
      <c r="O25" s="166" t="n">
        <v>124728426.724285</v>
      </c>
      <c r="Q25" s="67" t="n">
        <f aca="false">I25*5.5017049523</f>
        <v>113941937.453566</v>
      </c>
      <c r="R25" s="67" t="n">
        <v>18747481.3987943</v>
      </c>
      <c r="S25" s="67" t="n">
        <v>4515169.04741912</v>
      </c>
      <c r="T25" s="166" t="n">
        <v>24785174.0476736</v>
      </c>
      <c r="V25" s="67" t="n">
        <f aca="false">K25*5.5017049523</f>
        <v>868386.595786821</v>
      </c>
      <c r="W25" s="67" t="n">
        <f aca="false">M25*5.5017049523</f>
        <v>26857.3173954688</v>
      </c>
      <c r="X25" s="67" t="n">
        <f aca="false">N25*5.1890047538+L25*5.5017049523</f>
        <v>25443914.7660156</v>
      </c>
      <c r="Y25" s="67" t="n">
        <f aca="false">N25*5.1890047538</f>
        <v>20707946.8762627</v>
      </c>
      <c r="Z25" s="67" t="n">
        <f aca="false">L25*5.5017049523</f>
        <v>4735967.88975289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59"/>
      <c r="B26" s="5"/>
      <c r="C26" s="159" t="n">
        <f aca="false">C22+1</f>
        <v>2018</v>
      </c>
      <c r="D26" s="159" t="n">
        <f aca="false">D22</f>
        <v>1</v>
      </c>
      <c r="E26" s="159" t="n">
        <v>173</v>
      </c>
      <c r="F26" s="161" t="n">
        <f aca="false">high_v2_m!D14+temporary_pension_bonus_high!B14</f>
        <v>20218888.9531109</v>
      </c>
      <c r="G26" s="161" t="n">
        <f aca="false">high_v2_m!E14+temporary_pension_bonus_high!B14</f>
        <v>19414223.162178</v>
      </c>
      <c r="H26" s="8" t="n">
        <f aca="false">F26-J26</f>
        <v>20043363.9902805</v>
      </c>
      <c r="I26" s="8" t="n">
        <f aca="false">G26-K26</f>
        <v>19243963.9482325</v>
      </c>
      <c r="J26" s="161" t="n">
        <f aca="false">high_v2_m!J14</f>
        <v>175524.962830442</v>
      </c>
      <c r="K26" s="161" t="n">
        <f aca="false">high_v2_m!K14</f>
        <v>170259.213945529</v>
      </c>
      <c r="L26" s="8" t="n">
        <f aca="false">H26-I26</f>
        <v>799400.042047985</v>
      </c>
      <c r="M26" s="8" t="n">
        <f aca="false">J26-K26</f>
        <v>5265.74888491325</v>
      </c>
      <c r="N26" s="161" t="n">
        <f aca="false">SUM(high_v5_m!C14:J14)</f>
        <v>4233942.08809355</v>
      </c>
      <c r="O26" s="5"/>
      <c r="P26" s="5"/>
      <c r="Q26" s="8" t="n">
        <f aca="false">I26*5.5017049523</f>
        <v>105874611.755873</v>
      </c>
      <c r="R26" s="8"/>
      <c r="S26" s="8"/>
      <c r="T26" s="5"/>
      <c r="U26" s="5"/>
      <c r="V26" s="8" t="n">
        <f aca="false">K26*5.5017049523</f>
        <v>936715.960538819</v>
      </c>
      <c r="W26" s="8" t="n">
        <f aca="false">M26*5.5017049523</f>
        <v>28970.5967176954</v>
      </c>
      <c r="X26" s="8" t="n">
        <f aca="false">N26*5.1890047538+L26*5.5017049523</f>
        <v>26368008.7926355</v>
      </c>
      <c r="Y26" s="8" t="n">
        <f aca="false">N26*5.1890047538</f>
        <v>21969945.6224313</v>
      </c>
      <c r="Z26" s="8" t="n">
        <f aca="false">L26*5.5017049523</f>
        <v>4398063.17020423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  <c r="BB26" s="159"/>
      <c r="BC26" s="159"/>
      <c r="BD26" s="159"/>
      <c r="BE26" s="159"/>
      <c r="BF26" s="159"/>
      <c r="BG26" s="159"/>
      <c r="BH26" s="159"/>
      <c r="BI26" s="159"/>
      <c r="BJ26" s="159"/>
      <c r="BK26" s="159"/>
      <c r="BL26" s="159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3" t="n">
        <f aca="false">high_v2_m!D15+temporary_pension_bonus_high!B15</f>
        <v>20296024.1848378</v>
      </c>
      <c r="G27" s="163" t="n">
        <f aca="false">high_v2_m!E15+temporary_pension_bonus_high!B15</f>
        <v>19500116.3075921</v>
      </c>
      <c r="H27" s="67" t="n">
        <f aca="false">F27-J27</f>
        <v>20093281.5342005</v>
      </c>
      <c r="I27" s="67" t="n">
        <f aca="false">G27-K27</f>
        <v>19303455.936474</v>
      </c>
      <c r="J27" s="163" t="n">
        <f aca="false">high_v2_m!J15</f>
        <v>202742.650637218</v>
      </c>
      <c r="K27" s="163" t="n">
        <f aca="false">high_v2_m!K15</f>
        <v>196660.371118102</v>
      </c>
      <c r="L27" s="67" t="n">
        <f aca="false">H27-I27</f>
        <v>789825.597726565</v>
      </c>
      <c r="M27" s="67" t="n">
        <f aca="false">J27-K27</f>
        <v>6082.27951911654</v>
      </c>
      <c r="N27" s="163" t="n">
        <f aca="false">SUM(high_v5_m!C15:J15)</f>
        <v>3588608.991979</v>
      </c>
      <c r="O27" s="7"/>
      <c r="P27" s="7"/>
      <c r="Q27" s="67" t="n">
        <f aca="false">I27*5.5017049523</f>
        <v>106201919.122204</v>
      </c>
      <c r="R27" s="67"/>
      <c r="S27" s="67"/>
      <c r="T27" s="7"/>
      <c r="U27" s="7"/>
      <c r="V27" s="67" t="n">
        <f aca="false">K27*5.5017049523</f>
        <v>1081967.33770162</v>
      </c>
      <c r="W27" s="67" t="n">
        <f aca="false">M27*5.5017049523</f>
        <v>33462.9073515963</v>
      </c>
      <c r="X27" s="67" t="n">
        <f aca="false">N27*5.1890047538+L27*5.5017049523</f>
        <v>22966696.521374</v>
      </c>
      <c r="Y27" s="67" t="n">
        <f aca="false">N27*5.1890047538</f>
        <v>18621309.1189084</v>
      </c>
      <c r="Z27" s="67" t="n">
        <f aca="false">L27*5.5017049523</f>
        <v>4345387.40246555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3" t="n">
        <f aca="false">high_v2_m!D16+temporary_pension_bonus_high!B16</f>
        <v>18996972.1123845</v>
      </c>
      <c r="G28" s="163" t="n">
        <f aca="false">high_v2_m!E16+temporary_pension_bonus_high!B16</f>
        <v>18240826.5509978</v>
      </c>
      <c r="H28" s="67" t="n">
        <f aca="false">F28-J28</f>
        <v>18774109.8030384</v>
      </c>
      <c r="I28" s="67" t="n">
        <f aca="false">G28-K28</f>
        <v>18024650.110932</v>
      </c>
      <c r="J28" s="163" t="n">
        <f aca="false">high_v2_m!J16</f>
        <v>222862.309346122</v>
      </c>
      <c r="K28" s="163" t="n">
        <f aca="false">high_v2_m!K16</f>
        <v>216176.440065739</v>
      </c>
      <c r="L28" s="67" t="n">
        <f aca="false">H28-I28</f>
        <v>749459.692106318</v>
      </c>
      <c r="M28" s="67" t="n">
        <f aca="false">J28-K28</f>
        <v>6685.86928038366</v>
      </c>
      <c r="N28" s="163" t="n">
        <f aca="false">SUM(high_v5_m!C16:J16)</f>
        <v>3273414.78527882</v>
      </c>
      <c r="O28" s="7"/>
      <c r="P28" s="7"/>
      <c r="Q28" s="67" t="n">
        <f aca="false">I28*5.5017049523</f>
        <v>99166306.7787895</v>
      </c>
      <c r="R28" s="67"/>
      <c r="S28" s="67"/>
      <c r="T28" s="7"/>
      <c r="U28" s="7"/>
      <c r="V28" s="67" t="n">
        <f aca="false">K28*5.5017049523</f>
        <v>1189338.99088026</v>
      </c>
      <c r="W28" s="67" t="n">
        <f aca="false">M28*5.5017049523</f>
        <v>36783.6801303172</v>
      </c>
      <c r="X28" s="67" t="n">
        <f aca="false">N28*5.1890047538+L28*5.5017049523</f>
        <v>21109070.9815816</v>
      </c>
      <c r="Y28" s="67" t="n">
        <f aca="false">N28*5.1890047538</f>
        <v>16985764.881971</v>
      </c>
      <c r="Z28" s="67" t="n">
        <f aca="false">L28*5.5017049523</f>
        <v>4123306.09961056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3" t="n">
        <f aca="false">high_v2_m!D17+temporary_pension_bonus_high!B17</f>
        <v>17389518.3454195</v>
      </c>
      <c r="G29" s="163" t="n">
        <f aca="false">high_v2_m!E17+temporary_pension_bonus_high!B17</f>
        <v>16699154.5286054</v>
      </c>
      <c r="H29" s="67" t="n">
        <f aca="false">F29-J29</f>
        <v>17158547.043947</v>
      </c>
      <c r="I29" s="67" t="n">
        <f aca="false">G29-K29</f>
        <v>16475112.3661772</v>
      </c>
      <c r="J29" s="163" t="n">
        <f aca="false">high_v2_m!J17</f>
        <v>230971.30147243</v>
      </c>
      <c r="K29" s="163" t="n">
        <f aca="false">high_v2_m!K17</f>
        <v>224042.162428257</v>
      </c>
      <c r="L29" s="67" t="n">
        <f aca="false">H29-I29</f>
        <v>683434.677769862</v>
      </c>
      <c r="M29" s="67" t="n">
        <f aca="false">J29-K29</f>
        <v>6929.13904417286</v>
      </c>
      <c r="N29" s="163" t="n">
        <f aca="false">SUM(high_v5_m!C17:J17)</f>
        <v>3038125.44366606</v>
      </c>
      <c r="O29" s="7"/>
      <c r="P29" s="7"/>
      <c r="Q29" s="67" t="n">
        <f aca="false">I29*5.5017049523</f>
        <v>90641207.294696</v>
      </c>
      <c r="R29" s="67"/>
      <c r="S29" s="67"/>
      <c r="T29" s="7"/>
      <c r="U29" s="7"/>
      <c r="V29" s="67" t="n">
        <f aca="false">K29*5.5017049523</f>
        <v>1232613.87455554</v>
      </c>
      <c r="W29" s="67" t="n">
        <f aca="false">M29*5.5017049523</f>
        <v>38122.0785945011</v>
      </c>
      <c r="X29" s="67" t="n">
        <f aca="false">N29*5.1890047538+L29*5.5017049523</f>
        <v>19524903.3210839</v>
      </c>
      <c r="Y29" s="67" t="n">
        <f aca="false">N29*5.1890047538</f>
        <v>15764847.3698239</v>
      </c>
      <c r="Z29" s="67" t="n">
        <f aca="false">L29*5.5017049523</f>
        <v>3760055.95126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9"/>
      <c r="B30" s="5"/>
      <c r="C30" s="159" t="n">
        <f aca="false">C26+1</f>
        <v>2019</v>
      </c>
      <c r="D30" s="159" t="n">
        <f aca="false">D26</f>
        <v>1</v>
      </c>
      <c r="E30" s="159" t="n">
        <v>177</v>
      </c>
      <c r="F30" s="161" t="n">
        <f aca="false">high_v2_m!D18+temporary_pension_bonus_high!B18</f>
        <v>17226658.2022373</v>
      </c>
      <c r="G30" s="161" t="n">
        <f aca="false">high_v2_m!E18+temporary_pension_bonus_high!B18</f>
        <v>16542084.4846853</v>
      </c>
      <c r="H30" s="8" t="n">
        <f aca="false">F30-J30</f>
        <v>17031067.6351748</v>
      </c>
      <c r="I30" s="8" t="n">
        <f aca="false">G30-K30</f>
        <v>16352361.6346346</v>
      </c>
      <c r="J30" s="161" t="n">
        <f aca="false">high_v2_m!J18</f>
        <v>195590.567062491</v>
      </c>
      <c r="K30" s="161" t="n">
        <f aca="false">high_v2_m!K18</f>
        <v>189722.850050616</v>
      </c>
      <c r="L30" s="8" t="n">
        <f aca="false">H30-I30</f>
        <v>678706.000540201</v>
      </c>
      <c r="M30" s="8" t="n">
        <f aca="false">J30-K30</f>
        <v>5867.71701187475</v>
      </c>
      <c r="N30" s="161" t="n">
        <f aca="false">SUM(high_v5_m!C18:J18)</f>
        <v>3559515.16025304</v>
      </c>
      <c r="O30" s="5"/>
      <c r="P30" s="5"/>
      <c r="Q30" s="8" t="n">
        <f aca="false">I30*5.5017049523</f>
        <v>89965868.98707</v>
      </c>
      <c r="R30" s="8"/>
      <c r="S30" s="8"/>
      <c r="T30" s="5"/>
      <c r="U30" s="5"/>
      <c r="V30" s="8" t="n">
        <f aca="false">K30*5.5017049523</f>
        <v>1043799.14368794</v>
      </c>
      <c r="W30" s="8" t="n">
        <f aca="false">M30*5.5017049523</f>
        <v>32282.4477429262</v>
      </c>
      <c r="X30" s="8" t="n">
        <f aca="false">N30*5.1890047538+L30*5.5017049523</f>
        <v>22204381.2521039</v>
      </c>
      <c r="Y30" s="8" t="n">
        <f aca="false">N30*5.1890047538</f>
        <v>18470341.0877762</v>
      </c>
      <c r="Z30" s="8" t="n">
        <f aca="false">L30*5.5017049523</f>
        <v>3734040.16432775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3" t="n">
        <f aca="false">high_v2_m!D19+temporary_pension_bonus_high!B19</f>
        <v>17407059.925948</v>
      </c>
      <c r="G31" s="163" t="n">
        <f aca="false">high_v2_m!E19+temporary_pension_bonus_high!B19</f>
        <v>16714205.9965884</v>
      </c>
      <c r="H31" s="67" t="n">
        <f aca="false">F31-J31</f>
        <v>17217559.6938857</v>
      </c>
      <c r="I31" s="67" t="n">
        <f aca="false">G31-K31</f>
        <v>16530390.7714879</v>
      </c>
      <c r="J31" s="163" t="n">
        <f aca="false">high_v2_m!J19</f>
        <v>189500.232062338</v>
      </c>
      <c r="K31" s="163" t="n">
        <f aca="false">high_v2_m!K19</f>
        <v>183815.225100467</v>
      </c>
      <c r="L31" s="67" t="n">
        <f aca="false">H31-I31</f>
        <v>687168.922397811</v>
      </c>
      <c r="M31" s="67" t="n">
        <f aca="false">J31-K31</f>
        <v>5685.00696187009</v>
      </c>
      <c r="N31" s="163" t="n">
        <f aca="false">SUM(high_v5_m!C19:J19)</f>
        <v>3292886.12995688</v>
      </c>
      <c r="O31" s="7"/>
      <c r="P31" s="7"/>
      <c r="Q31" s="67" t="n">
        <f aca="false">I31*5.5017049523</f>
        <v>90945332.7709491</v>
      </c>
      <c r="R31" s="67"/>
      <c r="S31" s="67"/>
      <c r="T31" s="7"/>
      <c r="U31" s="7"/>
      <c r="V31" s="67" t="n">
        <f aca="false">K31*5.5017049523</f>
        <v>1011297.13424338</v>
      </c>
      <c r="W31" s="67" t="n">
        <f aca="false">M31*5.5017049523</f>
        <v>31277.2309559807</v>
      </c>
      <c r="X31" s="67" t="n">
        <f aca="false">N31*5.1890047538+L31*5.5017049523</f>
        <v>20867402.445491</v>
      </c>
      <c r="Y31" s="67" t="n">
        <f aca="false">N31*5.1890047538</f>
        <v>17086801.7820684</v>
      </c>
      <c r="Z31" s="67" t="n">
        <f aca="false">L31*5.5017049523</f>
        <v>3780600.66342269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3" t="n">
        <f aca="false">high_v2_m!D20+temporary_pension_bonus_high!B20</f>
        <v>17887101.6652212</v>
      </c>
      <c r="G32" s="163" t="n">
        <f aca="false">high_v2_m!E20+temporary_pension_bonus_high!B20</f>
        <v>17173139.8729213</v>
      </c>
      <c r="H32" s="67" t="n">
        <f aca="false">F32-J32</f>
        <v>17682536.0060019</v>
      </c>
      <c r="I32" s="67" t="n">
        <f aca="false">G32-K32</f>
        <v>16974711.1834785</v>
      </c>
      <c r="J32" s="163" t="n">
        <f aca="false">high_v2_m!J20</f>
        <v>204565.659219299</v>
      </c>
      <c r="K32" s="163" t="n">
        <f aca="false">high_v2_m!K20</f>
        <v>198428.68944272</v>
      </c>
      <c r="L32" s="67" t="n">
        <f aca="false">H32-I32</f>
        <v>707824.822523344</v>
      </c>
      <c r="M32" s="67" t="n">
        <f aca="false">J32-K32</f>
        <v>6136.96977657895</v>
      </c>
      <c r="N32" s="163" t="n">
        <f aca="false">SUM(high_v5_m!C20:J20)</f>
        <v>3222133.25828742</v>
      </c>
      <c r="O32" s="7"/>
      <c r="P32" s="7"/>
      <c r="Q32" s="67" t="n">
        <f aca="false">I32*5.5017049523</f>
        <v>93389852.5820061</v>
      </c>
      <c r="R32" s="67"/>
      <c r="S32" s="67"/>
      <c r="T32" s="7"/>
      <c r="U32" s="7"/>
      <c r="V32" s="67" t="n">
        <f aca="false">K32*5.5017049523</f>
        <v>1091696.10338541</v>
      </c>
      <c r="W32" s="67" t="n">
        <f aca="false">M32*5.5017049523</f>
        <v>33763.7970119198</v>
      </c>
      <c r="X32" s="67" t="n">
        <f aca="false">N32*5.1890047538+L32*5.5017049523</f>
        <v>20613908.126068</v>
      </c>
      <c r="Y32" s="67" t="n">
        <f aca="false">N32*5.1890047538</f>
        <v>16719664.7946305</v>
      </c>
      <c r="Z32" s="67" t="n">
        <f aca="false">L32*5.5017049523</f>
        <v>3894243.33143755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3" t="n">
        <f aca="false">high_v2_m!D21+temporary_pension_bonus_high!B21</f>
        <v>17591672.1891006</v>
      </c>
      <c r="G33" s="163" t="n">
        <f aca="false">high_v2_m!E21+temporary_pension_bonus_high!B21</f>
        <v>16889905.5327719</v>
      </c>
      <c r="H33" s="67" t="n">
        <f aca="false">F33-J33</f>
        <v>17368996.6412425</v>
      </c>
      <c r="I33" s="67" t="n">
        <f aca="false">G33-K33</f>
        <v>16673910.2513495</v>
      </c>
      <c r="J33" s="163" t="n">
        <f aca="false">high_v2_m!J21</f>
        <v>222675.54785813</v>
      </c>
      <c r="K33" s="163" t="n">
        <f aca="false">high_v2_m!K21</f>
        <v>215995.281422386</v>
      </c>
      <c r="L33" s="67" t="n">
        <f aca="false">H33-I33</f>
        <v>695086.389893012</v>
      </c>
      <c r="M33" s="67" t="n">
        <f aca="false">J33-K33</f>
        <v>6680.26643574389</v>
      </c>
      <c r="N33" s="163" t="n">
        <f aca="false">SUM(high_v5_m!C21:J21)</f>
        <v>3292135.92902713</v>
      </c>
      <c r="O33" s="7"/>
      <c r="P33" s="7"/>
      <c r="Q33" s="67" t="n">
        <f aca="false">I33*5.5017049523</f>
        <v>91734934.6040553</v>
      </c>
      <c r="R33" s="67"/>
      <c r="S33" s="67"/>
      <c r="T33" s="7"/>
      <c r="U33" s="7"/>
      <c r="V33" s="67" t="n">
        <f aca="false">K33*5.5017049523</f>
        <v>1188342.30947497</v>
      </c>
      <c r="W33" s="67" t="n">
        <f aca="false">M33*5.5017049523</f>
        <v>36752.8549322156</v>
      </c>
      <c r="X33" s="67" t="n">
        <f aca="false">N33*5.1890047538+L33*5.5017049523</f>
        <v>20907069.2194283</v>
      </c>
      <c r="Y33" s="67" t="n">
        <f aca="false">N33*5.1890047538</f>
        <v>17082908.9858776</v>
      </c>
      <c r="Z33" s="67" t="n">
        <f aca="false">L33*5.5017049523</f>
        <v>3824160.23355071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9"/>
      <c r="B34" s="5"/>
      <c r="C34" s="159" t="n">
        <f aca="false">C30+1</f>
        <v>2020</v>
      </c>
      <c r="D34" s="159" t="n">
        <f aca="false">D30</f>
        <v>1</v>
      </c>
      <c r="E34" s="159" t="n">
        <v>181</v>
      </c>
      <c r="F34" s="161" t="n">
        <f aca="false">high_v2_m!D22+temporary_pension_bonus_high!B22</f>
        <v>20095224.7597157</v>
      </c>
      <c r="G34" s="161" t="n">
        <f aca="false">high_v2_m!E22+temporary_pension_bonus_high!B22</f>
        <v>19376654.8524301</v>
      </c>
      <c r="H34" s="8" t="n">
        <f aca="false">F34-J34</f>
        <v>19851271.1038108</v>
      </c>
      <c r="I34" s="8" t="n">
        <f aca="false">G34-K34</f>
        <v>19140019.8062023</v>
      </c>
      <c r="J34" s="161" t="n">
        <f aca="false">high_v2_m!J22</f>
        <v>243953.655904947</v>
      </c>
      <c r="K34" s="161" t="n">
        <f aca="false">high_v2_m!K22</f>
        <v>236635.046227798</v>
      </c>
      <c r="L34" s="8" t="n">
        <f aca="false">H34-I34</f>
        <v>711251.297608551</v>
      </c>
      <c r="M34" s="8" t="n">
        <f aca="false">J34-K34</f>
        <v>7318.60967714837</v>
      </c>
      <c r="N34" s="161" t="n">
        <f aca="false">SUM(high_v5_m!C22:J22)</f>
        <v>3802902.90237036</v>
      </c>
      <c r="O34" s="5"/>
      <c r="P34" s="5"/>
      <c r="Q34" s="8" t="n">
        <f aca="false">I34*5.5017049523</f>
        <v>105302741.754903</v>
      </c>
      <c r="R34" s="8"/>
      <c r="S34" s="8"/>
      <c r="T34" s="5"/>
      <c r="U34" s="5"/>
      <c r="V34" s="8" t="n">
        <f aca="false">K34*5.5017049523</f>
        <v>1301896.20571922</v>
      </c>
      <c r="W34" s="8" t="n">
        <f aca="false">M34*5.5017049523</f>
        <v>40264.8311047179</v>
      </c>
      <c r="X34" s="8" t="n">
        <f aca="false">N34*5.1890047538+L34*5.5017049523</f>
        <v>23646376.0250224</v>
      </c>
      <c r="Y34" s="8" t="n">
        <f aca="false">N34*5.1890047538</f>
        <v>19733281.2386396</v>
      </c>
      <c r="Z34" s="8" t="n">
        <f aca="false">L34*5.5017049523</f>
        <v>3913094.78638276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3" t="n">
        <f aca="false">high_v2_m!D23+temporary_pension_bonus_high!B23</f>
        <v>18610237.6341331</v>
      </c>
      <c r="G35" s="163" t="n">
        <f aca="false">high_v2_m!E23+temporary_pension_bonus_high!B23</f>
        <v>17878263.6368943</v>
      </c>
      <c r="H35" s="67" t="n">
        <f aca="false">F35-J35</f>
        <v>18320088.0995593</v>
      </c>
      <c r="I35" s="67" t="n">
        <f aca="false">G35-K35</f>
        <v>17596818.5883577</v>
      </c>
      <c r="J35" s="163" t="n">
        <f aca="false">high_v2_m!J23</f>
        <v>290149.534573842</v>
      </c>
      <c r="K35" s="163" t="n">
        <f aca="false">high_v2_m!K23</f>
        <v>281445.048536626</v>
      </c>
      <c r="L35" s="67" t="n">
        <f aca="false">H35-I35</f>
        <v>723269.511201572</v>
      </c>
      <c r="M35" s="67" t="n">
        <f aca="false">J35-K35</f>
        <v>8704.48603721522</v>
      </c>
      <c r="N35" s="163" t="n">
        <f aca="false">SUM(high_v5_m!C23:J23)</f>
        <v>2966127.70886977</v>
      </c>
      <c r="O35" s="7"/>
      <c r="P35" s="7"/>
      <c r="Q35" s="67" t="n">
        <f aca="false">I35*5.5017049523</f>
        <v>96812503.9722923</v>
      </c>
      <c r="R35" s="67"/>
      <c r="S35" s="67"/>
      <c r="T35" s="7"/>
      <c r="U35" s="7"/>
      <c r="V35" s="67" t="n">
        <f aca="false">K35*5.5017049523</f>
        <v>1548427.61733427</v>
      </c>
      <c r="W35" s="67" t="n">
        <f aca="false">M35*5.5017049523</f>
        <v>47889.5139381732</v>
      </c>
      <c r="X35" s="67" t="n">
        <f aca="false">N35*5.1890047538+L35*5.5017049523</f>
        <v>19370466.2333284</v>
      </c>
      <c r="Y35" s="67" t="n">
        <f aca="false">N35*5.1890047538</f>
        <v>15391250.7817032</v>
      </c>
      <c r="Z35" s="67" t="n">
        <f aca="false">L35*5.5017049523</f>
        <v>3979215.45162529</v>
      </c>
      <c r="AA35" s="67" t="n">
        <f aca="false">IFE_cost_high!B23*3</f>
        <v>1999006.1931</v>
      </c>
      <c r="AB35" s="67" t="n">
        <f aca="false">AA35*$AC$13</f>
        <v>17944204.4775103</v>
      </c>
      <c r="AC35" s="167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3" t="n">
        <f aca="false">high_v2_m!D24+temporary_pension_bonus_high!B24</f>
        <v>18509471.4014059</v>
      </c>
      <c r="G36" s="163" t="n">
        <f aca="false">high_v2_m!E24+temporary_pension_bonus_high!B24</f>
        <v>17779561.1245809</v>
      </c>
      <c r="H36" s="67" t="n">
        <f aca="false">F36-J36</f>
        <v>18210230.7531183</v>
      </c>
      <c r="I36" s="67" t="n">
        <f aca="false">G36-K36</f>
        <v>17489297.6957418</v>
      </c>
      <c r="J36" s="163" t="n">
        <f aca="false">high_v2_m!J24</f>
        <v>299240.648287684</v>
      </c>
      <c r="K36" s="163" t="n">
        <f aca="false">high_v2_m!K24</f>
        <v>290263.428839053</v>
      </c>
      <c r="L36" s="67" t="n">
        <f aca="false">H36-I36</f>
        <v>720933.057376437</v>
      </c>
      <c r="M36" s="67" t="n">
        <f aca="false">J36-K36</f>
        <v>8977.21944863064</v>
      </c>
      <c r="N36" s="163" t="n">
        <f aca="false">SUM(high_v5_m!C24:J24)</f>
        <v>2955506.1594936</v>
      </c>
      <c r="O36" s="7"/>
      <c r="P36" s="7"/>
      <c r="Q36" s="67" t="n">
        <f aca="false">I36*5.5017049523</f>
        <v>96220955.7449118</v>
      </c>
      <c r="R36" s="67"/>
      <c r="S36" s="67"/>
      <c r="T36" s="7"/>
      <c r="U36" s="7"/>
      <c r="V36" s="67" t="n">
        <f aca="false">K36*5.5017049523</f>
        <v>1596943.7439154</v>
      </c>
      <c r="W36" s="67" t="n">
        <f aca="false">M36*5.5017049523</f>
        <v>49390.0126984151</v>
      </c>
      <c r="X36" s="67" t="n">
        <f aca="false">N36*5.1890047538+L36*5.5017049523</f>
        <v>19302496.4835422</v>
      </c>
      <c r="Y36" s="67" t="n">
        <f aca="false">N36*5.1890047538</f>
        <v>15336135.5114975</v>
      </c>
      <c r="Z36" s="67" t="n">
        <f aca="false">L36*5.5017049523</f>
        <v>3966360.97204472</v>
      </c>
      <c r="AA36" s="67" t="n">
        <f aca="false">IFE_cost_high!B24*3</f>
        <v>2709585.858</v>
      </c>
      <c r="AB36" s="67" t="n">
        <f aca="false">AA36*$AC$13</f>
        <v>24322767.4097006</v>
      </c>
      <c r="AC36" s="167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3" t="n">
        <f aca="false">high_v2_m!D25+temporary_pension_bonus_high!B25</f>
        <v>18000667.4831861</v>
      </c>
      <c r="G37" s="163" t="n">
        <f aca="false">high_v2_m!E25+temporary_pension_bonus_high!B25</f>
        <v>17289554.4614951</v>
      </c>
      <c r="H37" s="67" t="n">
        <f aca="false">F37-J37</f>
        <v>17704100.7450408</v>
      </c>
      <c r="I37" s="67" t="n">
        <f aca="false">G37-K37</f>
        <v>17001884.7254942</v>
      </c>
      <c r="J37" s="163" t="n">
        <f aca="false">high_v2_m!J25</f>
        <v>296566.738145225</v>
      </c>
      <c r="K37" s="163" t="n">
        <f aca="false">high_v2_m!K25</f>
        <v>287669.736000868</v>
      </c>
      <c r="L37" s="67" t="n">
        <f aca="false">H37-I37</f>
        <v>702216.019546598</v>
      </c>
      <c r="M37" s="67" t="n">
        <f aca="false">J37-K37</f>
        <v>8897.00214435678</v>
      </c>
      <c r="N37" s="163" t="n">
        <f aca="false">SUM(high_v5_m!C25:J25)</f>
        <v>2951808.46225217</v>
      </c>
      <c r="O37" s="7"/>
      <c r="P37" s="7"/>
      <c r="Q37" s="67" t="n">
        <f aca="false">I37*5.5017049523</f>
        <v>93539353.3926854</v>
      </c>
      <c r="R37" s="67"/>
      <c r="S37" s="67"/>
      <c r="T37" s="7"/>
      <c r="U37" s="7"/>
      <c r="V37" s="67" t="n">
        <f aca="false">K37*5.5017049523</f>
        <v>1582674.01118281</v>
      </c>
      <c r="W37" s="67" t="n">
        <f aca="false">M37*5.5017049523</f>
        <v>48948.6807582314</v>
      </c>
      <c r="X37" s="67" t="n">
        <f aca="false">N37*5.1890047538+L37*5.5017049523</f>
        <v>19180333.4952575</v>
      </c>
      <c r="Y37" s="67" t="n">
        <f aca="false">N37*5.1890047538</f>
        <v>15316948.1429336</v>
      </c>
      <c r="Z37" s="67" t="n">
        <f aca="false">L37*5.5017049523</f>
        <v>3863385.35232391</v>
      </c>
      <c r="AA37" s="67" t="n">
        <f aca="false">IFE_cost_high!B25*3</f>
        <v>818742.81198</v>
      </c>
      <c r="AB37" s="67" t="n">
        <f aca="false">AA37*$AC$13</f>
        <v>7349496.20635116</v>
      </c>
      <c r="AC37" s="167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9"/>
      <c r="B38" s="5"/>
      <c r="C38" s="159" t="n">
        <f aca="false">C34+1</f>
        <v>2021</v>
      </c>
      <c r="D38" s="159" t="n">
        <f aca="false">D34</f>
        <v>1</v>
      </c>
      <c r="E38" s="159" t="n">
        <v>185</v>
      </c>
      <c r="F38" s="161" t="n">
        <f aca="false">high_v2_m!D26+temporary_pension_bonus_high!B26</f>
        <v>17458745.5463566</v>
      </c>
      <c r="G38" s="161" t="n">
        <f aca="false">high_v2_m!E26+temporary_pension_bonus_high!B26</f>
        <v>16767342.5253206</v>
      </c>
      <c r="H38" s="8" t="n">
        <f aca="false">F38-J38</f>
        <v>17157730.7113852</v>
      </c>
      <c r="I38" s="8" t="n">
        <f aca="false">G38-K38</f>
        <v>16475358.1353984</v>
      </c>
      <c r="J38" s="161" t="n">
        <f aca="false">high_v2_m!J26</f>
        <v>301014.834971356</v>
      </c>
      <c r="K38" s="161" t="n">
        <f aca="false">high_v2_m!K26</f>
        <v>291984.389922215</v>
      </c>
      <c r="L38" s="8" t="n">
        <f aca="false">H38-I38</f>
        <v>682372.575986842</v>
      </c>
      <c r="M38" s="8" t="n">
        <f aca="false">J38-K38</f>
        <v>9030.44504914078</v>
      </c>
      <c r="N38" s="161" t="n">
        <f aca="false">SUM(high_v5_m!C26:J26)</f>
        <v>3386475.78944687</v>
      </c>
      <c r="O38" s="5"/>
      <c r="P38" s="5"/>
      <c r="Q38" s="8" t="n">
        <f aca="false">I38*5.5017049523</f>
        <v>90642559.4444373</v>
      </c>
      <c r="R38" s="8"/>
      <c r="S38" s="8"/>
      <c r="T38" s="5"/>
      <c r="U38" s="5"/>
      <c r="V38" s="8" t="n">
        <f aca="false">K38*5.5017049523</f>
        <v>1606411.96402935</v>
      </c>
      <c r="W38" s="8" t="n">
        <f aca="false">M38*5.5017049523</f>
        <v>49682.8442483308</v>
      </c>
      <c r="X38" s="8" t="n">
        <f aca="false">N38*5.1890047538+L38*5.5017049523</f>
        <v>21326651.5506889</v>
      </c>
      <c r="Y38" s="8" t="n">
        <f aca="false">N38*5.1890047538</f>
        <v>17572438.9700684</v>
      </c>
      <c r="Z38" s="8" t="n">
        <f aca="false">L38*5.5017049523</f>
        <v>3754212.58062051</v>
      </c>
      <c r="AA38" s="8" t="n">
        <f aca="false">IFE_cost_central!B26</f>
        <v>0</v>
      </c>
      <c r="AB38" s="8" t="n">
        <f aca="false">AA38*$AC$13</f>
        <v>0</v>
      </c>
      <c r="AC38" s="8"/>
      <c r="AD38" s="8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59"/>
      <c r="BD38" s="159"/>
      <c r="BE38" s="159"/>
      <c r="BF38" s="159"/>
      <c r="BG38" s="159"/>
      <c r="BH38" s="159"/>
      <c r="BI38" s="159"/>
      <c r="BJ38" s="159"/>
      <c r="BK38" s="159"/>
      <c r="BL38" s="159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3" t="n">
        <f aca="false">high_v2_m!D27+temporary_pension_bonus_high!B27</f>
        <v>18007334.7214737</v>
      </c>
      <c r="G39" s="163" t="n">
        <f aca="false">high_v2_m!E27+temporary_pension_bonus_high!B27</f>
        <v>17292986.1276364</v>
      </c>
      <c r="H39" s="67" t="n">
        <f aca="false">F39-J39</f>
        <v>17678956.3483214</v>
      </c>
      <c r="I39" s="67" t="n">
        <f aca="false">G39-K39</f>
        <v>16974459.1056787</v>
      </c>
      <c r="J39" s="163" t="n">
        <f aca="false">high_v2_m!J27</f>
        <v>328378.373152309</v>
      </c>
      <c r="K39" s="163" t="n">
        <f aca="false">high_v2_m!K27</f>
        <v>318527.02195774</v>
      </c>
      <c r="L39" s="67" t="n">
        <f aca="false">H39-I39</f>
        <v>704497.242642697</v>
      </c>
      <c r="M39" s="67" t="n">
        <f aca="false">J39-K39</f>
        <v>9851.35119456932</v>
      </c>
      <c r="N39" s="163" t="n">
        <f aca="false">SUM(high_v5_m!C27:J27)</f>
        <v>2920270.0300548</v>
      </c>
      <c r="O39" s="7"/>
      <c r="P39" s="7"/>
      <c r="Q39" s="67" t="n">
        <f aca="false">I39*5.5017049523</f>
        <v>93388465.7243261</v>
      </c>
      <c r="R39" s="67"/>
      <c r="S39" s="67"/>
      <c r="T39" s="7"/>
      <c r="U39" s="7"/>
      <c r="V39" s="67" t="n">
        <f aca="false">K39*5.5017049523</f>
        <v>1752441.69414627</v>
      </c>
      <c r="W39" s="67" t="n">
        <f aca="false">M39*5.5017049523</f>
        <v>54199.2276540085</v>
      </c>
      <c r="X39" s="67" t="n">
        <f aca="false">N39*5.1890047538+L39*5.5017049523</f>
        <v>19029231.037063</v>
      </c>
      <c r="Y39" s="67" t="n">
        <f aca="false">N39*5.1890047538</f>
        <v>15153295.068334</v>
      </c>
      <c r="Z39" s="67" t="n">
        <f aca="false">L39*5.5017049523</f>
        <v>3875935.96872902</v>
      </c>
      <c r="AA39" s="67" t="n">
        <f aca="false">IFE_cost_central!B27</f>
        <v>0</v>
      </c>
      <c r="AB39" s="67" t="n">
        <f aca="false">AA39*$AC$13</f>
        <v>0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3" t="n">
        <f aca="false">high_v2_m!D28+temporary_pension_bonus_high!B28</f>
        <v>18547172.6668372</v>
      </c>
      <c r="G40" s="163" t="n">
        <f aca="false">high_v2_m!E28+temporary_pension_bonus_high!B28</f>
        <v>17810710.5063626</v>
      </c>
      <c r="H40" s="67" t="n">
        <f aca="false">F40-J40</f>
        <v>18196852.1002806</v>
      </c>
      <c r="I40" s="67" t="n">
        <f aca="false">G40-K40</f>
        <v>17470899.5568026</v>
      </c>
      <c r="J40" s="163" t="n">
        <f aca="false">high_v2_m!J28</f>
        <v>350320.566556694</v>
      </c>
      <c r="K40" s="163" t="n">
        <f aca="false">high_v2_m!K28</f>
        <v>339810.949559993</v>
      </c>
      <c r="L40" s="67" t="n">
        <f aca="false">H40-I40</f>
        <v>725952.543477967</v>
      </c>
      <c r="M40" s="67" t="n">
        <f aca="false">J40-K40</f>
        <v>10509.6169967008</v>
      </c>
      <c r="N40" s="163" t="n">
        <f aca="false">SUM(high_v5_m!C28:J28)</f>
        <v>3036640.16478369</v>
      </c>
      <c r="O40" s="7"/>
      <c r="P40" s="7"/>
      <c r="Q40" s="67" t="n">
        <f aca="false">I40*5.5017049523</f>
        <v>96119734.6127967</v>
      </c>
      <c r="R40" s="67"/>
      <c r="S40" s="67"/>
      <c r="T40" s="7"/>
      <c r="U40" s="7"/>
      <c r="V40" s="67" t="n">
        <f aca="false">K40*5.5017049523</f>
        <v>1869539.58403998</v>
      </c>
      <c r="W40" s="67" t="n">
        <f aca="false">M40*5.5017049523</f>
        <v>57820.8118775248</v>
      </c>
      <c r="X40" s="67" t="n">
        <f aca="false">N40*5.1890047538+L40*5.5017049523</f>
        <v>19751116.9542301</v>
      </c>
      <c r="Y40" s="67" t="n">
        <f aca="false">N40*5.1890047538</f>
        <v>15757140.2506426</v>
      </c>
      <c r="Z40" s="67" t="n">
        <f aca="false">L40*5.5017049523</f>
        <v>3993976.70358751</v>
      </c>
      <c r="AA40" s="67" t="n">
        <f aca="false">IFE_cost_central!B28</f>
        <v>0</v>
      </c>
      <c r="AB40" s="67" t="n">
        <f aca="false">AA40*$AC$13</f>
        <v>0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3" t="n">
        <f aca="false">high_v2_m!D29+temporary_pension_bonus_high!B29</f>
        <v>19306985.4508966</v>
      </c>
      <c r="G41" s="163" t="n">
        <f aca="false">high_v2_m!E29+temporary_pension_bonus_high!B29</f>
        <v>18537798.8126935</v>
      </c>
      <c r="H41" s="67" t="n">
        <f aca="false">F41-J41</f>
        <v>18943929.0558053</v>
      </c>
      <c r="I41" s="67" t="n">
        <f aca="false">G41-K41</f>
        <v>18185634.1094548</v>
      </c>
      <c r="J41" s="163" t="n">
        <f aca="false">high_v2_m!J29</f>
        <v>363056.395091393</v>
      </c>
      <c r="K41" s="163" t="n">
        <f aca="false">high_v2_m!K29</f>
        <v>352164.703238651</v>
      </c>
      <c r="L41" s="67" t="n">
        <f aca="false">H41-I41</f>
        <v>758294.946350426</v>
      </c>
      <c r="M41" s="67" t="n">
        <f aca="false">J41-K41</f>
        <v>10891.6918527418</v>
      </c>
      <c r="N41" s="163" t="n">
        <f aca="false">SUM(high_v5_m!C29:J29)</f>
        <v>3136650.92853169</v>
      </c>
      <c r="O41" s="7"/>
      <c r="P41" s="7"/>
      <c r="Q41" s="67" t="n">
        <f aca="false">I41*5.5017049523</f>
        <v>100051993.240703</v>
      </c>
      <c r="R41" s="67"/>
      <c r="S41" s="67"/>
      <c r="T41" s="7"/>
      <c r="U41" s="7"/>
      <c r="V41" s="67" t="n">
        <f aca="false">K41*5.5017049523</f>
        <v>1937506.29183335</v>
      </c>
      <c r="W41" s="67" t="n">
        <f aca="false">M41*5.5017049523</f>
        <v>59922.8750051549</v>
      </c>
      <c r="X41" s="67" t="n">
        <f aca="false">N41*5.1890047538+L41*5.5017049523</f>
        <v>20448011.6408023</v>
      </c>
      <c r="Y41" s="67" t="n">
        <f aca="false">N41*5.1890047538</f>
        <v>16276096.5791622</v>
      </c>
      <c r="Z41" s="67" t="n">
        <f aca="false">L41*5.5017049523</f>
        <v>4171915.0616402</v>
      </c>
      <c r="AA41" s="67" t="n">
        <f aca="false">IFE_cost_central!B29</f>
        <v>0</v>
      </c>
      <c r="AB41" s="67" t="n">
        <f aca="false">AA41*$AC$13</f>
        <v>0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9"/>
      <c r="B42" s="5"/>
      <c r="C42" s="159" t="n">
        <f aca="false">C38+1</f>
        <v>2022</v>
      </c>
      <c r="D42" s="159" t="n">
        <f aca="false">D38</f>
        <v>1</v>
      </c>
      <c r="E42" s="159" t="n">
        <v>189</v>
      </c>
      <c r="F42" s="161" t="n">
        <f aca="false">high_v2_m!D30+temporary_pension_bonus_high!B30</f>
        <v>19932848.1035383</v>
      </c>
      <c r="G42" s="161" t="n">
        <f aca="false">high_v2_m!E30+temporary_pension_bonus_high!B30</f>
        <v>19138110.4720458</v>
      </c>
      <c r="H42" s="8" t="n">
        <f aca="false">F42-J42</f>
        <v>19524002.0602883</v>
      </c>
      <c r="I42" s="8" t="n">
        <f aca="false">G42-K42</f>
        <v>18741529.8100932</v>
      </c>
      <c r="J42" s="161" t="n">
        <f aca="false">high_v2_m!J30</f>
        <v>408846.04325006</v>
      </c>
      <c r="K42" s="161" t="n">
        <f aca="false">high_v2_m!K30</f>
        <v>396580.661952558</v>
      </c>
      <c r="L42" s="8" t="n">
        <f aca="false">H42-I42</f>
        <v>782472.250195041</v>
      </c>
      <c r="M42" s="8" t="n">
        <f aca="false">J42-K42</f>
        <v>12265.3812975019</v>
      </c>
      <c r="N42" s="161" t="n">
        <f aca="false">SUM(high_v5_m!C30:J30)</f>
        <v>3877196.34682596</v>
      </c>
      <c r="O42" s="5"/>
      <c r="P42" s="5"/>
      <c r="Q42" s="8" t="n">
        <f aca="false">I42*5.5017049523</f>
        <v>103110367.369868</v>
      </c>
      <c r="R42" s="8"/>
      <c r="S42" s="8"/>
      <c r="T42" s="5"/>
      <c r="U42" s="5"/>
      <c r="V42" s="8" t="n">
        <f aca="false">K42*5.5017049523</f>
        <v>2181869.7918508</v>
      </c>
      <c r="W42" s="8" t="n">
        <f aca="false">M42*5.5017049523</f>
        <v>67480.5090263137</v>
      </c>
      <c r="X42" s="8" t="n">
        <f aca="false">N42*5.1890047538+L42*5.5017049523</f>
        <v>24423721.7290313</v>
      </c>
      <c r="Y42" s="8" t="n">
        <f aca="false">N42*5.1890047538</f>
        <v>20118790.2750959</v>
      </c>
      <c r="Z42" s="8" t="n">
        <f aca="false">L42*5.5017049523</f>
        <v>4304931.45393538</v>
      </c>
      <c r="AA42" s="8" t="n">
        <f aca="false">IFE_cost_central!B30</f>
        <v>0</v>
      </c>
      <c r="AB42" s="8" t="n">
        <f aca="false">AA42*$AC$13</f>
        <v>0</v>
      </c>
      <c r="AC42" s="8"/>
      <c r="AD42" s="8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  <c r="BB42" s="159"/>
      <c r="BC42" s="159"/>
      <c r="BD42" s="159"/>
      <c r="BE42" s="159"/>
      <c r="BF42" s="159"/>
      <c r="BG42" s="159"/>
      <c r="BH42" s="159"/>
      <c r="BI42" s="159"/>
      <c r="BJ42" s="159"/>
      <c r="BK42" s="159"/>
      <c r="BL42" s="159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3" t="n">
        <f aca="false">high_v2_m!D31+temporary_pension_bonus_high!B31</f>
        <v>20508814.8855224</v>
      </c>
      <c r="G43" s="163" t="n">
        <f aca="false">high_v2_m!E31+temporary_pension_bonus_high!B31</f>
        <v>19690343.9152542</v>
      </c>
      <c r="H43" s="67" t="n">
        <f aca="false">F43-J43</f>
        <v>20078809.0983108</v>
      </c>
      <c r="I43" s="67" t="n">
        <f aca="false">G43-K43</f>
        <v>19273238.3016591</v>
      </c>
      <c r="J43" s="163" t="n">
        <f aca="false">high_v2_m!J31</f>
        <v>430005.787211517</v>
      </c>
      <c r="K43" s="163" t="n">
        <f aca="false">high_v2_m!K31</f>
        <v>417105.613595171</v>
      </c>
      <c r="L43" s="67" t="n">
        <f aca="false">H43-I43</f>
        <v>805570.796651773</v>
      </c>
      <c r="M43" s="67" t="n">
        <f aca="false">J43-K43</f>
        <v>12900.1736163456</v>
      </c>
      <c r="N43" s="163" t="n">
        <f aca="false">SUM(high_v5_m!C31:J31)</f>
        <v>3272599.75419177</v>
      </c>
      <c r="O43" s="7"/>
      <c r="P43" s="7"/>
      <c r="Q43" s="67" t="n">
        <f aca="false">I43*5.5017049523</f>
        <v>106035670.611096</v>
      </c>
      <c r="R43" s="67"/>
      <c r="S43" s="67"/>
      <c r="T43" s="7"/>
      <c r="U43" s="7"/>
      <c r="V43" s="67" t="n">
        <f aca="false">K43*5.5017049523</f>
        <v>2294792.01994868</v>
      </c>
      <c r="W43" s="67" t="n">
        <f aca="false">M43*5.5017049523</f>
        <v>70972.9490705782</v>
      </c>
      <c r="X43" s="67" t="n">
        <f aca="false">N43*5.1890047538+L43*5.5017049523</f>
        <v>21413548.5231531</v>
      </c>
      <c r="Y43" s="67" t="n">
        <f aca="false">N43*5.1890047538</f>
        <v>16981535.6817858</v>
      </c>
      <c r="Z43" s="67" t="n">
        <f aca="false">L43*5.5017049523</f>
        <v>4432012.84136732</v>
      </c>
      <c r="AA43" s="67" t="n">
        <f aca="false">IFE_cost_central!B31</f>
        <v>0</v>
      </c>
      <c r="AB43" s="67" t="n">
        <f aca="false">AA43*$AC$13</f>
        <v>0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3" t="n">
        <f aca="false">high_v2_m!D32+temporary_pension_bonus_high!B32</f>
        <v>21053518.9989971</v>
      </c>
      <c r="G44" s="163" t="n">
        <f aca="false">high_v2_m!E32+temporary_pension_bonus_high!B32</f>
        <v>20211188.2361523</v>
      </c>
      <c r="H44" s="67" t="n">
        <f aca="false">F44-J44</f>
        <v>20588505.8532799</v>
      </c>
      <c r="I44" s="67" t="n">
        <f aca="false">G44-K44</f>
        <v>19760125.4848065</v>
      </c>
      <c r="J44" s="163" t="n">
        <f aca="false">high_v2_m!J32</f>
        <v>465013.145717272</v>
      </c>
      <c r="K44" s="163" t="n">
        <f aca="false">high_v2_m!K32</f>
        <v>451062.751345754</v>
      </c>
      <c r="L44" s="67" t="n">
        <f aca="false">H44-I44</f>
        <v>828380.368473336</v>
      </c>
      <c r="M44" s="67" t="n">
        <f aca="false">J44-K44</f>
        <v>13950.3943715183</v>
      </c>
      <c r="N44" s="163" t="n">
        <f aca="false">SUM(high_v5_m!C32:J32)</f>
        <v>3354168.92353337</v>
      </c>
      <c r="O44" s="7"/>
      <c r="P44" s="7"/>
      <c r="Q44" s="67" t="n">
        <f aca="false">I44*5.5017049523</f>
        <v>108714380.237829</v>
      </c>
      <c r="R44" s="67"/>
      <c r="S44" s="67"/>
      <c r="T44" s="7"/>
      <c r="U44" s="7"/>
      <c r="V44" s="67" t="n">
        <f aca="false">K44*5.5017049523</f>
        <v>2481614.172877</v>
      </c>
      <c r="W44" s="67" t="n">
        <f aca="false">M44*5.5017049523</f>
        <v>76750.9538003202</v>
      </c>
      <c r="X44" s="67" t="n">
        <f aca="false">N44*5.1890047538+L44*5.5017049523</f>
        <v>21962302.8648808</v>
      </c>
      <c r="Y44" s="67" t="n">
        <f aca="false">N44*5.1890047538</f>
        <v>17404798.4892629</v>
      </c>
      <c r="Z44" s="67" t="n">
        <f aca="false">L44*5.5017049523</f>
        <v>4557504.37561785</v>
      </c>
      <c r="AA44" s="67" t="n">
        <f aca="false">IFE_cost_central!B32</f>
        <v>0</v>
      </c>
      <c r="AB44" s="67" t="n">
        <f aca="false">AA44*$AC$13</f>
        <v>0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3" t="n">
        <f aca="false">high_v2_m!D33+temporary_pension_bonus_high!B33</f>
        <v>21633414.3418971</v>
      </c>
      <c r="G45" s="163" t="n">
        <f aca="false">high_v2_m!E33+temporary_pension_bonus_high!B33</f>
        <v>20766512.3996511</v>
      </c>
      <c r="H45" s="67" t="n">
        <f aca="false">F45-J45</f>
        <v>21138764.33244</v>
      </c>
      <c r="I45" s="67" t="n">
        <f aca="false">G45-K45</f>
        <v>20286701.8904777</v>
      </c>
      <c r="J45" s="163" t="n">
        <f aca="false">high_v2_m!J33</f>
        <v>494650.009457129</v>
      </c>
      <c r="K45" s="163" t="n">
        <f aca="false">high_v2_m!K33</f>
        <v>479810.509173415</v>
      </c>
      <c r="L45" s="67" t="n">
        <f aca="false">H45-I45</f>
        <v>852062.441962257</v>
      </c>
      <c r="M45" s="67" t="n">
        <f aca="false">J45-K45</f>
        <v>14839.5002837139</v>
      </c>
      <c r="N45" s="163" t="n">
        <f aca="false">SUM(high_v5_m!C33:J33)</f>
        <v>3482062.98269269</v>
      </c>
      <c r="O45" s="7"/>
      <c r="P45" s="7"/>
      <c r="Q45" s="67" t="n">
        <f aca="false">I45*5.5017049523</f>
        <v>111611448.256675</v>
      </c>
      <c r="R45" s="67"/>
      <c r="S45" s="67"/>
      <c r="T45" s="7"/>
      <c r="U45" s="7"/>
      <c r="V45" s="67" t="n">
        <f aca="false">K45*5.5017049523</f>
        <v>2639775.85448496</v>
      </c>
      <c r="W45" s="67" t="n">
        <f aca="false">M45*5.5017049523</f>
        <v>81642.5522005658</v>
      </c>
      <c r="X45" s="67" t="n">
        <f aca="false">N45*5.1890047538+L45*5.5017049523</f>
        <v>22756237.5268359</v>
      </c>
      <c r="Y45" s="67" t="n">
        <f aca="false">N45*5.1890047538</f>
        <v>18068441.3702234</v>
      </c>
      <c r="Z45" s="67" t="n">
        <f aca="false">L45*5.5017049523</f>
        <v>4687796.15661258</v>
      </c>
      <c r="AA45" s="67" t="n">
        <f aca="false">IFE_cost_central!B33</f>
        <v>0</v>
      </c>
      <c r="AB45" s="67" t="n">
        <f aca="false">AA45*$AC$13</f>
        <v>0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9"/>
      <c r="B46" s="5"/>
      <c r="C46" s="159" t="n">
        <f aca="false">C42+1</f>
        <v>2023</v>
      </c>
      <c r="D46" s="159" t="n">
        <f aca="false">D42</f>
        <v>1</v>
      </c>
      <c r="E46" s="159" t="n">
        <v>193</v>
      </c>
      <c r="F46" s="161" t="n">
        <f aca="false">high_v2_m!D34+temporary_pension_bonus_high!B34</f>
        <v>22155506.7033265</v>
      </c>
      <c r="G46" s="161" t="n">
        <f aca="false">high_v2_m!E34+temporary_pension_bonus_high!B34</f>
        <v>21266102.1134083</v>
      </c>
      <c r="H46" s="8" t="n">
        <f aca="false">F46-J46</f>
        <v>21627013.2667256</v>
      </c>
      <c r="I46" s="8" t="n">
        <f aca="false">G46-K46</f>
        <v>20753463.4799054</v>
      </c>
      <c r="J46" s="161" t="n">
        <f aca="false">high_v2_m!J34</f>
        <v>528493.436600936</v>
      </c>
      <c r="K46" s="161" t="n">
        <f aca="false">high_v2_m!K34</f>
        <v>512638.633502908</v>
      </c>
      <c r="L46" s="8" t="n">
        <f aca="false">H46-I46</f>
        <v>873549.786820207</v>
      </c>
      <c r="M46" s="8" t="n">
        <f aca="false">J46-K46</f>
        <v>15854.8030980282</v>
      </c>
      <c r="N46" s="161" t="n">
        <f aca="false">SUM(high_v5_m!C34:J34)</f>
        <v>4335166.56843932</v>
      </c>
      <c r="O46" s="5"/>
      <c r="P46" s="5"/>
      <c r="Q46" s="8" t="n">
        <f aca="false">I46*5.5017049523</f>
        <v>114179432.804773</v>
      </c>
      <c r="R46" s="8"/>
      <c r="S46" s="8"/>
      <c r="T46" s="5"/>
      <c r="U46" s="5"/>
      <c r="V46" s="8" t="n">
        <f aca="false">K46*5.5017049523</f>
        <v>2820386.50868325</v>
      </c>
      <c r="W46" s="8" t="n">
        <f aca="false">M46*5.5017049523</f>
        <v>87228.448722163</v>
      </c>
      <c r="X46" s="8" t="n">
        <f aca="false">N46*5.1890047538+L46*5.5017049523</f>
        <v>27301213.1203758</v>
      </c>
      <c r="Y46" s="8" t="n">
        <f aca="false">N46*5.1890047538</f>
        <v>22495199.9321464</v>
      </c>
      <c r="Z46" s="8" t="n">
        <f aca="false">L46*5.5017049523</f>
        <v>4806013.18822934</v>
      </c>
      <c r="AA46" s="8" t="n">
        <f aca="false">IFE_cost_central!B34</f>
        <v>0</v>
      </c>
      <c r="AB46" s="8" t="n">
        <f aca="false">AA46*$AC$13</f>
        <v>0</v>
      </c>
      <c r="AC46" s="8"/>
      <c r="AD46" s="8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59"/>
      <c r="BC46" s="159"/>
      <c r="BD46" s="159"/>
      <c r="BE46" s="159"/>
      <c r="BF46" s="159"/>
      <c r="BG46" s="159"/>
      <c r="BH46" s="159"/>
      <c r="BI46" s="159"/>
      <c r="BJ46" s="159"/>
      <c r="BK46" s="159"/>
      <c r="BL46" s="159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3" t="n">
        <f aca="false">high_v2_m!D35+temporary_pension_bonus_high!B35</f>
        <v>22613499.6666861</v>
      </c>
      <c r="G47" s="163" t="n">
        <f aca="false">high_v2_m!E35+temporary_pension_bonus_high!B35</f>
        <v>21704048.4148475</v>
      </c>
      <c r="H47" s="67" t="n">
        <f aca="false">F47-J47</f>
        <v>22069575.3195701</v>
      </c>
      <c r="I47" s="67" t="n">
        <f aca="false">G47-K47</f>
        <v>21176441.798145</v>
      </c>
      <c r="J47" s="163" t="n">
        <f aca="false">high_v2_m!J35</f>
        <v>543924.347115973</v>
      </c>
      <c r="K47" s="163" t="n">
        <f aca="false">high_v2_m!K35</f>
        <v>527606.616702494</v>
      </c>
      <c r="L47" s="67" t="n">
        <f aca="false">H47-I47</f>
        <v>893133.521425106</v>
      </c>
      <c r="M47" s="67" t="n">
        <f aca="false">J47-K47</f>
        <v>16317.7304134794</v>
      </c>
      <c r="N47" s="163" t="n">
        <f aca="false">SUM(high_v5_m!C35:J35)</f>
        <v>3649479.2933246</v>
      </c>
      <c r="O47" s="7"/>
      <c r="P47" s="7"/>
      <c r="Q47" s="67" t="n">
        <f aca="false">I47*5.5017049523</f>
        <v>116506534.712947</v>
      </c>
      <c r="R47" s="67"/>
      <c r="S47" s="67"/>
      <c r="T47" s="7"/>
      <c r="U47" s="7"/>
      <c r="V47" s="67" t="n">
        <f aca="false">K47*5.5017049523</f>
        <v>2902735.93597836</v>
      </c>
      <c r="W47" s="67" t="n">
        <f aca="false">M47*5.5017049523</f>
        <v>89775.3382261358</v>
      </c>
      <c r="X47" s="67" t="n">
        <f aca="false">N47*5.1890047538+L47*5.5017049523</f>
        <v>23850922.5198457</v>
      </c>
      <c r="Y47" s="67" t="n">
        <f aca="false">N47*5.1890047538</f>
        <v>18937165.401956</v>
      </c>
      <c r="Z47" s="67" t="n">
        <f aca="false">L47*5.5017049523</f>
        <v>4913757.11788964</v>
      </c>
      <c r="AA47" s="67" t="n">
        <f aca="false">IFE_cost_central!B35</f>
        <v>0</v>
      </c>
      <c r="AB47" s="67" t="n">
        <f aca="false">AA47*$AC$13</f>
        <v>0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3" t="n">
        <f aca="false">high_v2_m!D36+temporary_pension_bonus_high!B36</f>
        <v>22987999.792076</v>
      </c>
      <c r="G48" s="163" t="n">
        <f aca="false">high_v2_m!E36+temporary_pension_bonus_high!B36</f>
        <v>22061449.7279189</v>
      </c>
      <c r="H48" s="67" t="n">
        <f aca="false">F48-J48</f>
        <v>22417921.6961723</v>
      </c>
      <c r="I48" s="67" t="n">
        <f aca="false">G48-K48</f>
        <v>21508473.9748923</v>
      </c>
      <c r="J48" s="163" t="n">
        <f aca="false">high_v2_m!J36</f>
        <v>570078.095903739</v>
      </c>
      <c r="K48" s="163" t="n">
        <f aca="false">high_v2_m!K36</f>
        <v>552975.753026627</v>
      </c>
      <c r="L48" s="67" t="n">
        <f aca="false">H48-I48</f>
        <v>909447.72128005</v>
      </c>
      <c r="M48" s="67" t="n">
        <f aca="false">J48-K48</f>
        <v>17102.3428771122</v>
      </c>
      <c r="N48" s="163" t="n">
        <f aca="false">SUM(high_v5_m!C36:J36)</f>
        <v>3752878.97213906</v>
      </c>
      <c r="O48" s="7"/>
      <c r="P48" s="7"/>
      <c r="Q48" s="67" t="n">
        <f aca="false">I48*5.5017049523</f>
        <v>118333277.78408</v>
      </c>
      <c r="R48" s="67"/>
      <c r="S48" s="67"/>
      <c r="T48" s="7"/>
      <c r="U48" s="7"/>
      <c r="V48" s="67" t="n">
        <f aca="false">K48*5.5017049523</f>
        <v>3042309.43892841</v>
      </c>
      <c r="W48" s="67" t="n">
        <f aca="false">M48*5.5017049523</f>
        <v>94092.0445029409</v>
      </c>
      <c r="X48" s="67" t="n">
        <f aca="false">N48*5.1890047538+L48*5.5017049523</f>
        <v>24477219.8588901</v>
      </c>
      <c r="Y48" s="67" t="n">
        <f aca="false">N48*5.1890047538</f>
        <v>19473706.8268657</v>
      </c>
      <c r="Z48" s="67" t="n">
        <f aca="false">L48*5.5017049523</f>
        <v>5003513.0320244</v>
      </c>
      <c r="AA48" s="67" t="n">
        <f aca="false">IFE_cost_central!B36</f>
        <v>0</v>
      </c>
      <c r="AB48" s="67" t="n">
        <f aca="false">AA48*$AC$13</f>
        <v>0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3" t="n">
        <f aca="false">high_v2_m!D37+temporary_pension_bonus_high!B37</f>
        <v>23368440.105292</v>
      </c>
      <c r="G49" s="163" t="n">
        <f aca="false">high_v2_m!E37+temporary_pension_bonus_high!B37</f>
        <v>22424674.3532392</v>
      </c>
      <c r="H49" s="67" t="n">
        <f aca="false">F49-J49</f>
        <v>22776570.4675859</v>
      </c>
      <c r="I49" s="67" t="n">
        <f aca="false">G49-K49</f>
        <v>21850560.8046642</v>
      </c>
      <c r="J49" s="163" t="n">
        <f aca="false">high_v2_m!J37</f>
        <v>591869.637706187</v>
      </c>
      <c r="K49" s="163" t="n">
        <f aca="false">high_v2_m!K37</f>
        <v>574113.548575002</v>
      </c>
      <c r="L49" s="67" t="n">
        <f aca="false">H49-I49</f>
        <v>926009.662921697</v>
      </c>
      <c r="M49" s="67" t="n">
        <f aca="false">J49-K49</f>
        <v>17756.0891311854</v>
      </c>
      <c r="N49" s="163" t="n">
        <f aca="false">SUM(high_v5_m!C37:J37)</f>
        <v>3755908.64004122</v>
      </c>
      <c r="O49" s="7"/>
      <c r="P49" s="7"/>
      <c r="Q49" s="67" t="n">
        <f aca="false">I49*5.5017049523</f>
        <v>120215338.589553</v>
      </c>
      <c r="R49" s="67"/>
      <c r="S49" s="67"/>
      <c r="T49" s="7"/>
      <c r="U49" s="7"/>
      <c r="V49" s="67" t="n">
        <f aca="false">K49*5.5017049523</f>
        <v>3158603.35337761</v>
      </c>
      <c r="W49" s="67" t="n">
        <f aca="false">M49*5.5017049523</f>
        <v>97688.7635065231</v>
      </c>
      <c r="X49" s="67" t="n">
        <f aca="false">N49*5.1890047538+L49*5.5017049523</f>
        <v>24584059.7363864</v>
      </c>
      <c r="Y49" s="67" t="n">
        <f aca="false">N49*5.1890047538</f>
        <v>19489427.7880124</v>
      </c>
      <c r="Z49" s="67" t="n">
        <f aca="false">L49*5.5017049523</f>
        <v>5094631.94837395</v>
      </c>
      <c r="AA49" s="67" t="n">
        <f aca="false">IFE_cost_central!B37</f>
        <v>0</v>
      </c>
      <c r="AB49" s="67" t="n">
        <f aca="false">AA49*$AC$13</f>
        <v>0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9"/>
      <c r="B50" s="5"/>
      <c r="C50" s="159" t="n">
        <f aca="false">C46+1</f>
        <v>2024</v>
      </c>
      <c r="D50" s="159" t="n">
        <f aca="false">D46</f>
        <v>1</v>
      </c>
      <c r="E50" s="159" t="n">
        <v>197</v>
      </c>
      <c r="F50" s="161" t="n">
        <f aca="false">high_v2_m!D38+temporary_pension_bonus_high!B38</f>
        <v>23713069.7799627</v>
      </c>
      <c r="G50" s="161" t="n">
        <f aca="false">high_v2_m!E38+temporary_pension_bonus_high!B38</f>
        <v>22754622.6253959</v>
      </c>
      <c r="H50" s="8" t="n">
        <f aca="false">F50-J50</f>
        <v>23082574.0275713</v>
      </c>
      <c r="I50" s="8" t="n">
        <f aca="false">G50-K50</f>
        <v>22143041.7455762</v>
      </c>
      <c r="J50" s="161" t="n">
        <f aca="false">high_v2_m!J38</f>
        <v>630495.75239143</v>
      </c>
      <c r="K50" s="161" t="n">
        <f aca="false">high_v2_m!K38</f>
        <v>611580.879819687</v>
      </c>
      <c r="L50" s="8" t="n">
        <f aca="false">H50-I50</f>
        <v>939532.281995073</v>
      </c>
      <c r="M50" s="8" t="n">
        <f aca="false">J50-K50</f>
        <v>18914.8725717427</v>
      </c>
      <c r="N50" s="161" t="n">
        <f aca="false">SUM(high_v5_m!C38:J38)</f>
        <v>4629099.42396555</v>
      </c>
      <c r="O50" s="5"/>
      <c r="P50" s="5"/>
      <c r="Q50" s="8" t="n">
        <f aca="false">I50*5.5017049523</f>
        <v>121824482.430622</v>
      </c>
      <c r="R50" s="8"/>
      <c r="S50" s="8"/>
      <c r="T50" s="5"/>
      <c r="U50" s="5"/>
      <c r="V50" s="8" t="n">
        <f aca="false">K50*5.5017049523</f>
        <v>3364737.55523596</v>
      </c>
      <c r="W50" s="8" t="n">
        <f aca="false">M50*5.5017049523</f>
        <v>104064.048100081</v>
      </c>
      <c r="X50" s="8" t="n">
        <f aca="false">N50*5.1890047538+L50*5.5017049523</f>
        <v>29189448.3254681</v>
      </c>
      <c r="Y50" s="8" t="n">
        <f aca="false">N50*5.1890047538</f>
        <v>24020418.9167701</v>
      </c>
      <c r="Z50" s="8" t="n">
        <f aca="false">L50*5.5017049523</f>
        <v>5169029.40869801</v>
      </c>
      <c r="AA50" s="8" t="n">
        <f aca="false">IFE_cost_central!B38</f>
        <v>0</v>
      </c>
      <c r="AB50" s="8" t="n">
        <f aca="false">AA50*$AC$13</f>
        <v>0</v>
      </c>
      <c r="AC50" s="8"/>
      <c r="AD50" s="8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  <c r="AW50" s="159"/>
      <c r="AX50" s="159"/>
      <c r="AY50" s="159"/>
      <c r="AZ50" s="159"/>
      <c r="BA50" s="159"/>
      <c r="BB50" s="159"/>
      <c r="BC50" s="159"/>
      <c r="BD50" s="159"/>
      <c r="BE50" s="159"/>
      <c r="BF50" s="159"/>
      <c r="BG50" s="159"/>
      <c r="BH50" s="159"/>
      <c r="BI50" s="159"/>
      <c r="BJ50" s="159"/>
      <c r="BK50" s="159"/>
      <c r="BL50" s="159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3" t="n">
        <f aca="false">high_v2_m!D39+temporary_pension_bonus_high!B39</f>
        <v>24133481.3552699</v>
      </c>
      <c r="G51" s="163" t="n">
        <f aca="false">high_v2_m!E39+temporary_pension_bonus_high!B39</f>
        <v>23156448.0714787</v>
      </c>
      <c r="H51" s="67" t="n">
        <f aca="false">F51-J51</f>
        <v>23460897.1619211</v>
      </c>
      <c r="I51" s="67" t="n">
        <f aca="false">G51-K51</f>
        <v>22504041.4039303</v>
      </c>
      <c r="J51" s="163" t="n">
        <f aca="false">high_v2_m!J39</f>
        <v>672584.193348837</v>
      </c>
      <c r="K51" s="163" t="n">
        <f aca="false">high_v2_m!K39</f>
        <v>652406.667548372</v>
      </c>
      <c r="L51" s="67" t="n">
        <f aca="false">H51-I51</f>
        <v>956855.757990737</v>
      </c>
      <c r="M51" s="67" t="n">
        <f aca="false">J51-K51</f>
        <v>20177.5258004651</v>
      </c>
      <c r="N51" s="163" t="n">
        <f aca="false">SUM(high_v5_m!C39:J39)</f>
        <v>3906703.17789085</v>
      </c>
      <c r="O51" s="7"/>
      <c r="P51" s="7"/>
      <c r="Q51" s="67" t="n">
        <f aca="false">I51*5.5017049523</f>
        <v>123810596.038768</v>
      </c>
      <c r="R51" s="67"/>
      <c r="S51" s="67"/>
      <c r="T51" s="7"/>
      <c r="U51" s="7"/>
      <c r="V51" s="67" t="n">
        <f aca="false">K51*5.5017049523</f>
        <v>3589348.99376442</v>
      </c>
      <c r="W51" s="67" t="n">
        <f aca="false">M51*5.5017049523</f>
        <v>111010.79362158</v>
      </c>
      <c r="X51" s="67" t="n">
        <f aca="false">N51*5.1890047538+L51*5.5017049523</f>
        <v>25536239.4241356</v>
      </c>
      <c r="Y51" s="67" t="n">
        <f aca="false">N51*5.1890047538</f>
        <v>20271901.3617612</v>
      </c>
      <c r="Z51" s="67" t="n">
        <f aca="false">L51*5.5017049523</f>
        <v>5264338.06237441</v>
      </c>
      <c r="AA51" s="67" t="n">
        <f aca="false">IFE_cost_central!B39</f>
        <v>0</v>
      </c>
      <c r="AB51" s="67" t="n">
        <f aca="false">AA51*$AC$13</f>
        <v>0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3" t="n">
        <f aca="false">high_v2_m!D40+temporary_pension_bonus_high!B40</f>
        <v>24490185.1261615</v>
      </c>
      <c r="G52" s="163" t="n">
        <f aca="false">high_v2_m!E40+temporary_pension_bonus_high!B40</f>
        <v>23498103.195128</v>
      </c>
      <c r="H52" s="67" t="n">
        <f aca="false">F52-J52</f>
        <v>23790327.3822252</v>
      </c>
      <c r="I52" s="67" t="n">
        <f aca="false">G52-K52</f>
        <v>22819241.1835098</v>
      </c>
      <c r="J52" s="163" t="n">
        <f aca="false">high_v2_m!J40</f>
        <v>699857.74393629</v>
      </c>
      <c r="K52" s="163" t="n">
        <f aca="false">high_v2_m!K40</f>
        <v>678862.011618201</v>
      </c>
      <c r="L52" s="67" t="n">
        <f aca="false">H52-I52</f>
        <v>971086.198715478</v>
      </c>
      <c r="M52" s="67" t="n">
        <f aca="false">J52-K52</f>
        <v>20995.7323180886</v>
      </c>
      <c r="N52" s="163" t="n">
        <f aca="false">SUM(high_v5_m!C40:J40)</f>
        <v>3988409.97575814</v>
      </c>
      <c r="O52" s="7"/>
      <c r="P52" s="7"/>
      <c r="Q52" s="67" t="n">
        <f aca="false">I52*5.5017049523</f>
        <v>125544732.227044</v>
      </c>
      <c r="R52" s="67"/>
      <c r="S52" s="67"/>
      <c r="T52" s="7"/>
      <c r="U52" s="7"/>
      <c r="V52" s="67" t="n">
        <f aca="false">K52*5.5017049523</f>
        <v>3734898.4912482</v>
      </c>
      <c r="W52" s="67" t="n">
        <f aca="false">M52*5.5017049523</f>
        <v>115512.324471593</v>
      </c>
      <c r="X52" s="67" t="n">
        <f aca="false">N52*5.1890047538+L52*5.5017049523</f>
        <v>26038508.0728955</v>
      </c>
      <c r="Y52" s="67" t="n">
        <f aca="false">N52*5.1890047538</f>
        <v>20695878.3243124</v>
      </c>
      <c r="Z52" s="67" t="n">
        <f aca="false">L52*5.5017049523</f>
        <v>5342629.74858313</v>
      </c>
      <c r="AA52" s="67" t="n">
        <f aca="false">IFE_cost_central!B40</f>
        <v>0</v>
      </c>
      <c r="AB52" s="67" t="n">
        <f aca="false">AA52*$AC$13</f>
        <v>0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3" t="n">
        <f aca="false">high_v2_m!D41+temporary_pension_bonus_high!B41</f>
        <v>25005282.851563</v>
      </c>
      <c r="G53" s="163" t="n">
        <f aca="false">high_v2_m!E41+temporary_pension_bonus_high!B41</f>
        <v>23990273.9978629</v>
      </c>
      <c r="H53" s="67" t="n">
        <f aca="false">F53-J53</f>
        <v>24213987.90399</v>
      </c>
      <c r="I53" s="67" t="n">
        <f aca="false">G53-K53</f>
        <v>23222717.898717</v>
      </c>
      <c r="J53" s="163" t="n">
        <f aca="false">high_v2_m!J41</f>
        <v>791294.947573061</v>
      </c>
      <c r="K53" s="163" t="n">
        <f aca="false">high_v2_m!K41</f>
        <v>767556.099145869</v>
      </c>
      <c r="L53" s="67" t="n">
        <f aca="false">H53-I53</f>
        <v>991270.005272958</v>
      </c>
      <c r="M53" s="67" t="n">
        <f aca="false">J53-K53</f>
        <v>23738.8484271917</v>
      </c>
      <c r="N53" s="163" t="n">
        <f aca="false">SUM(high_v5_m!C41:J41)</f>
        <v>3994755.28768287</v>
      </c>
      <c r="O53" s="7"/>
      <c r="P53" s="7"/>
      <c r="Q53" s="67" t="n">
        <f aca="false">I53*5.5017049523</f>
        <v>127764542.069237</v>
      </c>
      <c r="R53" s="67"/>
      <c r="S53" s="67"/>
      <c r="T53" s="7"/>
      <c r="U53" s="7"/>
      <c r="V53" s="67" t="n">
        <f aca="false">K53*5.5017049523</f>
        <v>4222867.1918389</v>
      </c>
      <c r="W53" s="67" t="n">
        <f aca="false">M53*5.5017049523</f>
        <v>130604.13995378</v>
      </c>
      <c r="X53" s="67" t="n">
        <f aca="false">N53*5.1890047538+L53*5.5017049523</f>
        <v>26182479.2751308</v>
      </c>
      <c r="Y53" s="67" t="n">
        <f aca="false">N53*5.1890047538</f>
        <v>20728804.1780541</v>
      </c>
      <c r="Z53" s="67" t="n">
        <f aca="false">L53*5.5017049523</f>
        <v>5453675.09707668</v>
      </c>
      <c r="AA53" s="67" t="n">
        <f aca="false">IFE_cost_central!B41</f>
        <v>0</v>
      </c>
      <c r="AB53" s="67" t="n">
        <f aca="false">AA53*$AC$13</f>
        <v>0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9"/>
      <c r="B54" s="5"/>
      <c r="C54" s="159" t="n">
        <f aca="false">C50+1</f>
        <v>2025</v>
      </c>
      <c r="D54" s="159" t="n">
        <f aca="false">D50</f>
        <v>1</v>
      </c>
      <c r="E54" s="159" t="n">
        <v>201</v>
      </c>
      <c r="F54" s="161" t="n">
        <f aca="false">high_v2_m!D42+temporary_pension_bonus_high!B42</f>
        <v>25370472.853102</v>
      </c>
      <c r="G54" s="161" t="n">
        <f aca="false">high_v2_m!E42+temporary_pension_bonus_high!B42</f>
        <v>24338985.3434749</v>
      </c>
      <c r="H54" s="8" t="n">
        <f aca="false">F54-J54</f>
        <v>24494988.3319772</v>
      </c>
      <c r="I54" s="8" t="n">
        <f aca="false">G54-K54</f>
        <v>23489765.3579839</v>
      </c>
      <c r="J54" s="161" t="n">
        <f aca="false">high_v2_m!J42</f>
        <v>875484.521124775</v>
      </c>
      <c r="K54" s="161" t="n">
        <f aca="false">high_v2_m!K42</f>
        <v>849219.985491032</v>
      </c>
      <c r="L54" s="8" t="n">
        <f aca="false">H54-I54</f>
        <v>1005222.97399336</v>
      </c>
      <c r="M54" s="8" t="n">
        <f aca="false">J54-K54</f>
        <v>26264.5356337432</v>
      </c>
      <c r="N54" s="161" t="n">
        <f aca="false">SUM(high_v5_m!C42:J42)</f>
        <v>4962337.130224</v>
      </c>
      <c r="O54" s="5"/>
      <c r="P54" s="5"/>
      <c r="Q54" s="8" t="n">
        <f aca="false">I54*5.5017049523</f>
        <v>129233758.398385</v>
      </c>
      <c r="R54" s="8"/>
      <c r="S54" s="8"/>
      <c r="T54" s="5"/>
      <c r="U54" s="5"/>
      <c r="V54" s="8" t="n">
        <f aca="false">K54*5.5017049523</f>
        <v>4672157.79976814</v>
      </c>
      <c r="W54" s="8" t="n">
        <f aca="false">M54*5.5017049523</f>
        <v>144499.725766025</v>
      </c>
      <c r="X54" s="8" t="n">
        <f aca="false">N54*5.1890047538+L54*5.5017049523</f>
        <v>31280031.1728756</v>
      </c>
      <c r="Y54" s="8" t="n">
        <f aca="false">N54*5.1890047538</f>
        <v>25749590.9586906</v>
      </c>
      <c r="Z54" s="8" t="n">
        <f aca="false">L54*5.5017049523</f>
        <v>5530440.21418499</v>
      </c>
      <c r="AA54" s="8" t="n">
        <f aca="false">IFE_cost_central!B42</f>
        <v>0</v>
      </c>
      <c r="AB54" s="8" t="n">
        <f aca="false">AA54*$AC$13</f>
        <v>0</v>
      </c>
      <c r="AC54" s="8"/>
      <c r="AD54" s="8"/>
      <c r="AE54" s="159"/>
      <c r="AF54" s="159"/>
      <c r="AG54" s="159"/>
      <c r="AH54" s="159"/>
      <c r="AI54" s="159"/>
      <c r="AJ54" s="159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59"/>
      <c r="BC54" s="159"/>
      <c r="BD54" s="159"/>
      <c r="BE54" s="159"/>
      <c r="BF54" s="159"/>
      <c r="BG54" s="159"/>
      <c r="BH54" s="159"/>
      <c r="BI54" s="159"/>
      <c r="BJ54" s="159"/>
      <c r="BK54" s="159"/>
      <c r="BL54" s="159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3" t="n">
        <f aca="false">high_v2_m!D43+temporary_pension_bonus_high!B43</f>
        <v>25672626.2910892</v>
      </c>
      <c r="G55" s="163" t="n">
        <f aca="false">high_v2_m!E43+temporary_pension_bonus_high!B43</f>
        <v>24628037.8512043</v>
      </c>
      <c r="H55" s="67" t="n">
        <f aca="false">F55-J55</f>
        <v>24713188.0926726</v>
      </c>
      <c r="I55" s="67" t="n">
        <f aca="false">G55-K55</f>
        <v>23697382.7987401</v>
      </c>
      <c r="J55" s="163" t="n">
        <f aca="false">high_v2_m!J43</f>
        <v>959438.198416675</v>
      </c>
      <c r="K55" s="163" t="n">
        <f aca="false">high_v2_m!K43</f>
        <v>930655.052464174</v>
      </c>
      <c r="L55" s="67" t="n">
        <f aca="false">H55-I55</f>
        <v>1015805.29393248</v>
      </c>
      <c r="M55" s="67" t="n">
        <f aca="false">J55-K55</f>
        <v>28783.1459525003</v>
      </c>
      <c r="N55" s="163" t="n">
        <f aca="false">SUM(high_v5_m!C43:J43)</f>
        <v>4146409.08972059</v>
      </c>
      <c r="O55" s="7"/>
      <c r="P55" s="7"/>
      <c r="Q55" s="67" t="n">
        <f aca="false">I55*5.5017049523</f>
        <v>130376008.300377</v>
      </c>
      <c r="R55" s="67"/>
      <c r="S55" s="67"/>
      <c r="T55" s="7"/>
      <c r="U55" s="7"/>
      <c r="V55" s="67" t="n">
        <f aca="false">K55*5.5017049523</f>
        <v>5120189.51102516</v>
      </c>
      <c r="W55" s="67" t="n">
        <f aca="false">M55*5.5017049523</f>
        <v>158356.376629645</v>
      </c>
      <c r="X55" s="67" t="n">
        <f aca="false">N55*5.1890047538+L55*5.5017049523</f>
        <v>27104397.4939605</v>
      </c>
      <c r="Y55" s="67" t="n">
        <f aca="false">N55*5.1890047538</f>
        <v>21515736.4777597</v>
      </c>
      <c r="Z55" s="67" t="n">
        <f aca="false">L55*5.5017049523</f>
        <v>5588661.01620086</v>
      </c>
      <c r="AA55" s="67" t="n">
        <f aca="false">IFE_cost_central!B43</f>
        <v>0</v>
      </c>
      <c r="AB55" s="67" t="n">
        <f aca="false">AA55*$AC$13</f>
        <v>0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3" t="n">
        <f aca="false">high_v2_m!D44+temporary_pension_bonus_high!B44</f>
        <v>26077781.6077731</v>
      </c>
      <c r="G56" s="163" t="n">
        <f aca="false">high_v2_m!E44+temporary_pension_bonus_high!B44</f>
        <v>25015126.578884</v>
      </c>
      <c r="H56" s="67" t="n">
        <f aca="false">F56-J56</f>
        <v>25058207.6598843</v>
      </c>
      <c r="I56" s="67" t="n">
        <f aca="false">G56-K56</f>
        <v>24026139.8494318</v>
      </c>
      <c r="J56" s="163" t="n">
        <f aca="false">high_v2_m!J44</f>
        <v>1019573.94788885</v>
      </c>
      <c r="K56" s="163" t="n">
        <f aca="false">high_v2_m!K44</f>
        <v>988986.729452183</v>
      </c>
      <c r="L56" s="67" t="n">
        <f aca="false">H56-I56</f>
        <v>1032067.81045249</v>
      </c>
      <c r="M56" s="67" t="n">
        <f aca="false">J56-K56</f>
        <v>30587.2184366655</v>
      </c>
      <c r="N56" s="163" t="n">
        <f aca="false">SUM(high_v5_m!C44:J44)</f>
        <v>4159058.65041501</v>
      </c>
      <c r="O56" s="7"/>
      <c r="P56" s="7"/>
      <c r="Q56" s="67" t="n">
        <f aca="false">I56*5.5017049523</f>
        <v>132184732.594271</v>
      </c>
      <c r="R56" s="67"/>
      <c r="S56" s="67"/>
      <c r="T56" s="7"/>
      <c r="U56" s="7"/>
      <c r="V56" s="67" t="n">
        <f aca="false">K56*5.5017049523</f>
        <v>5441113.18718606</v>
      </c>
      <c r="W56" s="67" t="n">
        <f aca="false">M56*5.5017049523</f>
        <v>168281.851150084</v>
      </c>
      <c r="X56" s="67" t="n">
        <f aca="false">N56*5.1890047538+L56*5.5017049523</f>
        <v>27259507.6922124</v>
      </c>
      <c r="Y56" s="67" t="n">
        <f aca="false">N56*5.1890047538</f>
        <v>21581375.1083365</v>
      </c>
      <c r="Z56" s="67" t="n">
        <f aca="false">L56*5.5017049523</f>
        <v>5678132.58387589</v>
      </c>
      <c r="AA56" s="67" t="n">
        <f aca="false">IFE_cost_central!B44</f>
        <v>0</v>
      </c>
      <c r="AB56" s="67" t="n">
        <f aca="false">AA56*$AC$13</f>
        <v>0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3" t="n">
        <f aca="false">high_v2_m!D45+temporary_pension_bonus_high!B45</f>
        <v>26361211.5832747</v>
      </c>
      <c r="G57" s="163" t="n">
        <f aca="false">high_v2_m!E45+temporary_pension_bonus_high!B45</f>
        <v>25286365.585585</v>
      </c>
      <c r="H57" s="67" t="n">
        <f aca="false">F57-J57</f>
        <v>25267161.679945</v>
      </c>
      <c r="I57" s="67" t="n">
        <f aca="false">G57-K57</f>
        <v>24225137.1793552</v>
      </c>
      <c r="J57" s="163" t="n">
        <f aca="false">high_v2_m!J45</f>
        <v>1094049.90332966</v>
      </c>
      <c r="K57" s="163" t="n">
        <f aca="false">high_v2_m!K45</f>
        <v>1061228.40622977</v>
      </c>
      <c r="L57" s="67" t="n">
        <f aca="false">H57-I57</f>
        <v>1042024.50058987</v>
      </c>
      <c r="M57" s="67" t="n">
        <f aca="false">J57-K57</f>
        <v>32821.4970998899</v>
      </c>
      <c r="N57" s="163" t="n">
        <f aca="false">SUM(high_v5_m!C45:J45)</f>
        <v>4183478.12054242</v>
      </c>
      <c r="O57" s="7"/>
      <c r="P57" s="7"/>
      <c r="Q57" s="67" t="n">
        <f aca="false">I57*5.5017049523</f>
        <v>133279557.189805</v>
      </c>
      <c r="R57" s="67"/>
      <c r="S57" s="67"/>
      <c r="T57" s="7"/>
      <c r="U57" s="7"/>
      <c r="V57" s="67" t="n">
        <f aca="false">K57*5.5017049523</f>
        <v>5838565.57807578</v>
      </c>
      <c r="W57" s="67" t="n">
        <f aca="false">M57*5.5017049523</f>
        <v>180574.193136364</v>
      </c>
      <c r="X57" s="67" t="n">
        <f aca="false">N57*5.1890047538+L57*5.5017049523</f>
        <v>27440999.2102261</v>
      </c>
      <c r="Y57" s="67" t="n">
        <f aca="false">N57*5.1890047538</f>
        <v>21708087.8549129</v>
      </c>
      <c r="Z57" s="67" t="n">
        <f aca="false">L57*5.5017049523</f>
        <v>5732911.35531322</v>
      </c>
      <c r="AA57" s="67" t="n">
        <f aca="false">IFE_cost_central!B45</f>
        <v>0</v>
      </c>
      <c r="AB57" s="67" t="n">
        <f aca="false">AA57*$AC$13</f>
        <v>0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9"/>
      <c r="B58" s="5"/>
      <c r="C58" s="159" t="n">
        <f aca="false">C54+1</f>
        <v>2026</v>
      </c>
      <c r="D58" s="159" t="n">
        <f aca="false">D54</f>
        <v>1</v>
      </c>
      <c r="E58" s="159" t="n">
        <v>205</v>
      </c>
      <c r="F58" s="161" t="n">
        <f aca="false">high_v2_m!D46+temporary_pension_bonus_high!B46</f>
        <v>26862238.3098115</v>
      </c>
      <c r="G58" s="161" t="n">
        <f aca="false">high_v2_m!E46+temporary_pension_bonus_high!B46</f>
        <v>25766862.8580369</v>
      </c>
      <c r="H58" s="8" t="n">
        <f aca="false">F58-J58</f>
        <v>25619671.8700478</v>
      </c>
      <c r="I58" s="8" t="n">
        <f aca="false">G58-K58</f>
        <v>24561573.4114661</v>
      </c>
      <c r="J58" s="161" t="n">
        <f aca="false">high_v2_m!J46</f>
        <v>1242566.43976371</v>
      </c>
      <c r="K58" s="161" t="n">
        <f aca="false">high_v2_m!K46</f>
        <v>1205289.4465708</v>
      </c>
      <c r="L58" s="8" t="n">
        <f aca="false">H58-I58</f>
        <v>1058098.4585817</v>
      </c>
      <c r="M58" s="8" t="n">
        <f aca="false">J58-K58</f>
        <v>37276.9931929111</v>
      </c>
      <c r="N58" s="161" t="n">
        <f aca="false">SUM(high_v5_m!C46:J46)</f>
        <v>5126198.92044212</v>
      </c>
      <c r="O58" s="5"/>
      <c r="P58" s="5"/>
      <c r="Q58" s="8" t="n">
        <f aca="false">I58*5.5017049523</f>
        <v>135130530.074143</v>
      </c>
      <c r="R58" s="8"/>
      <c r="S58" s="8"/>
      <c r="T58" s="5"/>
      <c r="U58" s="5"/>
      <c r="V58" s="8" t="n">
        <f aca="false">K58*5.5017049523</f>
        <v>6631146.91715348</v>
      </c>
      <c r="W58" s="8" t="n">
        <f aca="false">M58*5.5017049523</f>
        <v>205087.018056293</v>
      </c>
      <c r="X58" s="8" t="n">
        <f aca="false">N58*5.1890047538+L58*5.5017049523</f>
        <v>32421216.0966985</v>
      </c>
      <c r="Y58" s="8" t="n">
        <f aca="false">N58*5.1890047538</f>
        <v>26599870.5670986</v>
      </c>
      <c r="Z58" s="8" t="n">
        <f aca="false">L58*5.5017049523</f>
        <v>5821345.52959996</v>
      </c>
      <c r="AA58" s="8" t="n">
        <f aca="false">IFE_cost_central!B46</f>
        <v>0</v>
      </c>
      <c r="AB58" s="8" t="n">
        <f aca="false">AA58*$AC$13</f>
        <v>0</v>
      </c>
      <c r="AC58" s="8"/>
      <c r="AD58" s="8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59"/>
      <c r="BG58" s="159"/>
      <c r="BH58" s="159"/>
      <c r="BI58" s="159"/>
      <c r="BJ58" s="159"/>
      <c r="BK58" s="159"/>
      <c r="BL58" s="159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3" t="n">
        <f aca="false">high_v2_m!D47+temporary_pension_bonus_high!B47</f>
        <v>27418018.2441741</v>
      </c>
      <c r="G59" s="163" t="n">
        <f aca="false">high_v2_m!E47+temporary_pension_bonus_high!B47</f>
        <v>26299325.9310306</v>
      </c>
      <c r="H59" s="67" t="n">
        <f aca="false">F59-J59</f>
        <v>26076797.9452743</v>
      </c>
      <c r="I59" s="67" t="n">
        <f aca="false">G59-K59</f>
        <v>24998342.2410978</v>
      </c>
      <c r="J59" s="163" t="n">
        <f aca="false">high_v2_m!J47</f>
        <v>1341220.29889982</v>
      </c>
      <c r="K59" s="163" t="n">
        <f aca="false">high_v2_m!K47</f>
        <v>1300983.68993282</v>
      </c>
      <c r="L59" s="67" t="n">
        <f aca="false">H59-I59</f>
        <v>1078455.70417653</v>
      </c>
      <c r="M59" s="67" t="n">
        <f aca="false">J59-K59</f>
        <v>40236.6089669948</v>
      </c>
      <c r="N59" s="163" t="n">
        <f aca="false">SUM(high_v5_m!C47:J47)</f>
        <v>4286881.98358532</v>
      </c>
      <c r="O59" s="7"/>
      <c r="P59" s="7"/>
      <c r="Q59" s="67" t="n">
        <f aca="false">I59*5.5017049523</f>
        <v>137533503.307138</v>
      </c>
      <c r="R59" s="67"/>
      <c r="S59" s="67"/>
      <c r="T59" s="7"/>
      <c r="U59" s="7"/>
      <c r="V59" s="67" t="n">
        <f aca="false">K59*5.5017049523</f>
        <v>7157628.40976495</v>
      </c>
      <c r="W59" s="67" t="n">
        <f aca="false">M59*5.5017049523</f>
        <v>221369.950817474</v>
      </c>
      <c r="X59" s="67" t="n">
        <f aca="false">N59*5.1890047538+L59*5.5017049523</f>
        <v>28177996.080308</v>
      </c>
      <c r="Y59" s="67" t="n">
        <f aca="false">N59*5.1890047538</f>
        <v>22244650.9918038</v>
      </c>
      <c r="Z59" s="67" t="n">
        <f aca="false">L59*5.5017049523</f>
        <v>5933345.08850418</v>
      </c>
      <c r="AA59" s="67" t="n">
        <f aca="false">IFE_cost_central!B47</f>
        <v>0</v>
      </c>
      <c r="AB59" s="67" t="n">
        <f aca="false">AA59*$AC$13</f>
        <v>0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3" t="n">
        <f aca="false">high_v2_m!D48+temporary_pension_bonus_high!B48</f>
        <v>28093640.0056608</v>
      </c>
      <c r="G60" s="163" t="n">
        <f aca="false">high_v2_m!E48+temporary_pension_bonus_high!B48</f>
        <v>26946747.4918458</v>
      </c>
      <c r="H60" s="67" t="n">
        <f aca="false">F60-J60</f>
        <v>26701040.5018138</v>
      </c>
      <c r="I60" s="67" t="n">
        <f aca="false">G60-K60</f>
        <v>25595925.9731142</v>
      </c>
      <c r="J60" s="163" t="n">
        <f aca="false">high_v2_m!J48</f>
        <v>1392599.50384698</v>
      </c>
      <c r="K60" s="163" t="n">
        <f aca="false">high_v2_m!K48</f>
        <v>1350821.51873157</v>
      </c>
      <c r="L60" s="67" t="n">
        <f aca="false">H60-I60</f>
        <v>1105114.52869961</v>
      </c>
      <c r="M60" s="67" t="n">
        <f aca="false">J60-K60</f>
        <v>41777.9851154098</v>
      </c>
      <c r="N60" s="163" t="n">
        <f aca="false">SUM(high_v5_m!C48:J48)</f>
        <v>4344534.24236548</v>
      </c>
      <c r="O60" s="7"/>
      <c r="P60" s="7"/>
      <c r="Q60" s="67" t="n">
        <f aca="false">I60*5.5017049523</f>
        <v>140821232.684987</v>
      </c>
      <c r="R60" s="67"/>
      <c r="S60" s="67"/>
      <c r="T60" s="7"/>
      <c r="U60" s="7"/>
      <c r="V60" s="67" t="n">
        <f aca="false">K60*5.5017049523</f>
        <v>7431821.43927891</v>
      </c>
      <c r="W60" s="67" t="n">
        <f aca="false">M60*5.5017049523</f>
        <v>229850.147606566</v>
      </c>
      <c r="X60" s="67" t="n">
        <f aca="false">N60*5.1890047538+L60*5.5017049523</f>
        <v>28623822.9120866</v>
      </c>
      <c r="Y60" s="67" t="n">
        <f aca="false">N60*5.1890047538</f>
        <v>22543808.8366813</v>
      </c>
      <c r="Z60" s="67" t="n">
        <f aca="false">L60*5.5017049523</f>
        <v>6080014.07540531</v>
      </c>
      <c r="AA60" s="67" t="n">
        <f aca="false">IFE_cost_central!B48</f>
        <v>0</v>
      </c>
      <c r="AB60" s="67" t="n">
        <f aca="false">AA60*$AC$13</f>
        <v>0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3" t="n">
        <f aca="false">high_v2_m!D49+temporary_pension_bonus_high!B49</f>
        <v>28841231.00991</v>
      </c>
      <c r="G61" s="163" t="n">
        <f aca="false">high_v2_m!E49+temporary_pension_bonus_high!B49</f>
        <v>27663701.466984</v>
      </c>
      <c r="H61" s="67" t="n">
        <f aca="false">F61-J61</f>
        <v>27387028.9531754</v>
      </c>
      <c r="I61" s="67" t="n">
        <f aca="false">G61-K61</f>
        <v>26253125.4719514</v>
      </c>
      <c r="J61" s="163" t="n">
        <f aca="false">high_v2_m!J49</f>
        <v>1454202.05673465</v>
      </c>
      <c r="K61" s="163" t="n">
        <f aca="false">high_v2_m!K49</f>
        <v>1410575.99503261</v>
      </c>
      <c r="L61" s="67" t="n">
        <f aca="false">H61-I61</f>
        <v>1133903.48122399</v>
      </c>
      <c r="M61" s="67" t="n">
        <f aca="false">J61-K61</f>
        <v>43626.0617020396</v>
      </c>
      <c r="N61" s="163" t="n">
        <f aca="false">SUM(high_v5_m!C49:J49)</f>
        <v>4487208.78086234</v>
      </c>
      <c r="O61" s="7"/>
      <c r="P61" s="7"/>
      <c r="Q61" s="67" t="n">
        <f aca="false">I61*5.5017049523</f>
        <v>144436950.422388</v>
      </c>
      <c r="R61" s="67"/>
      <c r="S61" s="67"/>
      <c r="T61" s="7"/>
      <c r="U61" s="7"/>
      <c r="V61" s="67" t="n">
        <f aca="false">K61*5.5017049523</f>
        <v>7760572.93746641</v>
      </c>
      <c r="W61" s="67" t="n">
        <f aca="false">M61*5.5017049523</f>
        <v>240017.719715456</v>
      </c>
      <c r="X61" s="67" t="n">
        <f aca="false">N61*5.1890047538+L61*5.5017049523</f>
        <v>29522550.093268</v>
      </c>
      <c r="Y61" s="67" t="n">
        <f aca="false">N61*5.1890047538</f>
        <v>23284147.6951878</v>
      </c>
      <c r="Z61" s="67" t="n">
        <f aca="false">L61*5.5017049523</f>
        <v>6238402.39808021</v>
      </c>
      <c r="AA61" s="67" t="n">
        <f aca="false">IFE_cost_central!B49</f>
        <v>0</v>
      </c>
      <c r="AB61" s="67" t="n">
        <f aca="false">AA61*$AC$13</f>
        <v>0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9"/>
      <c r="B62" s="5"/>
      <c r="C62" s="159" t="n">
        <f aca="false">C58+1</f>
        <v>2027</v>
      </c>
      <c r="D62" s="159" t="n">
        <f aca="false">D58</f>
        <v>1</v>
      </c>
      <c r="E62" s="159" t="n">
        <v>209</v>
      </c>
      <c r="F62" s="161" t="n">
        <f aca="false">high_v2_m!D50+temporary_pension_bonus_high!B50</f>
        <v>29099910.3758129</v>
      </c>
      <c r="G62" s="161" t="n">
        <f aca="false">high_v2_m!E50+temporary_pension_bonus_high!B50</f>
        <v>27911411.3254334</v>
      </c>
      <c r="H62" s="8" t="n">
        <f aca="false">F62-J62</f>
        <v>27602442.5832807</v>
      </c>
      <c r="I62" s="8" t="n">
        <f aca="false">G62-K62</f>
        <v>26458867.5666771</v>
      </c>
      <c r="J62" s="161" t="n">
        <f aca="false">high_v2_m!J50</f>
        <v>1497467.79253223</v>
      </c>
      <c r="K62" s="161" t="n">
        <f aca="false">high_v2_m!K50</f>
        <v>1452543.75875626</v>
      </c>
      <c r="L62" s="8" t="n">
        <f aca="false">H62-I62</f>
        <v>1143575.01660362</v>
      </c>
      <c r="M62" s="8" t="n">
        <f aca="false">J62-K62</f>
        <v>44924.0337759669</v>
      </c>
      <c r="N62" s="161" t="n">
        <f aca="false">SUM(high_v5_m!C50:J50)</f>
        <v>5462893.86897201</v>
      </c>
      <c r="O62" s="5"/>
      <c r="P62" s="5"/>
      <c r="Q62" s="8" t="n">
        <f aca="false">I62*5.5017049523</f>
        <v>145568882.723837</v>
      </c>
      <c r="R62" s="8"/>
      <c r="S62" s="8"/>
      <c r="T62" s="5"/>
      <c r="U62" s="5"/>
      <c r="V62" s="8" t="n">
        <f aca="false">K62*5.5017049523</f>
        <v>7991467.19098178</v>
      </c>
      <c r="W62" s="8" t="n">
        <f aca="false">M62*5.5017049523</f>
        <v>247158.779102529</v>
      </c>
      <c r="X62" s="8" t="n">
        <f aca="false">N62*5.1890047538+L62*5.5017049523</f>
        <v>34638594.5877753</v>
      </c>
      <c r="Y62" s="8" t="n">
        <f aca="false">N62*5.1890047538</f>
        <v>28346982.2556006</v>
      </c>
      <c r="Z62" s="8" t="n">
        <f aca="false">L62*5.5017049523</f>
        <v>6291612.33217471</v>
      </c>
      <c r="AA62" s="8" t="n">
        <f aca="false">IFE_cost_central!B50</f>
        <v>0</v>
      </c>
      <c r="AB62" s="8" t="n">
        <f aca="false">AA62*$AC$13</f>
        <v>0</v>
      </c>
      <c r="AC62" s="8"/>
      <c r="AD62" s="8"/>
      <c r="AE62" s="159"/>
      <c r="AF62" s="159"/>
      <c r="AG62" s="159"/>
      <c r="AH62" s="159"/>
      <c r="AI62" s="159"/>
      <c r="AJ62" s="159"/>
      <c r="AK62" s="159"/>
      <c r="AL62" s="159"/>
      <c r="AM62" s="159"/>
      <c r="AN62" s="159"/>
      <c r="AO62" s="159"/>
      <c r="AP62" s="159"/>
      <c r="AQ62" s="159"/>
      <c r="AR62" s="159"/>
      <c r="AS62" s="159"/>
      <c r="AT62" s="159"/>
      <c r="AU62" s="159"/>
      <c r="AV62" s="159"/>
      <c r="AW62" s="159"/>
      <c r="AX62" s="159"/>
      <c r="AY62" s="159"/>
      <c r="AZ62" s="159"/>
      <c r="BA62" s="159"/>
      <c r="BB62" s="159"/>
      <c r="BC62" s="159"/>
      <c r="BD62" s="159"/>
      <c r="BE62" s="159"/>
      <c r="BF62" s="159"/>
      <c r="BG62" s="159"/>
      <c r="BH62" s="159"/>
      <c r="BI62" s="159"/>
      <c r="BJ62" s="159"/>
      <c r="BK62" s="159"/>
      <c r="BL62" s="159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3" t="n">
        <f aca="false">high_v2_m!D51+temporary_pension_bonus_high!B51</f>
        <v>29669975.6868908</v>
      </c>
      <c r="G63" s="163" t="n">
        <f aca="false">high_v2_m!E51+temporary_pension_bonus_high!B51</f>
        <v>28458300.3854609</v>
      </c>
      <c r="H63" s="67" t="n">
        <f aca="false">F63-J63</f>
        <v>28021586.1010295</v>
      </c>
      <c r="I63" s="67" t="n">
        <f aca="false">G63-K63</f>
        <v>26859362.4871755</v>
      </c>
      <c r="J63" s="163" t="n">
        <f aca="false">high_v2_m!J51</f>
        <v>1648389.58586128</v>
      </c>
      <c r="K63" s="163" t="n">
        <f aca="false">high_v2_m!K51</f>
        <v>1598937.89828544</v>
      </c>
      <c r="L63" s="67" t="n">
        <f aca="false">H63-I63</f>
        <v>1162223.61385402</v>
      </c>
      <c r="M63" s="67" t="n">
        <f aca="false">J63-K63</f>
        <v>49451.6875758385</v>
      </c>
      <c r="N63" s="163" t="n">
        <f aca="false">SUM(high_v5_m!C51:J51)</f>
        <v>4583691.02169649</v>
      </c>
      <c r="O63" s="7"/>
      <c r="P63" s="7"/>
      <c r="Q63" s="67" t="n">
        <f aca="false">I63*5.5017049523</f>
        <v>147772287.611314</v>
      </c>
      <c r="R63" s="67"/>
      <c r="S63" s="67"/>
      <c r="T63" s="7"/>
      <c r="U63" s="7"/>
      <c r="V63" s="67" t="n">
        <f aca="false">K63*5.5017049523</f>
        <v>8796884.55341715</v>
      </c>
      <c r="W63" s="67" t="n">
        <f aca="false">M63*5.5017049523</f>
        <v>272068.594435583</v>
      </c>
      <c r="X63" s="67" t="n">
        <f aca="false">N63*5.1890047538+L63*5.5017049523</f>
        <v>30179005.9135541</v>
      </c>
      <c r="Y63" s="67" t="n">
        <f aca="false">N63*5.1890047538</f>
        <v>23784794.5015335</v>
      </c>
      <c r="Z63" s="67" t="n">
        <f aca="false">L63*5.5017049523</f>
        <v>6394211.41202067</v>
      </c>
      <c r="AA63" s="67" t="n">
        <f aca="false">IFE_cost_central!B51</f>
        <v>0</v>
      </c>
      <c r="AB63" s="67" t="n">
        <f aca="false">AA63*$AC$13</f>
        <v>0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3" t="n">
        <f aca="false">high_v2_m!D52+temporary_pension_bonus_high!B52</f>
        <v>30084081.31424</v>
      </c>
      <c r="G64" s="163" t="n">
        <f aca="false">high_v2_m!E52+temporary_pension_bonus_high!B52</f>
        <v>28855996.680593</v>
      </c>
      <c r="H64" s="67" t="n">
        <f aca="false">F64-J64</f>
        <v>28340915.8878818</v>
      </c>
      <c r="I64" s="67" t="n">
        <f aca="false">G64-K64</f>
        <v>27165126.2170255</v>
      </c>
      <c r="J64" s="163" t="n">
        <f aca="false">high_v2_m!J52</f>
        <v>1743165.42635822</v>
      </c>
      <c r="K64" s="163" t="n">
        <f aca="false">high_v2_m!K52</f>
        <v>1690870.46356747</v>
      </c>
      <c r="L64" s="67" t="n">
        <f aca="false">H64-I64</f>
        <v>1175789.67085628</v>
      </c>
      <c r="M64" s="67" t="n">
        <f aca="false">J64-K64</f>
        <v>52294.9627907462</v>
      </c>
      <c r="N64" s="163" t="n">
        <f aca="false">SUM(high_v5_m!C52:J52)</f>
        <v>4642395.7831756</v>
      </c>
      <c r="O64" s="7"/>
      <c r="P64" s="7"/>
      <c r="Q64" s="67" t="n">
        <f aca="false">I64*5.5017049523</f>
        <v>149454509.438064</v>
      </c>
      <c r="R64" s="67"/>
      <c r="S64" s="67"/>
      <c r="T64" s="7"/>
      <c r="U64" s="7"/>
      <c r="V64" s="67" t="n">
        <f aca="false">K64*5.5017049523</f>
        <v>9302670.40310697</v>
      </c>
      <c r="W64" s="67" t="n">
        <f aca="false">M64*5.5017049523</f>
        <v>287711.455766193</v>
      </c>
      <c r="X64" s="67" t="n">
        <f aca="false">N64*5.1890047538+L64*5.5017049523</f>
        <v>30558261.6429324</v>
      </c>
      <c r="Y64" s="67" t="n">
        <f aca="false">N64*5.1890047538</f>
        <v>24089413.7879193</v>
      </c>
      <c r="Z64" s="67" t="n">
        <f aca="false">L64*5.5017049523</f>
        <v>6468847.85501317</v>
      </c>
      <c r="AA64" s="67" t="n">
        <f aca="false">IFE_cost_central!B52</f>
        <v>0</v>
      </c>
      <c r="AB64" s="67" t="n">
        <f aca="false">AA64*$AC$13</f>
        <v>0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3" t="n">
        <f aca="false">high_v2_m!D53+temporary_pension_bonus_high!B53</f>
        <v>30407738.0993575</v>
      </c>
      <c r="G65" s="163" t="n">
        <f aca="false">high_v2_m!E53+temporary_pension_bonus_high!B53</f>
        <v>29165750.0471721</v>
      </c>
      <c r="H65" s="67" t="n">
        <f aca="false">F65-J65</f>
        <v>28615132.7712368</v>
      </c>
      <c r="I65" s="67" t="n">
        <f aca="false">G65-K65</f>
        <v>27426922.8788951</v>
      </c>
      <c r="J65" s="163" t="n">
        <f aca="false">high_v2_m!J53</f>
        <v>1792605.32812061</v>
      </c>
      <c r="K65" s="163" t="n">
        <f aca="false">high_v2_m!K53</f>
        <v>1738827.16827699</v>
      </c>
      <c r="L65" s="67" t="n">
        <f aca="false">H65-I65</f>
        <v>1188209.89234177</v>
      </c>
      <c r="M65" s="67" t="n">
        <f aca="false">J65-K65</f>
        <v>53778.1598436185</v>
      </c>
      <c r="N65" s="163" t="n">
        <f aca="false">SUM(high_v5_m!C53:J53)</f>
        <v>4652900.32268492</v>
      </c>
      <c r="O65" s="7"/>
      <c r="P65" s="7"/>
      <c r="Q65" s="67" t="n">
        <f aca="false">I65*5.5017049523</f>
        <v>150894837.429167</v>
      </c>
      <c r="R65" s="67"/>
      <c r="S65" s="67"/>
      <c r="T65" s="7"/>
      <c r="U65" s="7"/>
      <c r="V65" s="67" t="n">
        <f aca="false">K65*5.5017049523</f>
        <v>9566514.0429033</v>
      </c>
      <c r="W65" s="67" t="n">
        <f aca="false">M65*5.5017049523</f>
        <v>295871.568337217</v>
      </c>
      <c r="X65" s="67" t="n">
        <f aca="false">N65*5.1890047538+L65*5.5017049523</f>
        <v>30681102.1424381</v>
      </c>
      <c r="Y65" s="67" t="n">
        <f aca="false">N65*5.1890047538</f>
        <v>24143921.8933696</v>
      </c>
      <c r="Z65" s="67" t="n">
        <f aca="false">L65*5.5017049523</f>
        <v>6537180.24906855</v>
      </c>
      <c r="AA65" s="67" t="n">
        <f aca="false">IFE_cost_central!B53</f>
        <v>0</v>
      </c>
      <c r="AB65" s="67" t="n">
        <f aca="false">AA65*$AC$13</f>
        <v>0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9"/>
      <c r="B66" s="5"/>
      <c r="C66" s="159" t="n">
        <f aca="false">C62+1</f>
        <v>2028</v>
      </c>
      <c r="D66" s="159" t="n">
        <f aca="false">D62</f>
        <v>1</v>
      </c>
      <c r="E66" s="159" t="n">
        <v>213</v>
      </c>
      <c r="F66" s="161" t="n">
        <f aca="false">high_v2_m!D54+temporary_pension_bonus_high!B54</f>
        <v>30561393.9322724</v>
      </c>
      <c r="G66" s="161" t="n">
        <f aca="false">high_v2_m!E54+temporary_pension_bonus_high!B54</f>
        <v>29313588.0431211</v>
      </c>
      <c r="H66" s="8" t="n">
        <f aca="false">F66-J66</f>
        <v>28727950.390314</v>
      </c>
      <c r="I66" s="8" t="n">
        <f aca="false">G66-K66</f>
        <v>27535147.8074215</v>
      </c>
      <c r="J66" s="161" t="n">
        <f aca="false">high_v2_m!J54</f>
        <v>1833443.54195833</v>
      </c>
      <c r="K66" s="161" t="n">
        <f aca="false">high_v2_m!K54</f>
        <v>1778440.23569958</v>
      </c>
      <c r="L66" s="8" t="n">
        <f aca="false">H66-I66</f>
        <v>1192802.58289255</v>
      </c>
      <c r="M66" s="8" t="n">
        <f aca="false">J66-K66</f>
        <v>55003.3062587497</v>
      </c>
      <c r="N66" s="161" t="n">
        <f aca="false">SUM(high_v5_m!C54:J54)</f>
        <v>5596246.84742357</v>
      </c>
      <c r="O66" s="5"/>
      <c r="P66" s="5"/>
      <c r="Q66" s="8" t="n">
        <f aca="false">I66*5.5017049523</f>
        <v>151490259.054403</v>
      </c>
      <c r="R66" s="8"/>
      <c r="S66" s="8"/>
      <c r="T66" s="5"/>
      <c r="U66" s="5"/>
      <c r="V66" s="8" t="n">
        <f aca="false">K66*5.5017049523</f>
        <v>9784453.45211794</v>
      </c>
      <c r="W66" s="8" t="n">
        <f aca="false">M66*5.5017049523</f>
        <v>302611.962436637</v>
      </c>
      <c r="X66" s="8" t="n">
        <f aca="false">N66*5.1890047538+L66*5.5017049523</f>
        <v>35601399.3721353</v>
      </c>
      <c r="Y66" s="8" t="n">
        <f aca="false">N66*5.1890047538</f>
        <v>29038951.4947191</v>
      </c>
      <c r="Z66" s="8" t="n">
        <f aca="false">L66*5.5017049523</f>
        <v>6562447.87741616</v>
      </c>
      <c r="AA66" s="8" t="n">
        <f aca="false">IFE_cost_central!B54</f>
        <v>0</v>
      </c>
      <c r="AB66" s="8" t="n">
        <f aca="false">AA66*$AC$13</f>
        <v>0</v>
      </c>
      <c r="AC66" s="8"/>
      <c r="AD66" s="8"/>
      <c r="AE66" s="159"/>
      <c r="AF66" s="159"/>
      <c r="AG66" s="159"/>
      <c r="AH66" s="159"/>
      <c r="AI66" s="159"/>
      <c r="AJ66" s="159"/>
      <c r="AK66" s="159"/>
      <c r="AL66" s="159"/>
      <c r="AM66" s="159"/>
      <c r="AN66" s="159"/>
      <c r="AO66" s="159"/>
      <c r="AP66" s="159"/>
      <c r="AQ66" s="159"/>
      <c r="AR66" s="159"/>
      <c r="AS66" s="159"/>
      <c r="AT66" s="159"/>
      <c r="AU66" s="159"/>
      <c r="AV66" s="159"/>
      <c r="AW66" s="159"/>
      <c r="AX66" s="159"/>
      <c r="AY66" s="159"/>
      <c r="AZ66" s="159"/>
      <c r="BA66" s="159"/>
      <c r="BB66" s="159"/>
      <c r="BC66" s="159"/>
      <c r="BD66" s="159"/>
      <c r="BE66" s="159"/>
      <c r="BF66" s="159"/>
      <c r="BG66" s="159"/>
      <c r="BH66" s="159"/>
      <c r="BI66" s="159"/>
      <c r="BJ66" s="159"/>
      <c r="BK66" s="159"/>
      <c r="BL66" s="159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3" t="n">
        <f aca="false">high_v2_m!D55+temporary_pension_bonus_high!B55</f>
        <v>30805558.9520812</v>
      </c>
      <c r="G67" s="163" t="n">
        <f aca="false">high_v2_m!E55+temporary_pension_bonus_high!B55</f>
        <v>29546522.9503935</v>
      </c>
      <c r="H67" s="67" t="n">
        <f aca="false">F67-J67</f>
        <v>28881661.3831412</v>
      </c>
      <c r="I67" s="67" t="n">
        <f aca="false">G67-K67</f>
        <v>27680342.3085217</v>
      </c>
      <c r="J67" s="163" t="n">
        <f aca="false">high_v2_m!J55</f>
        <v>1923897.56894004</v>
      </c>
      <c r="K67" s="163" t="n">
        <f aca="false">high_v2_m!K55</f>
        <v>1866180.64187184</v>
      </c>
      <c r="L67" s="67" t="n">
        <f aca="false">H67-I67</f>
        <v>1201319.07461945</v>
      </c>
      <c r="M67" s="67" t="n">
        <f aca="false">J67-K67</f>
        <v>57716.9270682016</v>
      </c>
      <c r="N67" s="163" t="n">
        <f aca="false">SUM(high_v5_m!C55:J55)</f>
        <v>4665113.74512705</v>
      </c>
      <c r="O67" s="7"/>
      <c r="P67" s="7"/>
      <c r="Q67" s="67" t="n">
        <f aca="false">I67*5.5017049523</f>
        <v>152289076.360153</v>
      </c>
      <c r="R67" s="67"/>
      <c r="S67" s="67"/>
      <c r="T67" s="7"/>
      <c r="U67" s="7"/>
      <c r="V67" s="67" t="n">
        <f aca="false">K67*5.5017049523</f>
        <v>10267175.2792727</v>
      </c>
      <c r="W67" s="67" t="n">
        <f aca="false">M67*5.5017049523</f>
        <v>317541.503482663</v>
      </c>
      <c r="X67" s="67" t="n">
        <f aca="false">N67*5.1890047538+L67*5.5017049523</f>
        <v>30816600.5026083</v>
      </c>
      <c r="Y67" s="67" t="n">
        <f aca="false">N67*5.1890047538</f>
        <v>24207297.400482</v>
      </c>
      <c r="Z67" s="67" t="n">
        <f aca="false">L67*5.5017049523</f>
        <v>6609303.1021263</v>
      </c>
      <c r="AA67" s="67" t="n">
        <f aca="false">IFE_cost_central!B55</f>
        <v>0</v>
      </c>
      <c r="AB67" s="67" t="n">
        <f aca="false">AA67*$AC$13</f>
        <v>0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3" t="n">
        <f aca="false">high_v2_m!D56+temporary_pension_bonus_high!B56</f>
        <v>31071727.4150805</v>
      </c>
      <c r="G68" s="163" t="n">
        <f aca="false">high_v2_m!E56+temporary_pension_bonus_high!B56</f>
        <v>29800531.0780454</v>
      </c>
      <c r="H68" s="67" t="n">
        <f aca="false">F68-J68</f>
        <v>29063871.3853156</v>
      </c>
      <c r="I68" s="67" t="n">
        <f aca="false">G68-K68</f>
        <v>27852910.7291735</v>
      </c>
      <c r="J68" s="163" t="n">
        <f aca="false">high_v2_m!J56</f>
        <v>2007856.02976483</v>
      </c>
      <c r="K68" s="163" t="n">
        <f aca="false">high_v2_m!K56</f>
        <v>1947620.34887189</v>
      </c>
      <c r="L68" s="67" t="n">
        <f aca="false">H68-I68</f>
        <v>1210960.6561421</v>
      </c>
      <c r="M68" s="67" t="n">
        <f aca="false">J68-K68</f>
        <v>60235.6808929448</v>
      </c>
      <c r="N68" s="163" t="n">
        <f aca="false">SUM(high_v5_m!C56:J56)</f>
        <v>4624289.05493632</v>
      </c>
      <c r="O68" s="7"/>
      <c r="P68" s="7"/>
      <c r="Q68" s="67" t="n">
        <f aca="false">I68*5.5017049523</f>
        <v>153238496.894664</v>
      </c>
      <c r="R68" s="67"/>
      <c r="S68" s="67"/>
      <c r="T68" s="7"/>
      <c r="U68" s="7"/>
      <c r="V68" s="67" t="n">
        <f aca="false">K68*5.5017049523</f>
        <v>10715232.5185887</v>
      </c>
      <c r="W68" s="67" t="n">
        <f aca="false">M68*5.5017049523</f>
        <v>331398.943873877</v>
      </c>
      <c r="X68" s="67" t="n">
        <f aca="false">N68*5.1890047538+L68*5.5017049523</f>
        <v>30657806.1279473</v>
      </c>
      <c r="Y68" s="67" t="n">
        <f aca="false">N68*5.1890047538</f>
        <v>23995457.8890099</v>
      </c>
      <c r="Z68" s="67" t="n">
        <f aca="false">L68*5.5017049523</f>
        <v>6662348.23893745</v>
      </c>
      <c r="AA68" s="67" t="n">
        <f aca="false">IFE_cost_central!B56</f>
        <v>0</v>
      </c>
      <c r="AB68" s="67" t="n">
        <f aca="false">AA68*$AC$13</f>
        <v>0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3" t="n">
        <f aca="false">high_v2_m!D57+temporary_pension_bonus_high!B57</f>
        <v>31417130.6178866</v>
      </c>
      <c r="G69" s="163" t="n">
        <f aca="false">high_v2_m!E57+temporary_pension_bonus_high!B57</f>
        <v>30131840.3544302</v>
      </c>
      <c r="H69" s="67" t="n">
        <f aca="false">F69-J69</f>
        <v>29301732.6675317</v>
      </c>
      <c r="I69" s="67" t="n">
        <f aca="false">G69-K69</f>
        <v>28079904.342586</v>
      </c>
      <c r="J69" s="163" t="n">
        <f aca="false">high_v2_m!J57</f>
        <v>2115397.95035487</v>
      </c>
      <c r="K69" s="163" t="n">
        <f aca="false">high_v2_m!K57</f>
        <v>2051936.01184422</v>
      </c>
      <c r="L69" s="67" t="n">
        <f aca="false">H69-I69</f>
        <v>1221828.32494577</v>
      </c>
      <c r="M69" s="67" t="n">
        <f aca="false">J69-K69</f>
        <v>63461.9385106461</v>
      </c>
      <c r="N69" s="163" t="n">
        <f aca="false">SUM(high_v5_m!C57:J57)</f>
        <v>4716685.16509587</v>
      </c>
      <c r="O69" s="7"/>
      <c r="P69" s="7"/>
      <c r="Q69" s="67" t="n">
        <f aca="false">I69*5.5017049523</f>
        <v>154487348.781716</v>
      </c>
      <c r="R69" s="67"/>
      <c r="S69" s="67"/>
      <c r="T69" s="7"/>
      <c r="U69" s="7"/>
      <c r="V69" s="67" t="n">
        <f aca="false">K69*5.5017049523</f>
        <v>11289146.5181661</v>
      </c>
      <c r="W69" s="67" t="n">
        <f aca="false">M69*5.5017049523</f>
        <v>349148.86138658</v>
      </c>
      <c r="X69" s="67" t="n">
        <f aca="false">N69*5.1890047538+L69*5.5017049523</f>
        <v>31197040.690075</v>
      </c>
      <c r="Y69" s="67" t="n">
        <f aca="false">N69*5.1890047538</f>
        <v>24474901.7438604</v>
      </c>
      <c r="Z69" s="67" t="n">
        <f aca="false">L69*5.5017049523</f>
        <v>6722138.94621456</v>
      </c>
      <c r="AA69" s="67" t="n">
        <f aca="false">IFE_cost_central!B57</f>
        <v>0</v>
      </c>
      <c r="AB69" s="67" t="n">
        <f aca="false">AA69*$AC$13</f>
        <v>0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9"/>
      <c r="B70" s="5"/>
      <c r="C70" s="159" t="n">
        <f aca="false">C66+1</f>
        <v>2029</v>
      </c>
      <c r="D70" s="159" t="n">
        <f aca="false">D66</f>
        <v>1</v>
      </c>
      <c r="E70" s="159" t="n">
        <v>217</v>
      </c>
      <c r="F70" s="161" t="n">
        <f aca="false">high_v2_m!D58+temporary_pension_bonus_high!B58</f>
        <v>31595128.5001199</v>
      </c>
      <c r="G70" s="161" t="n">
        <f aca="false">high_v2_m!E58+temporary_pension_bonus_high!B58</f>
        <v>30303249.3808713</v>
      </c>
      <c r="H70" s="8" t="n">
        <f aca="false">F70-J70</f>
        <v>29397044.210823</v>
      </c>
      <c r="I70" s="8" t="n">
        <f aca="false">G70-K70</f>
        <v>28171107.6202534</v>
      </c>
      <c r="J70" s="161" t="n">
        <f aca="false">high_v2_m!J58</f>
        <v>2198084.28929682</v>
      </c>
      <c r="K70" s="161" t="n">
        <f aca="false">high_v2_m!K58</f>
        <v>2132141.76061792</v>
      </c>
      <c r="L70" s="8" t="n">
        <f aca="false">H70-I70</f>
        <v>1225936.59056967</v>
      </c>
      <c r="M70" s="8" t="n">
        <f aca="false">J70-K70</f>
        <v>65942.5286789048</v>
      </c>
      <c r="N70" s="161" t="n">
        <f aca="false">SUM(high_v5_m!C58:J58)</f>
        <v>5738400.90596118</v>
      </c>
      <c r="O70" s="5"/>
      <c r="P70" s="5"/>
      <c r="Q70" s="8" t="n">
        <f aca="false">I70*5.5017049523</f>
        <v>154989122.306124</v>
      </c>
      <c r="R70" s="8"/>
      <c r="S70" s="8"/>
      <c r="T70" s="5"/>
      <c r="U70" s="5"/>
      <c r="V70" s="8" t="n">
        <f aca="false">K70*5.5017049523</f>
        <v>11730414.8833972</v>
      </c>
      <c r="W70" s="8" t="n">
        <f aca="false">M70*5.5017049523</f>
        <v>362796.336599915</v>
      </c>
      <c r="X70" s="8" t="n">
        <f aca="false">N70*5.1890047538+L70*5.5017049523</f>
        <v>36521330.9917857</v>
      </c>
      <c r="Y70" s="8" t="n">
        <f aca="false">N70*5.1890047538</f>
        <v>29776589.5802428</v>
      </c>
      <c r="Z70" s="8" t="n">
        <f aca="false">L70*5.5017049523</f>
        <v>6744741.41154292</v>
      </c>
      <c r="AA70" s="8" t="n">
        <f aca="false">IFE_cost_central!B58</f>
        <v>0</v>
      </c>
      <c r="AB70" s="8" t="n">
        <f aca="false">AA70*$AC$13</f>
        <v>0</v>
      </c>
      <c r="AC70" s="8"/>
      <c r="AD70" s="8"/>
      <c r="AE70" s="159"/>
      <c r="AF70" s="159"/>
      <c r="AG70" s="159"/>
      <c r="AH70" s="159"/>
      <c r="AI70" s="159"/>
      <c r="AJ70" s="159"/>
      <c r="AK70" s="159"/>
      <c r="AL70" s="159"/>
      <c r="AM70" s="159"/>
      <c r="AN70" s="159"/>
      <c r="AO70" s="159"/>
      <c r="AP70" s="159"/>
      <c r="AQ70" s="159"/>
      <c r="AR70" s="159"/>
      <c r="AS70" s="159"/>
      <c r="AT70" s="159"/>
      <c r="AU70" s="159"/>
      <c r="AV70" s="159"/>
      <c r="AW70" s="159"/>
      <c r="AX70" s="159"/>
      <c r="AY70" s="159"/>
      <c r="AZ70" s="159"/>
      <c r="BA70" s="159"/>
      <c r="BB70" s="159"/>
      <c r="BC70" s="159"/>
      <c r="BD70" s="159"/>
      <c r="BE70" s="159"/>
      <c r="BF70" s="159"/>
      <c r="BG70" s="159"/>
      <c r="BH70" s="159"/>
      <c r="BI70" s="159"/>
      <c r="BJ70" s="159"/>
      <c r="BK70" s="159"/>
      <c r="BL70" s="159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3" t="n">
        <f aca="false">high_v2_m!D59+temporary_pension_bonus_high!B59</f>
        <v>31803008.1056023</v>
      </c>
      <c r="G71" s="163" t="n">
        <f aca="false">high_v2_m!E59+temporary_pension_bonus_high!B59</f>
        <v>30503719.8340404</v>
      </c>
      <c r="H71" s="67" t="n">
        <f aca="false">F71-J71</f>
        <v>29492871.593549</v>
      </c>
      <c r="I71" s="67" t="n">
        <f aca="false">G71-K71</f>
        <v>28262887.4173487</v>
      </c>
      <c r="J71" s="163" t="n">
        <f aca="false">high_v2_m!J59</f>
        <v>2310136.5120533</v>
      </c>
      <c r="K71" s="163" t="n">
        <f aca="false">high_v2_m!K59</f>
        <v>2240832.4166917</v>
      </c>
      <c r="L71" s="67" t="n">
        <f aca="false">H71-I71</f>
        <v>1229984.17620027</v>
      </c>
      <c r="M71" s="67" t="n">
        <f aca="false">J71-K71</f>
        <v>69304.0953615988</v>
      </c>
      <c r="N71" s="163" t="n">
        <f aca="false">SUM(high_v5_m!C59:J59)</f>
        <v>4740404.27965707</v>
      </c>
      <c r="O71" s="7"/>
      <c r="P71" s="7"/>
      <c r="Q71" s="67" t="n">
        <f aca="false">I71*5.5017049523</f>
        <v>155494067.670325</v>
      </c>
      <c r="R71" s="67"/>
      <c r="S71" s="67"/>
      <c r="T71" s="7"/>
      <c r="U71" s="7"/>
      <c r="V71" s="67" t="n">
        <f aca="false">K71*5.5017049523</f>
        <v>12328398.8041871</v>
      </c>
      <c r="W71" s="67" t="n">
        <f aca="false">M71*5.5017049523</f>
        <v>381290.684665579</v>
      </c>
      <c r="X71" s="67" t="n">
        <f aca="false">N71*5.1890047538+L71*5.5017049523</f>
        <v>31364990.3755261</v>
      </c>
      <c r="Y71" s="67" t="n">
        <f aca="false">N71*5.1890047538</f>
        <v>24597980.3420744</v>
      </c>
      <c r="Z71" s="67" t="n">
        <f aca="false">L71*5.5017049523</f>
        <v>6767010.03345164</v>
      </c>
      <c r="AA71" s="67" t="n">
        <f aca="false">IFE_cost_central!B59</f>
        <v>0</v>
      </c>
      <c r="AB71" s="67" t="n">
        <f aca="false">AA71*$AC$13</f>
        <v>0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3" t="n">
        <f aca="false">high_v2_m!D60+temporary_pension_bonus_high!B60</f>
        <v>32081583.6521624</v>
      </c>
      <c r="G72" s="163" t="n">
        <f aca="false">high_v2_m!E60+temporary_pension_bonus_high!B60</f>
        <v>30772094.5269395</v>
      </c>
      <c r="H72" s="67" t="n">
        <f aca="false">F72-J72</f>
        <v>29683042.1489319</v>
      </c>
      <c r="I72" s="67" t="n">
        <f aca="false">G72-K72</f>
        <v>28445509.268806</v>
      </c>
      <c r="J72" s="163" t="n">
        <f aca="false">high_v2_m!J60</f>
        <v>2398541.50323052</v>
      </c>
      <c r="K72" s="163" t="n">
        <f aca="false">high_v2_m!K60</f>
        <v>2326585.2581336</v>
      </c>
      <c r="L72" s="67" t="n">
        <f aca="false">H72-I72</f>
        <v>1237532.88012598</v>
      </c>
      <c r="M72" s="67" t="n">
        <f aca="false">J72-K72</f>
        <v>71956.2450969154</v>
      </c>
      <c r="N72" s="163" t="n">
        <f aca="false">SUM(high_v5_m!C60:J60)</f>
        <v>4736665.33225125</v>
      </c>
      <c r="O72" s="7"/>
      <c r="P72" s="7"/>
      <c r="Q72" s="67" t="n">
        <f aca="false">I72*5.5017049523</f>
        <v>156498799.214885</v>
      </c>
      <c r="R72" s="67"/>
      <c r="S72" s="67"/>
      <c r="T72" s="7"/>
      <c r="U72" s="7"/>
      <c r="V72" s="67" t="n">
        <f aca="false">K72*5.5017049523</f>
        <v>12800185.6366218</v>
      </c>
      <c r="W72" s="67" t="n">
        <f aca="false">M72*5.5017049523</f>
        <v>395882.029998612</v>
      </c>
      <c r="X72" s="67" t="n">
        <f aca="false">N72*5.1890047538+L72*5.5017049523</f>
        <v>31387119.7014346</v>
      </c>
      <c r="Y72" s="67" t="n">
        <f aca="false">N72*5.1890047538</f>
        <v>24578578.9262114</v>
      </c>
      <c r="Z72" s="67" t="n">
        <f aca="false">L72*5.5017049523</f>
        <v>6808540.77522317</v>
      </c>
      <c r="AA72" s="67" t="n">
        <f aca="false">IFE_cost_central!B60</f>
        <v>0</v>
      </c>
      <c r="AB72" s="67" t="n">
        <f aca="false">AA72*$AC$13</f>
        <v>0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3" t="n">
        <f aca="false">high_v2_m!D61+temporary_pension_bonus_high!B61</f>
        <v>32225977.1908242</v>
      </c>
      <c r="G73" s="163" t="n">
        <f aca="false">high_v2_m!E61+temporary_pension_bonus_high!B61</f>
        <v>30911785.8001729</v>
      </c>
      <c r="H73" s="67" t="n">
        <f aca="false">F73-J73</f>
        <v>29796175.3278417</v>
      </c>
      <c r="I73" s="67" t="n">
        <f aca="false">G73-K73</f>
        <v>28554877.9930799</v>
      </c>
      <c r="J73" s="163" t="n">
        <f aca="false">high_v2_m!J61</f>
        <v>2429801.86298244</v>
      </c>
      <c r="K73" s="163" t="n">
        <f aca="false">high_v2_m!K61</f>
        <v>2356907.80709296</v>
      </c>
      <c r="L73" s="67" t="n">
        <f aca="false">H73-I73</f>
        <v>1241297.3347618</v>
      </c>
      <c r="M73" s="67" t="n">
        <f aca="false">J73-K73</f>
        <v>72894.0558894733</v>
      </c>
      <c r="N73" s="163" t="n">
        <f aca="false">SUM(high_v5_m!C61:J61)</f>
        <v>4699774.75171954</v>
      </c>
      <c r="O73" s="7"/>
      <c r="P73" s="7"/>
      <c r="Q73" s="67" t="n">
        <f aca="false">I73*5.5017049523</f>
        <v>157100513.66685</v>
      </c>
      <c r="R73" s="67"/>
      <c r="S73" s="67"/>
      <c r="T73" s="7"/>
      <c r="U73" s="7"/>
      <c r="V73" s="67" t="n">
        <f aca="false">K73*5.5017049523</f>
        <v>12967011.3543979</v>
      </c>
      <c r="W73" s="67" t="n">
        <f aca="false">M73*5.5017049523</f>
        <v>401041.588280348</v>
      </c>
      <c r="X73" s="67" t="n">
        <f aca="false">N73*5.1890047538+L73*5.5017049523</f>
        <v>31216405.2223977</v>
      </c>
      <c r="Y73" s="67" t="n">
        <f aca="false">N73*5.1890047538</f>
        <v>24387153.5284619</v>
      </c>
      <c r="Z73" s="67" t="n">
        <f aca="false">L73*5.5017049523</f>
        <v>6829251.69393578</v>
      </c>
      <c r="AA73" s="67" t="n">
        <f aca="false">IFE_cost_central!B61</f>
        <v>0</v>
      </c>
      <c r="AB73" s="67" t="n">
        <f aca="false">AA73*$AC$13</f>
        <v>0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9"/>
      <c r="B74" s="5"/>
      <c r="C74" s="159" t="n">
        <f aca="false">C70+1</f>
        <v>2030</v>
      </c>
      <c r="D74" s="159" t="n">
        <f aca="false">D70</f>
        <v>1</v>
      </c>
      <c r="E74" s="159" t="n">
        <v>221</v>
      </c>
      <c r="F74" s="161" t="n">
        <f aca="false">high_v2_m!D62+temporary_pension_bonus_high!B62</f>
        <v>32479254.5988697</v>
      </c>
      <c r="G74" s="161" t="n">
        <f aca="false">high_v2_m!E62+temporary_pension_bonus_high!B62</f>
        <v>31154225.070431</v>
      </c>
      <c r="H74" s="8" t="n">
        <f aca="false">F74-J74</f>
        <v>29994938.0535059</v>
      </c>
      <c r="I74" s="8" t="n">
        <f aca="false">G74-K74</f>
        <v>28744438.0214281</v>
      </c>
      <c r="J74" s="161" t="n">
        <f aca="false">high_v2_m!J62</f>
        <v>2484316.54536377</v>
      </c>
      <c r="K74" s="161" t="n">
        <f aca="false">high_v2_m!K62</f>
        <v>2409787.04900286</v>
      </c>
      <c r="L74" s="8" t="n">
        <f aca="false">H74-I74</f>
        <v>1250500.03207781</v>
      </c>
      <c r="M74" s="8" t="n">
        <f aca="false">J74-K74</f>
        <v>74529.4963609125</v>
      </c>
      <c r="N74" s="161" t="n">
        <f aca="false">SUM(high_v5_m!C62:J62)</f>
        <v>5795688.48926159</v>
      </c>
      <c r="O74" s="5"/>
      <c r="P74" s="5"/>
      <c r="Q74" s="8" t="n">
        <f aca="false">I74*5.5017049523</f>
        <v>158143417.013572</v>
      </c>
      <c r="R74" s="8"/>
      <c r="S74" s="8"/>
      <c r="T74" s="5"/>
      <c r="U74" s="5"/>
      <c r="V74" s="8" t="n">
        <f aca="false">K74*5.5017049523</f>
        <v>13257937.3414874</v>
      </c>
      <c r="W74" s="8" t="n">
        <f aca="false">M74*5.5017049523</f>
        <v>410039.299221257</v>
      </c>
      <c r="X74" s="8" t="n">
        <f aca="false">N74*5.1890047538+L74*5.5017049523</f>
        <v>36953737.3416561</v>
      </c>
      <c r="Y74" s="8" t="n">
        <f aca="false">N74*5.1890047538</f>
        <v>30073855.1223223</v>
      </c>
      <c r="Z74" s="8" t="n">
        <f aca="false">L74*5.5017049523</f>
        <v>6879882.21933378</v>
      </c>
      <c r="AA74" s="8" t="n">
        <f aca="false">IFE_cost_central!B62</f>
        <v>0</v>
      </c>
      <c r="AB74" s="8" t="n">
        <f aca="false">AA74*$AC$13</f>
        <v>0</v>
      </c>
      <c r="AC74" s="8"/>
      <c r="AD74" s="8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59"/>
      <c r="BK74" s="159"/>
      <c r="BL74" s="159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3" t="n">
        <f aca="false">high_v2_m!D63+temporary_pension_bonus_high!B63</f>
        <v>32697169.020075</v>
      </c>
      <c r="G75" s="163" t="n">
        <f aca="false">high_v2_m!E63+temporary_pension_bonus_high!B63</f>
        <v>31363608.8191226</v>
      </c>
      <c r="H75" s="67" t="n">
        <f aca="false">F75-J75</f>
        <v>30132599.0990547</v>
      </c>
      <c r="I75" s="67" t="n">
        <f aca="false">G75-K75</f>
        <v>28875975.9957329</v>
      </c>
      <c r="J75" s="163" t="n">
        <f aca="false">high_v2_m!J63</f>
        <v>2564569.92102034</v>
      </c>
      <c r="K75" s="163" t="n">
        <f aca="false">high_v2_m!K63</f>
        <v>2487632.82338973</v>
      </c>
      <c r="L75" s="67" t="n">
        <f aca="false">H75-I75</f>
        <v>1256623.10332176</v>
      </c>
      <c r="M75" s="67" t="n">
        <f aca="false">J75-K75</f>
        <v>76937.0976306102</v>
      </c>
      <c r="N75" s="163" t="n">
        <f aca="false">SUM(high_v5_m!C63:J63)</f>
        <v>4704352.07601975</v>
      </c>
      <c r="O75" s="7"/>
      <c r="P75" s="7"/>
      <c r="Q75" s="67" t="n">
        <f aca="false">I75*5.5017049523</f>
        <v>158867100.13822</v>
      </c>
      <c r="R75" s="67"/>
      <c r="S75" s="67"/>
      <c r="T75" s="7"/>
      <c r="U75" s="7"/>
      <c r="V75" s="67" t="n">
        <f aca="false">K75*5.5017049523</f>
        <v>13686221.8239473</v>
      </c>
      <c r="W75" s="67" t="n">
        <f aca="false">M75*5.5017049523</f>
        <v>423285.211049917</v>
      </c>
      <c r="X75" s="67" t="n">
        <f aca="false">N75*5.1890047538+L75*5.5017049523</f>
        <v>31324474.8367353</v>
      </c>
      <c r="Y75" s="67" t="n">
        <f aca="false">N75*5.1890047538</f>
        <v>24410905.2860154</v>
      </c>
      <c r="Z75" s="67" t="n">
        <f aca="false">L75*5.5017049523</f>
        <v>6913569.55071991</v>
      </c>
      <c r="AA75" s="67" t="n">
        <f aca="false">IFE_cost_central!B63</f>
        <v>0</v>
      </c>
      <c r="AB75" s="67" t="n">
        <f aca="false">AA75*$AC$13</f>
        <v>0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3" t="n">
        <f aca="false">high_v2_m!D64+temporary_pension_bonus_high!B64</f>
        <v>33041898.7402857</v>
      </c>
      <c r="G76" s="163" t="n">
        <f aca="false">high_v2_m!E64+temporary_pension_bonus_high!B64</f>
        <v>31693051.0939118</v>
      </c>
      <c r="H76" s="67" t="n">
        <f aca="false">F76-J76</f>
        <v>30381745.7500779</v>
      </c>
      <c r="I76" s="67" t="n">
        <f aca="false">G76-K76</f>
        <v>29112702.6934102</v>
      </c>
      <c r="J76" s="163" t="n">
        <f aca="false">high_v2_m!J64</f>
        <v>2660152.99020779</v>
      </c>
      <c r="K76" s="163" t="n">
        <f aca="false">high_v2_m!K64</f>
        <v>2580348.40050156</v>
      </c>
      <c r="L76" s="67" t="n">
        <f aca="false">H76-I76</f>
        <v>1269043.05666764</v>
      </c>
      <c r="M76" s="67" t="n">
        <f aca="false">J76-K76</f>
        <v>79804.5897062337</v>
      </c>
      <c r="N76" s="163" t="n">
        <f aca="false">SUM(high_v5_m!C64:J64)</f>
        <v>4751750.24961308</v>
      </c>
      <c r="O76" s="7"/>
      <c r="P76" s="7"/>
      <c r="Q76" s="67" t="n">
        <f aca="false">I76*5.5017049523</f>
        <v>160169500.583173</v>
      </c>
      <c r="R76" s="67"/>
      <c r="S76" s="67"/>
      <c r="T76" s="7"/>
      <c r="U76" s="7"/>
      <c r="V76" s="67" t="n">
        <f aca="false">K76*5.5017049523</f>
        <v>14196315.5736988</v>
      </c>
      <c r="W76" s="67" t="n">
        <f aca="false">M76*5.5017049523</f>
        <v>439061.306403056</v>
      </c>
      <c r="X76" s="67" t="n">
        <f aca="false">N76*5.1890047538+L76*5.5017049523</f>
        <v>31638755.1036629</v>
      </c>
      <c r="Y76" s="67" t="n">
        <f aca="false">N76*5.1890047538</f>
        <v>24656854.6341126</v>
      </c>
      <c r="Z76" s="67" t="n">
        <f aca="false">L76*5.5017049523</f>
        <v>6981900.46955031</v>
      </c>
      <c r="AA76" s="67" t="n">
        <f aca="false">IFE_cost_central!B64</f>
        <v>0</v>
      </c>
      <c r="AB76" s="67" t="n">
        <f aca="false">AA76*$AC$13</f>
        <v>0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3" t="n">
        <f aca="false">high_v2_m!D65+temporary_pension_bonus_high!B65</f>
        <v>33390420.1783054</v>
      </c>
      <c r="G77" s="163" t="n">
        <f aca="false">high_v2_m!E65+temporary_pension_bonus_high!B65</f>
        <v>32026243.6839362</v>
      </c>
      <c r="H77" s="67" t="n">
        <f aca="false">F77-J77</f>
        <v>30679693.3857749</v>
      </c>
      <c r="I77" s="67" t="n">
        <f aca="false">G77-K77</f>
        <v>29396838.6951817</v>
      </c>
      <c r="J77" s="163" t="n">
        <f aca="false">high_v2_m!J65</f>
        <v>2710726.79253042</v>
      </c>
      <c r="K77" s="163" t="n">
        <f aca="false">high_v2_m!K65</f>
        <v>2629404.98875451</v>
      </c>
      <c r="L77" s="67" t="n">
        <f aca="false">H77-I77</f>
        <v>1282854.69059322</v>
      </c>
      <c r="M77" s="67" t="n">
        <f aca="false">J77-K77</f>
        <v>81321.8037759122</v>
      </c>
      <c r="N77" s="163" t="n">
        <f aca="false">SUM(high_v5_m!C65:J65)</f>
        <v>4716241.50019285</v>
      </c>
      <c r="O77" s="7"/>
      <c r="P77" s="7"/>
      <c r="Q77" s="67" t="n">
        <f aca="false">I77*5.5017049523</f>
        <v>161732733.031246</v>
      </c>
      <c r="R77" s="67"/>
      <c r="S77" s="67"/>
      <c r="T77" s="7"/>
      <c r="U77" s="7"/>
      <c r="V77" s="67" t="n">
        <f aca="false">K77*5.5017049523</f>
        <v>14466210.448233</v>
      </c>
      <c r="W77" s="67" t="n">
        <f aca="false">M77*5.5017049523</f>
        <v>447408.570563905</v>
      </c>
      <c r="X77" s="67" t="n">
        <f aca="false">N77*5.1890047538+L77*5.5017049523</f>
        <v>31530487.5688875</v>
      </c>
      <c r="Y77" s="67" t="n">
        <f aca="false">N77*5.1890047538</f>
        <v>24472599.5645696</v>
      </c>
      <c r="Z77" s="67" t="n">
        <f aca="false">L77*5.5017049523</f>
        <v>7057888.00431798</v>
      </c>
      <c r="AA77" s="67" t="n">
        <f aca="false">IFE_cost_central!B65</f>
        <v>0</v>
      </c>
      <c r="AB77" s="67" t="n">
        <f aca="false">AA77*$AC$13</f>
        <v>0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9"/>
      <c r="B78" s="5"/>
      <c r="C78" s="159" t="n">
        <f aca="false">C74+1</f>
        <v>2031</v>
      </c>
      <c r="D78" s="159" t="n">
        <f aca="false">D74</f>
        <v>1</v>
      </c>
      <c r="E78" s="159" t="n">
        <v>225</v>
      </c>
      <c r="F78" s="161" t="n">
        <f aca="false">high_v2_m!D66+temporary_pension_bonus_high!B66</f>
        <v>33633027.9739315</v>
      </c>
      <c r="G78" s="161" t="n">
        <f aca="false">high_v2_m!E66+temporary_pension_bonus_high!B66</f>
        <v>32259277.898353</v>
      </c>
      <c r="H78" s="8" t="n">
        <f aca="false">F78-J78</f>
        <v>30785632.1278902</v>
      </c>
      <c r="I78" s="8" t="n">
        <f aca="false">G78-K78</f>
        <v>29497303.9276929</v>
      </c>
      <c r="J78" s="161" t="n">
        <f aca="false">high_v2_m!J66</f>
        <v>2847395.84604128</v>
      </c>
      <c r="K78" s="161" t="n">
        <f aca="false">high_v2_m!K66</f>
        <v>2761973.97066005</v>
      </c>
      <c r="L78" s="8" t="n">
        <f aca="false">H78-I78</f>
        <v>1288328.20019723</v>
      </c>
      <c r="M78" s="8" t="n">
        <f aca="false">J78-K78</f>
        <v>85421.8753812388</v>
      </c>
      <c r="N78" s="161" t="n">
        <f aca="false">SUM(high_v5_m!C66:J66)</f>
        <v>5801156.24041561</v>
      </c>
      <c r="O78" s="5"/>
      <c r="P78" s="5"/>
      <c r="Q78" s="8" t="n">
        <f aca="false">I78*5.5017049523</f>
        <v>162285463.098487</v>
      </c>
      <c r="R78" s="8"/>
      <c r="S78" s="8"/>
      <c r="T78" s="5"/>
      <c r="U78" s="5"/>
      <c r="V78" s="8" t="n">
        <f aca="false">K78*5.5017049523</f>
        <v>15195565.8725041</v>
      </c>
      <c r="W78" s="8" t="n">
        <f aca="false">M78*5.5017049523</f>
        <v>469965.954819715</v>
      </c>
      <c r="X78" s="8" t="n">
        <f aca="false">N78*5.1890047538+L78*5.5017049523</f>
        <v>37190228.948266</v>
      </c>
      <c r="Y78" s="8" t="n">
        <f aca="false">N78*5.1890047538</f>
        <v>30102227.3090532</v>
      </c>
      <c r="Z78" s="8" t="n">
        <f aca="false">L78*5.5017049523</f>
        <v>7088001.63921285</v>
      </c>
      <c r="AA78" s="8" t="n">
        <f aca="false">IFE_cost_central!B66</f>
        <v>0</v>
      </c>
      <c r="AB78" s="8" t="n">
        <f aca="false">AA78*$AC$13</f>
        <v>0</v>
      </c>
      <c r="AC78" s="8"/>
      <c r="AD78" s="8"/>
      <c r="AE78" s="159"/>
      <c r="AF78" s="159"/>
      <c r="AG78" s="159"/>
      <c r="AH78" s="159"/>
      <c r="AI78" s="159"/>
      <c r="AJ78" s="159"/>
      <c r="AK78" s="159"/>
      <c r="AL78" s="159"/>
      <c r="AM78" s="159"/>
      <c r="AN78" s="159"/>
      <c r="AO78" s="159"/>
      <c r="AP78" s="159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59"/>
      <c r="BC78" s="159"/>
      <c r="BD78" s="159"/>
      <c r="BE78" s="159"/>
      <c r="BF78" s="159"/>
      <c r="BG78" s="159"/>
      <c r="BH78" s="159"/>
      <c r="BI78" s="159"/>
      <c r="BJ78" s="159"/>
      <c r="BK78" s="159"/>
      <c r="BL78" s="159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3" t="n">
        <f aca="false">high_v2_m!D67+temporary_pension_bonus_high!B67</f>
        <v>33942922.9783887</v>
      </c>
      <c r="G79" s="163" t="n">
        <f aca="false">high_v2_m!E67+temporary_pension_bonus_high!B67</f>
        <v>32556057.6197819</v>
      </c>
      <c r="H79" s="67" t="n">
        <f aca="false">F79-J79</f>
        <v>31007406.3799824</v>
      </c>
      <c r="I79" s="67" t="n">
        <f aca="false">G79-K79</f>
        <v>29708606.5193278</v>
      </c>
      <c r="J79" s="163" t="n">
        <f aca="false">high_v2_m!J67</f>
        <v>2935516.59840628</v>
      </c>
      <c r="K79" s="163" t="n">
        <f aca="false">high_v2_m!K67</f>
        <v>2847451.10045409</v>
      </c>
      <c r="L79" s="67" t="n">
        <f aca="false">H79-I79</f>
        <v>1298799.86065466</v>
      </c>
      <c r="M79" s="67" t="n">
        <f aca="false">J79-K79</f>
        <v>88065.4979521884</v>
      </c>
      <c r="N79" s="163" t="n">
        <f aca="false">SUM(high_v5_m!C67:J67)</f>
        <v>4817857.99708138</v>
      </c>
      <c r="O79" s="7"/>
      <c r="P79" s="7"/>
      <c r="Q79" s="67" t="n">
        <f aca="false">I79*5.5017049523</f>
        <v>163447987.613318</v>
      </c>
      <c r="R79" s="67"/>
      <c r="S79" s="67"/>
      <c r="T79" s="7"/>
      <c r="U79" s="7"/>
      <c r="V79" s="67" t="n">
        <f aca="false">K79*5.5017049523</f>
        <v>15665835.8208003</v>
      </c>
      <c r="W79" s="67" t="n">
        <f aca="false">M79*5.5017049523</f>
        <v>484510.38621032</v>
      </c>
      <c r="X79" s="67" t="n">
        <f aca="false">N79*5.1890047538+L79*5.5017049523</f>
        <v>32145501.6753989</v>
      </c>
      <c r="Y79" s="67" t="n">
        <f aca="false">N79*5.1890047538</f>
        <v>24999888.0499886</v>
      </c>
      <c r="Z79" s="67" t="n">
        <f aca="false">L79*5.5017049523</f>
        <v>7145613.62541027</v>
      </c>
      <c r="AA79" s="67" t="n">
        <f aca="false">IFE_cost_central!B67</f>
        <v>0</v>
      </c>
      <c r="AB79" s="67" t="n">
        <f aca="false">AA79*$AC$13</f>
        <v>0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3" t="n">
        <f aca="false">high_v2_m!D68+temporary_pension_bonus_high!B68</f>
        <v>34229769.1034534</v>
      </c>
      <c r="G80" s="163" t="n">
        <f aca="false">high_v2_m!E68+temporary_pension_bonus_high!B68</f>
        <v>32830558.6624343</v>
      </c>
      <c r="H80" s="67" t="n">
        <f aca="false">F80-J80</f>
        <v>31228494.6462543</v>
      </c>
      <c r="I80" s="67" t="n">
        <f aca="false">G80-K80</f>
        <v>29919322.4389512</v>
      </c>
      <c r="J80" s="163" t="n">
        <f aca="false">high_v2_m!J68</f>
        <v>3001274.45719911</v>
      </c>
      <c r="K80" s="163" t="n">
        <f aca="false">high_v2_m!K68</f>
        <v>2911236.22348314</v>
      </c>
      <c r="L80" s="67" t="n">
        <f aca="false">H80-I80</f>
        <v>1309172.20730312</v>
      </c>
      <c r="M80" s="67" t="n">
        <f aca="false">J80-K80</f>
        <v>90038.2337159733</v>
      </c>
      <c r="N80" s="163" t="n">
        <f aca="false">SUM(high_v5_m!C68:J68)</f>
        <v>4710270.03294962</v>
      </c>
      <c r="O80" s="7"/>
      <c r="P80" s="7"/>
      <c r="Q80" s="67" t="n">
        <f aca="false">I80*5.5017049523</f>
        <v>164607284.431838</v>
      </c>
      <c r="R80" s="67"/>
      <c r="S80" s="67"/>
      <c r="T80" s="7"/>
      <c r="U80" s="7"/>
      <c r="V80" s="67" t="n">
        <f aca="false">K80*5.5017049523</f>
        <v>16016762.7480523</v>
      </c>
      <c r="W80" s="67" t="n">
        <f aca="false">M80*5.5017049523</f>
        <v>495363.796331515</v>
      </c>
      <c r="X80" s="67" t="n">
        <f aca="false">N80*5.1890047538+L80*5.5017049523</f>
        <v>31644292.8089903</v>
      </c>
      <c r="Y80" s="67" t="n">
        <f aca="false">N80*5.1890047538</f>
        <v>24441613.5926572</v>
      </c>
      <c r="Z80" s="67" t="n">
        <f aca="false">L80*5.5017049523</f>
        <v>7202679.21633309</v>
      </c>
      <c r="AA80" s="67" t="n">
        <f aca="false">IFE_cost_central!B68</f>
        <v>0</v>
      </c>
      <c r="AB80" s="67" t="n">
        <f aca="false">AA80*$AC$13</f>
        <v>0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3" t="n">
        <f aca="false">high_v2_m!D69+temporary_pension_bonus_high!B69</f>
        <v>34456228.2102564</v>
      </c>
      <c r="G81" s="163" t="n">
        <f aca="false">high_v2_m!E69+temporary_pension_bonus_high!B69</f>
        <v>33046703.4342859</v>
      </c>
      <c r="H81" s="67" t="n">
        <f aca="false">F81-J81</f>
        <v>31385933.7564127</v>
      </c>
      <c r="I81" s="67" t="n">
        <f aca="false">G81-K81</f>
        <v>30068517.8140575</v>
      </c>
      <c r="J81" s="163" t="n">
        <f aca="false">high_v2_m!J69</f>
        <v>3070294.45384368</v>
      </c>
      <c r="K81" s="163" t="n">
        <f aca="false">high_v2_m!K69</f>
        <v>2978185.62022837</v>
      </c>
      <c r="L81" s="67" t="n">
        <f aca="false">H81-I81</f>
        <v>1317415.94235519</v>
      </c>
      <c r="M81" s="67" t="n">
        <f aca="false">J81-K81</f>
        <v>92108.83361531</v>
      </c>
      <c r="N81" s="163" t="n">
        <f aca="false">SUM(high_v5_m!C69:J69)</f>
        <v>4661127.78158079</v>
      </c>
      <c r="O81" s="7"/>
      <c r="P81" s="7"/>
      <c r="Q81" s="67" t="n">
        <f aca="false">I81*5.5017049523</f>
        <v>165428113.365921</v>
      </c>
      <c r="R81" s="67"/>
      <c r="S81" s="67"/>
      <c r="T81" s="7"/>
      <c r="U81" s="7"/>
      <c r="V81" s="67" t="n">
        <f aca="false">K81*5.5017049523</f>
        <v>16385098.575679</v>
      </c>
      <c r="W81" s="67" t="n">
        <f aca="false">M81*5.5017049523</f>
        <v>506755.626051928</v>
      </c>
      <c r="X81" s="67" t="n">
        <f aca="false">N81*5.1890047538+L81*5.5017049523</f>
        <v>31434648.0309865</v>
      </c>
      <c r="Y81" s="67" t="n">
        <f aca="false">N81*5.1890047538</f>
        <v>24186614.216692</v>
      </c>
      <c r="Z81" s="67" t="n">
        <f aca="false">L81*5.5017049523</f>
        <v>7248033.81429452</v>
      </c>
      <c r="AA81" s="67" t="n">
        <f aca="false">IFE_cost_central!B69</f>
        <v>0</v>
      </c>
      <c r="AB81" s="67" t="n">
        <f aca="false">AA81*$AC$13</f>
        <v>0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9"/>
      <c r="B82" s="5"/>
      <c r="C82" s="159" t="n">
        <f aca="false">C78+1</f>
        <v>2032</v>
      </c>
      <c r="D82" s="159" t="n">
        <f aca="false">D78</f>
        <v>1</v>
      </c>
      <c r="E82" s="159" t="n">
        <v>229</v>
      </c>
      <c r="F82" s="161" t="n">
        <f aca="false">high_v2_m!D70+temporary_pension_bonus_high!B70</f>
        <v>34747444.4645079</v>
      </c>
      <c r="G82" s="161" t="n">
        <f aca="false">high_v2_m!E70+temporary_pension_bonus_high!B70</f>
        <v>33325464.1631017</v>
      </c>
      <c r="H82" s="8" t="n">
        <f aca="false">F82-J82</f>
        <v>31582704.7507702</v>
      </c>
      <c r="I82" s="8" t="n">
        <f aca="false">G82-K82</f>
        <v>30255666.6407762</v>
      </c>
      <c r="J82" s="161" t="n">
        <f aca="false">high_v2_m!J70</f>
        <v>3164739.71373765</v>
      </c>
      <c r="K82" s="161" t="n">
        <f aca="false">high_v2_m!K70</f>
        <v>3069797.52232552</v>
      </c>
      <c r="L82" s="8" t="n">
        <f aca="false">H82-I82</f>
        <v>1327038.10999402</v>
      </c>
      <c r="M82" s="8" t="n">
        <f aca="false">J82-K82</f>
        <v>94942.1914121299</v>
      </c>
      <c r="N82" s="161" t="n">
        <f aca="false">SUM(high_v5_m!C70:J70)</f>
        <v>5712459.96615302</v>
      </c>
      <c r="O82" s="5"/>
      <c r="P82" s="5"/>
      <c r="Q82" s="8" t="n">
        <f aca="false">I82*5.5017049523</f>
        <v>166457750.992696</v>
      </c>
      <c r="R82" s="8"/>
      <c r="S82" s="8"/>
      <c r="T82" s="5"/>
      <c r="U82" s="5"/>
      <c r="V82" s="8" t="n">
        <f aca="false">K82*5.5017049523</f>
        <v>16889120.2311366</v>
      </c>
      <c r="W82" s="8" t="n">
        <f aca="false">M82*5.5017049523</f>
        <v>522343.92467433</v>
      </c>
      <c r="X82" s="8" t="n">
        <f aca="false">N82*5.1890047538+L82*5.5017049523</f>
        <v>36942954.0619051</v>
      </c>
      <c r="Y82" s="8" t="n">
        <f aca="false">N82*5.1890047538</f>
        <v>29641981.9202602</v>
      </c>
      <c r="Z82" s="8" t="n">
        <f aca="false">L82*5.5017049523</f>
        <v>7300972.14164491</v>
      </c>
      <c r="AA82" s="8" t="n">
        <f aca="false">IFE_cost_central!B70</f>
        <v>0</v>
      </c>
      <c r="AB82" s="8" t="n">
        <f aca="false">AA82*$AC$13</f>
        <v>0</v>
      </c>
      <c r="AC82" s="8"/>
      <c r="AD82" s="8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3" t="n">
        <f aca="false">high_v2_m!D71+temporary_pension_bonus_high!B71</f>
        <v>34972966.0378245</v>
      </c>
      <c r="G83" s="163" t="n">
        <f aca="false">high_v2_m!E71+temporary_pension_bonus_high!B71</f>
        <v>33541426.5561655</v>
      </c>
      <c r="H83" s="67" t="n">
        <f aca="false">F83-J83</f>
        <v>31689933.428453</v>
      </c>
      <c r="I83" s="67" t="n">
        <f aca="false">G83-K83</f>
        <v>30356884.9250751</v>
      </c>
      <c r="J83" s="163" t="n">
        <f aca="false">high_v2_m!J71</f>
        <v>3283032.60937154</v>
      </c>
      <c r="K83" s="163" t="n">
        <f aca="false">high_v2_m!K71</f>
        <v>3184541.63109039</v>
      </c>
      <c r="L83" s="67" t="n">
        <f aca="false">H83-I83</f>
        <v>1333048.50337787</v>
      </c>
      <c r="M83" s="67" t="n">
        <f aca="false">J83-K83</f>
        <v>98490.9782811459</v>
      </c>
      <c r="N83" s="163" t="n">
        <f aca="false">SUM(high_v5_m!C71:J71)</f>
        <v>4705135.29639409</v>
      </c>
      <c r="O83" s="7"/>
      <c r="P83" s="7"/>
      <c r="Q83" s="67" t="n">
        <f aca="false">I83*5.5017049523</f>
        <v>167014624.128687</v>
      </c>
      <c r="R83" s="67"/>
      <c r="S83" s="67"/>
      <c r="T83" s="7"/>
      <c r="U83" s="7"/>
      <c r="V83" s="67" t="n">
        <f aca="false">K83*5.5017049523</f>
        <v>17520408.4625755</v>
      </c>
      <c r="W83" s="67" t="n">
        <f aca="false">M83*5.5017049523</f>
        <v>541868.302966252</v>
      </c>
      <c r="X83" s="67" t="n">
        <f aca="false">N83*5.1890047538+L83*5.5017049523</f>
        <v>31749008.9729512</v>
      </c>
      <c r="Y83" s="67" t="n">
        <f aca="false">N83*5.1890047538</f>
        <v>24414969.4202611</v>
      </c>
      <c r="Z83" s="67" t="n">
        <f aca="false">L83*5.5017049523</f>
        <v>7334039.55269011</v>
      </c>
      <c r="AA83" s="67" t="n">
        <f aca="false">IFE_cost_central!B71</f>
        <v>0</v>
      </c>
      <c r="AB83" s="67" t="n">
        <f aca="false">AA83*$AC$13</f>
        <v>0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3" t="n">
        <f aca="false">high_v2_m!D72+temporary_pension_bonus_high!B72</f>
        <v>35280139.2696726</v>
      </c>
      <c r="G84" s="163" t="n">
        <f aca="false">high_v2_m!E72+temporary_pension_bonus_high!B72</f>
        <v>33836856.5250088</v>
      </c>
      <c r="H84" s="67" t="n">
        <f aca="false">F84-J84</f>
        <v>31919660.1087541</v>
      </c>
      <c r="I84" s="67" t="n">
        <f aca="false">G84-K84</f>
        <v>30577191.7389178</v>
      </c>
      <c r="J84" s="163" t="n">
        <f aca="false">high_v2_m!J72</f>
        <v>3360479.16091856</v>
      </c>
      <c r="K84" s="163" t="n">
        <f aca="false">high_v2_m!K72</f>
        <v>3259664.786091</v>
      </c>
      <c r="L84" s="67" t="n">
        <f aca="false">H84-I84</f>
        <v>1342468.36983629</v>
      </c>
      <c r="M84" s="67" t="n">
        <f aca="false">J84-K84</f>
        <v>100814.374827556</v>
      </c>
      <c r="N84" s="163" t="n">
        <f aca="false">SUM(high_v5_m!C72:J72)</f>
        <v>4758675.97467593</v>
      </c>
      <c r="O84" s="7"/>
      <c r="P84" s="7"/>
      <c r="Q84" s="67" t="n">
        <f aca="false">I84*5.5017049523</f>
        <v>168226687.217431</v>
      </c>
      <c r="R84" s="67"/>
      <c r="S84" s="67"/>
      <c r="T84" s="7"/>
      <c r="U84" s="7"/>
      <c r="V84" s="67" t="n">
        <f aca="false">K84*5.5017049523</f>
        <v>17933713.8964748</v>
      </c>
      <c r="W84" s="67" t="n">
        <f aca="false">M84*5.5017049523</f>
        <v>554650.945251795</v>
      </c>
      <c r="X84" s="67" t="n">
        <f aca="false">N84*5.1890047538+L84*5.5017049523</f>
        <v>32078657.1330217</v>
      </c>
      <c r="Y84" s="67" t="n">
        <f aca="false">N84*5.1890047538</f>
        <v>24692792.2543873</v>
      </c>
      <c r="Z84" s="67" t="n">
        <f aca="false">L84*5.5017049523</f>
        <v>7385864.8786344</v>
      </c>
      <c r="AA84" s="67" t="n">
        <f aca="false">IFE_cost_central!B72</f>
        <v>0</v>
      </c>
      <c r="AB84" s="67" t="n">
        <f aca="false">AA84*$AC$13</f>
        <v>0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3" t="n">
        <f aca="false">high_v2_m!D73+temporary_pension_bonus_high!B73</f>
        <v>35551209.8712545</v>
      </c>
      <c r="G85" s="163" t="n">
        <f aca="false">high_v2_m!E73+temporary_pension_bonus_high!B73</f>
        <v>34096904.3784321</v>
      </c>
      <c r="H85" s="67" t="n">
        <f aca="false">F85-J85</f>
        <v>32071693.7386615</v>
      </c>
      <c r="I85" s="67" t="n">
        <f aca="false">G85-K85</f>
        <v>30721773.729817</v>
      </c>
      <c r="J85" s="163" t="n">
        <f aca="false">high_v2_m!J73</f>
        <v>3479516.13259293</v>
      </c>
      <c r="K85" s="163" t="n">
        <f aca="false">high_v2_m!K73</f>
        <v>3375130.64861514</v>
      </c>
      <c r="L85" s="67" t="n">
        <f aca="false">H85-I85</f>
        <v>1349920.00884458</v>
      </c>
      <c r="M85" s="67" t="n">
        <f aca="false">J85-K85</f>
        <v>104385.483977789</v>
      </c>
      <c r="N85" s="163" t="n">
        <f aca="false">SUM(high_v5_m!C73:J73)</f>
        <v>4693058.73187537</v>
      </c>
      <c r="O85" s="7"/>
      <c r="P85" s="7"/>
      <c r="Q85" s="67" t="n">
        <f aca="false">I85*5.5017049523</f>
        <v>169022134.672774</v>
      </c>
      <c r="R85" s="67"/>
      <c r="S85" s="67"/>
      <c r="T85" s="7"/>
      <c r="U85" s="7"/>
      <c r="V85" s="67" t="n">
        <f aca="false">K85*5.5017049523</f>
        <v>18568973.0041454</v>
      </c>
      <c r="W85" s="67" t="n">
        <f aca="false">M85*5.5017049523</f>
        <v>574298.134148834</v>
      </c>
      <c r="X85" s="67" t="n">
        <f aca="false">N85*5.1890047538+L85*5.5017049523</f>
        <v>31779165.667433</v>
      </c>
      <c r="Y85" s="67" t="n">
        <f aca="false">N85*5.1890047538</f>
        <v>24352304.0695639</v>
      </c>
      <c r="Z85" s="67" t="n">
        <f aca="false">L85*5.5017049523</f>
        <v>7426861.59786911</v>
      </c>
      <c r="AA85" s="67" t="n">
        <f aca="false">IFE_cost_central!B73</f>
        <v>0</v>
      </c>
      <c r="AB85" s="67" t="n">
        <f aca="false">AA85*$AC$13</f>
        <v>0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9"/>
      <c r="B86" s="5"/>
      <c r="C86" s="159" t="n">
        <f aca="false">C82+1</f>
        <v>2033</v>
      </c>
      <c r="D86" s="159" t="n">
        <f aca="false">D82</f>
        <v>1</v>
      </c>
      <c r="E86" s="159" t="n">
        <v>233</v>
      </c>
      <c r="F86" s="161" t="n">
        <f aca="false">high_v2_m!D74+temporary_pension_bonus_high!B74</f>
        <v>35826918.8069499</v>
      </c>
      <c r="G86" s="161" t="n">
        <f aca="false">high_v2_m!E74+temporary_pension_bonus_high!B74</f>
        <v>34361058.7885929</v>
      </c>
      <c r="H86" s="8" t="n">
        <f aca="false">F86-J86</f>
        <v>32252486.9067217</v>
      </c>
      <c r="I86" s="8" t="n">
        <f aca="false">G86-K86</f>
        <v>30893859.8453715</v>
      </c>
      <c r="J86" s="161" t="n">
        <f aca="false">high_v2_m!J74</f>
        <v>3574431.90022822</v>
      </c>
      <c r="K86" s="161" t="n">
        <f aca="false">high_v2_m!K74</f>
        <v>3467198.94322137</v>
      </c>
      <c r="L86" s="8" t="n">
        <f aca="false">H86-I86</f>
        <v>1358627.06135015</v>
      </c>
      <c r="M86" s="8" t="n">
        <f aca="false">J86-K86</f>
        <v>107232.957006847</v>
      </c>
      <c r="N86" s="161" t="n">
        <f aca="false">SUM(high_v5_m!C74:J74)</f>
        <v>5800350.12242686</v>
      </c>
      <c r="O86" s="5"/>
      <c r="P86" s="5"/>
      <c r="Q86" s="8" t="n">
        <f aca="false">I86*5.5017049523</f>
        <v>169968901.706943</v>
      </c>
      <c r="R86" s="8"/>
      <c r="S86" s="8"/>
      <c r="T86" s="5"/>
      <c r="U86" s="5"/>
      <c r="V86" s="8" t="n">
        <f aca="false">K86*5.5017049523</f>
        <v>19075505.5965303</v>
      </c>
      <c r="W86" s="8" t="n">
        <f aca="false">M86*5.5017049523</f>
        <v>589964.090614343</v>
      </c>
      <c r="X86" s="8" t="n">
        <f aca="false">N86*5.1890047538+L86*5.5017049523</f>
        <v>37572809.5907363</v>
      </c>
      <c r="Y86" s="8" t="n">
        <f aca="false">N86*5.1890047538</f>
        <v>30098044.3589774</v>
      </c>
      <c r="Z86" s="8" t="n">
        <f aca="false">L86*5.5017049523</f>
        <v>7474765.23175891</v>
      </c>
      <c r="AA86" s="8" t="n">
        <f aca="false">IFE_cost_central!B74</f>
        <v>0</v>
      </c>
      <c r="AB86" s="8" t="n">
        <f aca="false">AA86*$AC$13</f>
        <v>0</v>
      </c>
      <c r="AC86" s="8"/>
      <c r="AD86" s="8"/>
      <c r="AE86" s="159"/>
      <c r="AF86" s="159"/>
      <c r="AG86" s="159"/>
      <c r="AH86" s="159"/>
      <c r="AI86" s="159"/>
      <c r="AJ86" s="159"/>
      <c r="AK86" s="159"/>
      <c r="AL86" s="159"/>
      <c r="AM86" s="159"/>
      <c r="AN86" s="159"/>
      <c r="AO86" s="159"/>
      <c r="AP86" s="159"/>
      <c r="AQ86" s="159"/>
      <c r="AR86" s="159"/>
      <c r="AS86" s="159"/>
      <c r="AT86" s="159"/>
      <c r="AU86" s="159"/>
      <c r="AV86" s="159"/>
      <c r="AW86" s="159"/>
      <c r="AX86" s="159"/>
      <c r="AY86" s="159"/>
      <c r="AZ86" s="159"/>
      <c r="BA86" s="159"/>
      <c r="BB86" s="159"/>
      <c r="BC86" s="159"/>
      <c r="BD86" s="159"/>
      <c r="BE86" s="159"/>
      <c r="BF86" s="159"/>
      <c r="BG86" s="159"/>
      <c r="BH86" s="159"/>
      <c r="BI86" s="159"/>
      <c r="BJ86" s="159"/>
      <c r="BK86" s="159"/>
      <c r="BL86" s="159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3" t="n">
        <f aca="false">high_v2_m!D75+temporary_pension_bonus_high!B75</f>
        <v>36194696.0010677</v>
      </c>
      <c r="G87" s="163" t="n">
        <f aca="false">high_v2_m!E75+temporary_pension_bonus_high!B75</f>
        <v>34713632.3100753</v>
      </c>
      <c r="H87" s="67" t="n">
        <f aca="false">F87-J87</f>
        <v>32548070.8027225</v>
      </c>
      <c r="I87" s="67" t="n">
        <f aca="false">G87-K87</f>
        <v>31176405.8676805</v>
      </c>
      <c r="J87" s="163" t="n">
        <f aca="false">high_v2_m!J75</f>
        <v>3646625.19834517</v>
      </c>
      <c r="K87" s="163" t="n">
        <f aca="false">high_v2_m!K75</f>
        <v>3537226.44239482</v>
      </c>
      <c r="L87" s="67" t="n">
        <f aca="false">H87-I87</f>
        <v>1371664.93504202</v>
      </c>
      <c r="M87" s="67" t="n">
        <f aca="false">J87-K87</f>
        <v>109398.755950355</v>
      </c>
      <c r="N87" s="163" t="n">
        <f aca="false">SUM(high_v5_m!C75:J75)</f>
        <v>4739313.48308405</v>
      </c>
      <c r="O87" s="7"/>
      <c r="P87" s="7"/>
      <c r="Q87" s="67" t="n">
        <f aca="false">I87*5.5017049523</f>
        <v>171523386.557132</v>
      </c>
      <c r="R87" s="67"/>
      <c r="S87" s="67"/>
      <c r="T87" s="7"/>
      <c r="U87" s="7"/>
      <c r="V87" s="67" t="n">
        <f aca="false">K87*5.5017049523</f>
        <v>19460776.2355301</v>
      </c>
      <c r="W87" s="67" t="n">
        <f aca="false">M87*5.5017049523</f>
        <v>601879.677387527</v>
      </c>
      <c r="X87" s="67" t="n">
        <f aca="false">N87*5.1890047538+L87*5.5017049523</f>
        <v>32138815.9594885</v>
      </c>
      <c r="Y87" s="67" t="n">
        <f aca="false">N87*5.1890047538</f>
        <v>24592320.1934716</v>
      </c>
      <c r="Z87" s="67" t="n">
        <f aca="false">L87*5.5017049523</f>
        <v>7546495.76601692</v>
      </c>
      <c r="AA87" s="67" t="n">
        <f aca="false">IFE_cost_central!B75</f>
        <v>0</v>
      </c>
      <c r="AB87" s="67" t="n">
        <f aca="false">AA87*$AC$13</f>
        <v>0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3" t="n">
        <f aca="false">high_v2_m!D76+temporary_pension_bonus_high!B76</f>
        <v>36440995.3854817</v>
      </c>
      <c r="G88" s="163" t="n">
        <f aca="false">high_v2_m!E76+temporary_pension_bonus_high!B76</f>
        <v>34949460.54871</v>
      </c>
      <c r="H88" s="67" t="n">
        <f aca="false">F88-J88</f>
        <v>32727247.0409506</v>
      </c>
      <c r="I88" s="67" t="n">
        <f aca="false">G88-K88</f>
        <v>31347124.6545149</v>
      </c>
      <c r="J88" s="163" t="n">
        <f aca="false">high_v2_m!J76</f>
        <v>3713748.34453105</v>
      </c>
      <c r="K88" s="163" t="n">
        <f aca="false">high_v2_m!K76</f>
        <v>3602335.89419512</v>
      </c>
      <c r="L88" s="67" t="n">
        <f aca="false">H88-I88</f>
        <v>1380122.38643575</v>
      </c>
      <c r="M88" s="67" t="n">
        <f aca="false">J88-K88</f>
        <v>111412.450335932</v>
      </c>
      <c r="N88" s="163" t="n">
        <f aca="false">SUM(high_v5_m!C76:J76)</f>
        <v>4738517.49613266</v>
      </c>
      <c r="O88" s="7"/>
      <c r="P88" s="7"/>
      <c r="Q88" s="67" t="n">
        <f aca="false">I88*5.5017049523</f>
        <v>172462630.95211</v>
      </c>
      <c r="R88" s="67"/>
      <c r="S88" s="67"/>
      <c r="T88" s="7"/>
      <c r="U88" s="7"/>
      <c r="V88" s="67" t="n">
        <f aca="false">K88*5.5017049523</f>
        <v>19818989.2289414</v>
      </c>
      <c r="W88" s="67" t="n">
        <f aca="false">M88*5.5017049523</f>
        <v>612958.429761075</v>
      </c>
      <c r="X88" s="67" t="n">
        <f aca="false">N88*5.1890047538+L88*5.5017049523</f>
        <v>32181215.9816305</v>
      </c>
      <c r="Y88" s="67" t="n">
        <f aca="false">N88*5.1890047538</f>
        <v>24588189.8133968</v>
      </c>
      <c r="Z88" s="67" t="n">
        <f aca="false">L88*5.5017049523</f>
        <v>7593026.16823364</v>
      </c>
      <c r="AA88" s="67" t="n">
        <f aca="false">IFE_cost_central!B76</f>
        <v>0</v>
      </c>
      <c r="AB88" s="67" t="n">
        <f aca="false">AA88*$AC$13</f>
        <v>0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3" t="n">
        <f aca="false">high_v2_m!D77+temporary_pension_bonus_high!B77</f>
        <v>36746671.1978091</v>
      </c>
      <c r="G89" s="163" t="n">
        <f aca="false">high_v2_m!E77+temporary_pension_bonus_high!B77</f>
        <v>35242885.5166417</v>
      </c>
      <c r="H89" s="67" t="n">
        <f aca="false">F89-J89</f>
        <v>32902618.4627339</v>
      </c>
      <c r="I89" s="67" t="n">
        <f aca="false">G89-K89</f>
        <v>31514154.3636187</v>
      </c>
      <c r="J89" s="163" t="n">
        <f aca="false">high_v2_m!J77</f>
        <v>3844052.73507523</v>
      </c>
      <c r="K89" s="163" t="n">
        <f aca="false">high_v2_m!K77</f>
        <v>3728731.15302298</v>
      </c>
      <c r="L89" s="67" t="n">
        <f aca="false">H89-I89</f>
        <v>1388464.09911523</v>
      </c>
      <c r="M89" s="67" t="n">
        <f aca="false">J89-K89</f>
        <v>115321.582052257</v>
      </c>
      <c r="N89" s="163" t="n">
        <f aca="false">SUM(high_v5_m!C77:J77)</f>
        <v>4687298.49276311</v>
      </c>
      <c r="O89" s="7"/>
      <c r="P89" s="7"/>
      <c r="Q89" s="67" t="n">
        <f aca="false">I89*5.5017049523</f>
        <v>173381579.129868</v>
      </c>
      <c r="R89" s="67"/>
      <c r="S89" s="67"/>
      <c r="T89" s="7"/>
      <c r="U89" s="7"/>
      <c r="V89" s="67" t="n">
        <f aca="false">K89*5.5017049523</f>
        <v>20514378.6503818</v>
      </c>
      <c r="W89" s="67" t="n">
        <f aca="false">M89*5.5017049523</f>
        <v>634465.319083975</v>
      </c>
      <c r="X89" s="67" t="n">
        <f aca="false">N89*5.1890047538+L89*5.5017049523</f>
        <v>31961333.9716204</v>
      </c>
      <c r="Y89" s="67" t="n">
        <f aca="false">N89*5.1890047538</f>
        <v>24322414.1614273</v>
      </c>
      <c r="Z89" s="67" t="n">
        <f aca="false">L89*5.5017049523</f>
        <v>7638919.81019304</v>
      </c>
      <c r="AA89" s="67" t="n">
        <f aca="false">IFE_cost_central!B77</f>
        <v>0</v>
      </c>
      <c r="AB89" s="67" t="n">
        <f aca="false">AA89*$AC$13</f>
        <v>0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9"/>
      <c r="B90" s="5"/>
      <c r="C90" s="159" t="n">
        <f aca="false">C86+1</f>
        <v>2034</v>
      </c>
      <c r="D90" s="159" t="n">
        <f aca="false">D86</f>
        <v>1</v>
      </c>
      <c r="E90" s="159" t="n">
        <v>237</v>
      </c>
      <c r="F90" s="161" t="n">
        <f aca="false">high_v2_m!D78+temporary_pension_bonus_high!B78</f>
        <v>37115646.5026228</v>
      </c>
      <c r="G90" s="161" t="n">
        <f aca="false">high_v2_m!E78+temporary_pension_bonus_high!B78</f>
        <v>35596426.8859381</v>
      </c>
      <c r="H90" s="8" t="n">
        <f aca="false">F90-J90</f>
        <v>33148348.2101971</v>
      </c>
      <c r="I90" s="8" t="n">
        <f aca="false">G90-K90</f>
        <v>31748147.5422851</v>
      </c>
      <c r="J90" s="161" t="n">
        <f aca="false">high_v2_m!J78</f>
        <v>3967298.29242575</v>
      </c>
      <c r="K90" s="161" t="n">
        <f aca="false">high_v2_m!K78</f>
        <v>3848279.34365298</v>
      </c>
      <c r="L90" s="8" t="n">
        <f aca="false">H90-I90</f>
        <v>1400200.66791201</v>
      </c>
      <c r="M90" s="8" t="n">
        <f aca="false">J90-K90</f>
        <v>119018.948772773</v>
      </c>
      <c r="N90" s="161" t="n">
        <f aca="false">SUM(high_v5_m!C78:J78)</f>
        <v>5804184.04610884</v>
      </c>
      <c r="O90" s="5"/>
      <c r="P90" s="5"/>
      <c r="Q90" s="8" t="n">
        <f aca="false">I90*5.5017049523</f>
        <v>174668940.559741</v>
      </c>
      <c r="R90" s="8"/>
      <c r="S90" s="8"/>
      <c r="T90" s="5"/>
      <c r="U90" s="5"/>
      <c r="V90" s="8" t="n">
        <f aca="false">K90*5.5017049523</f>
        <v>21172097.5228094</v>
      </c>
      <c r="W90" s="8" t="n">
        <f aca="false">M90*5.5017049523</f>
        <v>654807.139880703</v>
      </c>
      <c r="X90" s="8" t="n">
        <f aca="false">N90*5.1890047538+L90*5.5017049523</f>
        <v>37821429.5560542</v>
      </c>
      <c r="Y90" s="8" t="n">
        <f aca="false">N90*5.1890047538</f>
        <v>30117938.6071889</v>
      </c>
      <c r="Z90" s="8" t="n">
        <f aca="false">L90*5.5017049523</f>
        <v>7703490.94886527</v>
      </c>
      <c r="AA90" s="8" t="n">
        <f aca="false">IFE_cost_central!B78</f>
        <v>0</v>
      </c>
      <c r="AB90" s="8" t="n">
        <f aca="false">AA90*$AC$13</f>
        <v>0</v>
      </c>
      <c r="AC90" s="8"/>
      <c r="AD90" s="8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  <c r="BJ90" s="159"/>
      <c r="BK90" s="159"/>
      <c r="BL90" s="159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3" t="n">
        <f aca="false">high_v2_m!D79+temporary_pension_bonus_high!B79</f>
        <v>37354104.6730601</v>
      </c>
      <c r="G91" s="163" t="n">
        <f aca="false">high_v2_m!E79+temporary_pension_bonus_high!B79</f>
        <v>35826266.1483629</v>
      </c>
      <c r="H91" s="67" t="n">
        <f aca="false">F91-J91</f>
        <v>33353096.1320027</v>
      </c>
      <c r="I91" s="67" t="n">
        <f aca="false">G91-K91</f>
        <v>31945287.8635372</v>
      </c>
      <c r="J91" s="163" t="n">
        <f aca="false">high_v2_m!J79</f>
        <v>4001008.54105739</v>
      </c>
      <c r="K91" s="163" t="n">
        <f aca="false">high_v2_m!K79</f>
        <v>3880978.28482567</v>
      </c>
      <c r="L91" s="67" t="n">
        <f aca="false">H91-I91</f>
        <v>1407808.26846554</v>
      </c>
      <c r="M91" s="67" t="n">
        <f aca="false">J91-K91</f>
        <v>120030.256231722</v>
      </c>
      <c r="N91" s="163" t="n">
        <f aca="false">SUM(high_v5_m!C79:J79)</f>
        <v>4820111.83484886</v>
      </c>
      <c r="O91" s="7"/>
      <c r="P91" s="7"/>
      <c r="Q91" s="67" t="n">
        <f aca="false">I91*5.5017049523</f>
        <v>175753548.441472</v>
      </c>
      <c r="R91" s="67"/>
      <c r="S91" s="67"/>
      <c r="T91" s="7"/>
      <c r="U91" s="7"/>
      <c r="V91" s="67" t="n">
        <f aca="false">K91*5.5017049523</f>
        <v>21351997.4493941</v>
      </c>
      <c r="W91" s="67" t="n">
        <f aca="false">M91*5.5017049523</f>
        <v>660371.055135905</v>
      </c>
      <c r="X91" s="67" t="n">
        <f aca="false">N91*5.1890047538+L91*5.5017049523</f>
        <v>32756928.9473841</v>
      </c>
      <c r="Y91" s="67" t="n">
        <f aca="false">N91*5.1890047538</f>
        <v>25011583.2248784</v>
      </c>
      <c r="Z91" s="67" t="n">
        <f aca="false">L91*5.5017049523</f>
        <v>7745345.72250574</v>
      </c>
      <c r="AA91" s="67" t="n">
        <f aca="false">IFE_cost_central!B79</f>
        <v>0</v>
      </c>
      <c r="AB91" s="67" t="n">
        <f aca="false">AA91*$AC$13</f>
        <v>0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3" t="n">
        <f aca="false">high_v2_m!D80+temporary_pension_bonus_high!B80</f>
        <v>37557430.5770091</v>
      </c>
      <c r="G92" s="163" t="n">
        <f aca="false">high_v2_m!E80+temporary_pension_bonus_high!B80</f>
        <v>36023020.2748931</v>
      </c>
      <c r="H92" s="67" t="n">
        <f aca="false">F92-J92</f>
        <v>33458029.8460888</v>
      </c>
      <c r="I92" s="67" t="n">
        <f aca="false">G92-K92</f>
        <v>32046601.5659005</v>
      </c>
      <c r="J92" s="163" t="n">
        <f aca="false">high_v2_m!J80</f>
        <v>4099400.7309203</v>
      </c>
      <c r="K92" s="163" t="n">
        <f aca="false">high_v2_m!K80</f>
        <v>3976418.70899269</v>
      </c>
      <c r="L92" s="67" t="n">
        <f aca="false">H92-I92</f>
        <v>1411428.28018838</v>
      </c>
      <c r="M92" s="67" t="n">
        <f aca="false">J92-K92</f>
        <v>122982.021927609</v>
      </c>
      <c r="N92" s="163" t="n">
        <f aca="false">SUM(high_v5_m!C80:J80)</f>
        <v>4946411.17598555</v>
      </c>
      <c r="O92" s="7"/>
      <c r="P92" s="7"/>
      <c r="Q92" s="67" t="n">
        <f aca="false">I92*5.5017049523</f>
        <v>176310946.539499</v>
      </c>
      <c r="R92" s="67"/>
      <c r="S92" s="67"/>
      <c r="T92" s="7"/>
      <c r="U92" s="7"/>
      <c r="V92" s="67" t="n">
        <f aca="false">K92*5.5017049523</f>
        <v>21877082.5036834</v>
      </c>
      <c r="W92" s="67" t="n">
        <f aca="false">M92*5.5017049523</f>
        <v>676610.799082994</v>
      </c>
      <c r="X92" s="67" t="n">
        <f aca="false">N92*5.1890047538+L92*5.5017049523</f>
        <v>33432213.0653672</v>
      </c>
      <c r="Y92" s="67" t="n">
        <f aca="false">N92*5.1890047538</f>
        <v>25666951.1064385</v>
      </c>
      <c r="Z92" s="67" t="n">
        <f aca="false">L92*5.5017049523</f>
        <v>7765261.95892869</v>
      </c>
      <c r="AA92" s="67" t="n">
        <f aca="false">IFE_cost_central!B80</f>
        <v>0</v>
      </c>
      <c r="AB92" s="67" t="n">
        <f aca="false">AA92*$AC$13</f>
        <v>0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3" t="n">
        <f aca="false">high_v2_m!D81+temporary_pension_bonus_high!B81</f>
        <v>37896586.9171985</v>
      </c>
      <c r="G93" s="163" t="n">
        <f aca="false">high_v2_m!E81+temporary_pension_bonus_high!B81</f>
        <v>36348060.1464419</v>
      </c>
      <c r="H93" s="67" t="n">
        <f aca="false">F93-J93</f>
        <v>33710484.2879152</v>
      </c>
      <c r="I93" s="67" t="n">
        <f aca="false">G93-K93</f>
        <v>32287540.5960371</v>
      </c>
      <c r="J93" s="163" t="n">
        <f aca="false">high_v2_m!J81</f>
        <v>4186102.6292833</v>
      </c>
      <c r="K93" s="163" t="n">
        <f aca="false">high_v2_m!K81</f>
        <v>4060519.5504048</v>
      </c>
      <c r="L93" s="67" t="n">
        <f aca="false">H93-I93</f>
        <v>1422943.69187817</v>
      </c>
      <c r="M93" s="67" t="n">
        <f aca="false">J93-K93</f>
        <v>125583.078878499</v>
      </c>
      <c r="N93" s="163" t="n">
        <f aca="false">SUM(high_v5_m!C81:J81)</f>
        <v>4872753.47336889</v>
      </c>
      <c r="O93" s="7"/>
      <c r="P93" s="7"/>
      <c r="Q93" s="67" t="n">
        <f aca="false">I93*5.5017049523</f>
        <v>177636521.994804</v>
      </c>
      <c r="R93" s="67"/>
      <c r="S93" s="67"/>
      <c r="T93" s="7"/>
      <c r="U93" s="7"/>
      <c r="V93" s="67" t="n">
        <f aca="false">K93*5.5017049523</f>
        <v>22339780.5193731</v>
      </c>
      <c r="W93" s="67" t="n">
        <f aca="false">M93*5.5017049523</f>
        <v>690921.046990917</v>
      </c>
      <c r="X93" s="67" t="n">
        <f aca="false">N93*5.1890047538+L93*5.5017049523</f>
        <v>33113357.2938568</v>
      </c>
      <c r="Y93" s="67" t="n">
        <f aca="false">N93*5.1890047538</f>
        <v>25284740.9374066</v>
      </c>
      <c r="Z93" s="67" t="n">
        <f aca="false">L93*5.5017049523</f>
        <v>7828616.35645019</v>
      </c>
      <c r="AA93" s="67" t="n">
        <f aca="false">IFE_cost_central!B81</f>
        <v>0</v>
      </c>
      <c r="AB93" s="67" t="n">
        <f aca="false">AA93*$AC$13</f>
        <v>0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9"/>
      <c r="B94" s="5"/>
      <c r="C94" s="159" t="n">
        <f aca="false">C90+1</f>
        <v>2035</v>
      </c>
      <c r="D94" s="159" t="n">
        <f aca="false">D90</f>
        <v>1</v>
      </c>
      <c r="E94" s="159" t="n">
        <v>241</v>
      </c>
      <c r="F94" s="161" t="n">
        <f aca="false">high_v2_m!D82+temporary_pension_bonus_high!B82</f>
        <v>38192561.1557791</v>
      </c>
      <c r="G94" s="161" t="n">
        <f aca="false">high_v2_m!E82+temporary_pension_bonus_high!B82</f>
        <v>36632635.2584858</v>
      </c>
      <c r="H94" s="8" t="n">
        <f aca="false">F94-J94</f>
        <v>33943222.5729926</v>
      </c>
      <c r="I94" s="8" t="n">
        <f aca="false">G94-K94</f>
        <v>32510776.8331828</v>
      </c>
      <c r="J94" s="161" t="n">
        <f aca="false">high_v2_m!J82</f>
        <v>4249338.58278656</v>
      </c>
      <c r="K94" s="161" t="n">
        <f aca="false">high_v2_m!K82</f>
        <v>4121858.42530296</v>
      </c>
      <c r="L94" s="8" t="n">
        <f aca="false">H94-I94</f>
        <v>1432445.73980976</v>
      </c>
      <c r="M94" s="8" t="n">
        <f aca="false">J94-K94</f>
        <v>127480.157483597</v>
      </c>
      <c r="N94" s="161" t="n">
        <f aca="false">SUM(high_v5_m!C82:J82)</f>
        <v>5921888.85106598</v>
      </c>
      <c r="O94" s="5"/>
      <c r="P94" s="5"/>
      <c r="Q94" s="8" t="n">
        <f aca="false">I94*5.5017049523</f>
        <v>178864701.906242</v>
      </c>
      <c r="R94" s="8"/>
      <c r="S94" s="8"/>
      <c r="T94" s="5"/>
      <c r="U94" s="5"/>
      <c r="V94" s="8" t="n">
        <f aca="false">K94*5.5017049523</f>
        <v>22677248.9111688</v>
      </c>
      <c r="W94" s="8" t="n">
        <f aca="false">M94*5.5017049523</f>
        <v>701358.213747489</v>
      </c>
      <c r="X94" s="8" t="n">
        <f aca="false">N94*5.1890047538+L94*5.5017049523</f>
        <v>38609603.2202689</v>
      </c>
      <c r="Y94" s="8" t="n">
        <f aca="false">N94*5.1890047538</f>
        <v>30728709.3996566</v>
      </c>
      <c r="Z94" s="8" t="n">
        <f aca="false">L94*5.5017049523</f>
        <v>7880893.82061237</v>
      </c>
      <c r="AA94" s="8" t="n">
        <f aca="false">IFE_cost_central!B82</f>
        <v>0</v>
      </c>
      <c r="AB94" s="8" t="n">
        <f aca="false">AA94*$AC$13</f>
        <v>0</v>
      </c>
      <c r="AC94" s="8"/>
      <c r="AD94" s="8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59"/>
      <c r="BC94" s="159"/>
      <c r="BD94" s="159"/>
      <c r="BE94" s="159"/>
      <c r="BF94" s="159"/>
      <c r="BG94" s="159"/>
      <c r="BH94" s="159"/>
      <c r="BI94" s="159"/>
      <c r="BJ94" s="159"/>
      <c r="BK94" s="159"/>
      <c r="BL94" s="159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3" t="n">
        <f aca="false">high_v2_m!D83+temporary_pension_bonus_high!B83</f>
        <v>38510665.5838895</v>
      </c>
      <c r="G95" s="163" t="n">
        <f aca="false">high_v2_m!E83+temporary_pension_bonus_high!B83</f>
        <v>36938083.7506725</v>
      </c>
      <c r="H95" s="67" t="n">
        <f aca="false">F95-J95</f>
        <v>34208500.4718439</v>
      </c>
      <c r="I95" s="67" t="n">
        <f aca="false">G95-K95</f>
        <v>32764983.5919883</v>
      </c>
      <c r="J95" s="163" t="n">
        <f aca="false">high_v2_m!J83</f>
        <v>4302165.11204559</v>
      </c>
      <c r="K95" s="163" t="n">
        <f aca="false">high_v2_m!K83</f>
        <v>4173100.15868422</v>
      </c>
      <c r="L95" s="67" t="n">
        <f aca="false">H95-I95</f>
        <v>1443516.87985561</v>
      </c>
      <c r="M95" s="67" t="n">
        <f aca="false">J95-K95</f>
        <v>129064.953361369</v>
      </c>
      <c r="N95" s="163" t="n">
        <f aca="false">SUM(high_v5_m!C83:J83)</f>
        <v>4889634.6552633</v>
      </c>
      <c r="O95" s="7"/>
      <c r="P95" s="7"/>
      <c r="Q95" s="67" t="n">
        <f aca="false">I95*5.5017049523</f>
        <v>180263272.49007</v>
      </c>
      <c r="R95" s="67"/>
      <c r="S95" s="67"/>
      <c r="T95" s="7"/>
      <c r="U95" s="7"/>
      <c r="V95" s="67" t="n">
        <f aca="false">K95*5.5017049523</f>
        <v>22959165.8094769</v>
      </c>
      <c r="W95" s="67" t="n">
        <f aca="false">M95*5.5017049523</f>
        <v>710077.293076611</v>
      </c>
      <c r="X95" s="67" t="n">
        <f aca="false">N95*5.1890047538+L95*5.5017049523</f>
        <v>33314141.4371367</v>
      </c>
      <c r="Y95" s="67" t="n">
        <f aca="false">N95*5.1890047538</f>
        <v>25372337.4705065</v>
      </c>
      <c r="Z95" s="67" t="n">
        <f aca="false">L95*5.5017049523</f>
        <v>7941803.96663026</v>
      </c>
      <c r="AA95" s="67" t="n">
        <f aca="false">IFE_cost_central!B83</f>
        <v>0</v>
      </c>
      <c r="AB95" s="67" t="n">
        <f aca="false">AA95*$AC$13</f>
        <v>0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3" t="n">
        <f aca="false">high_v2_m!D84+temporary_pension_bonus_high!B84</f>
        <v>38767513.5623172</v>
      </c>
      <c r="G96" s="163" t="n">
        <f aca="false">high_v2_m!E84+temporary_pension_bonus_high!B84</f>
        <v>37185006.8883864</v>
      </c>
      <c r="H96" s="67" t="n">
        <f aca="false">F96-J96</f>
        <v>34336368.6776874</v>
      </c>
      <c r="I96" s="67" t="n">
        <f aca="false">G96-K96</f>
        <v>32886796.3502954</v>
      </c>
      <c r="J96" s="163" t="n">
        <f aca="false">high_v2_m!J84</f>
        <v>4431144.88462985</v>
      </c>
      <c r="K96" s="163" t="n">
        <f aca="false">high_v2_m!K84</f>
        <v>4298210.53809095</v>
      </c>
      <c r="L96" s="67" t="n">
        <f aca="false">H96-I96</f>
        <v>1449572.32739193</v>
      </c>
      <c r="M96" s="67" t="n">
        <f aca="false">J96-K96</f>
        <v>132934.346538896</v>
      </c>
      <c r="N96" s="163" t="n">
        <f aca="false">SUM(high_v5_m!C84:J84)</f>
        <v>4945802.99455543</v>
      </c>
      <c r="O96" s="7"/>
      <c r="P96" s="7"/>
      <c r="Q96" s="67" t="n">
        <f aca="false">I96*5.5017049523</f>
        <v>180933450.345702</v>
      </c>
      <c r="R96" s="67"/>
      <c r="S96" s="67"/>
      <c r="T96" s="7"/>
      <c r="U96" s="7"/>
      <c r="V96" s="67" t="n">
        <f aca="false">K96*5.5017049523</f>
        <v>23647486.203443</v>
      </c>
      <c r="W96" s="67" t="n">
        <f aca="false">M96*5.5017049523</f>
        <v>731365.552683807</v>
      </c>
      <c r="X96" s="67" t="n">
        <f aca="false">N96*5.1890047538+L96*5.5017049523</f>
        <v>33638914.5024356</v>
      </c>
      <c r="Y96" s="67" t="n">
        <f aca="false">N96*5.1890047538</f>
        <v>25663795.2501064</v>
      </c>
      <c r="Z96" s="67" t="n">
        <f aca="false">L96*5.5017049523</f>
        <v>7975119.25232924</v>
      </c>
      <c r="AA96" s="67" t="n">
        <f aca="false">IFE_cost_central!B84</f>
        <v>0</v>
      </c>
      <c r="AB96" s="67" t="n">
        <f aca="false">AA96*$AC$13</f>
        <v>0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3" t="n">
        <f aca="false">high_v2_m!D85+temporary_pension_bonus_high!B85</f>
        <v>38943143.6791635</v>
      </c>
      <c r="G97" s="163" t="n">
        <f aca="false">high_v2_m!E85+temporary_pension_bonus_high!B85</f>
        <v>37354050.2418594</v>
      </c>
      <c r="H97" s="67" t="n">
        <f aca="false">F97-J97</f>
        <v>34372354.9459792</v>
      </c>
      <c r="I97" s="67" t="n">
        <f aca="false">G97-K97</f>
        <v>32920385.1706706</v>
      </c>
      <c r="J97" s="163" t="n">
        <f aca="false">high_v2_m!J85</f>
        <v>4570788.73318434</v>
      </c>
      <c r="K97" s="163" t="n">
        <f aca="false">high_v2_m!K85</f>
        <v>4433665.07118881</v>
      </c>
      <c r="L97" s="67" t="n">
        <f aca="false">H97-I97</f>
        <v>1451969.77530858</v>
      </c>
      <c r="M97" s="67" t="n">
        <f aca="false">J97-K97</f>
        <v>137123.66199553</v>
      </c>
      <c r="N97" s="163" t="n">
        <f aca="false">SUM(high_v5_m!C85:J85)</f>
        <v>4869214.93457381</v>
      </c>
      <c r="O97" s="7"/>
      <c r="P97" s="7"/>
      <c r="Q97" s="67" t="n">
        <f aca="false">I97*5.5017049523</f>
        <v>181118246.125102</v>
      </c>
      <c r="R97" s="67"/>
      <c r="S97" s="67"/>
      <c r="T97" s="7"/>
      <c r="U97" s="7"/>
      <c r="V97" s="67" t="n">
        <f aca="false">K97*5.5017049523</f>
        <v>24392717.078999</v>
      </c>
      <c r="W97" s="67" t="n">
        <f aca="false">M97*5.5017049523</f>
        <v>754413.930278319</v>
      </c>
      <c r="X97" s="67" t="n">
        <f aca="false">N97*5.1890047538+L97*5.5017049523</f>
        <v>33254688.7461826</v>
      </c>
      <c r="Y97" s="67" t="n">
        <f aca="false">N97*5.1890047538</f>
        <v>25266379.4427774</v>
      </c>
      <c r="Z97" s="67" t="n">
        <f aca="false">L97*5.5017049523</f>
        <v>7988309.30340513</v>
      </c>
      <c r="AA97" s="67" t="n">
        <f aca="false">IFE_cost_central!B85</f>
        <v>0</v>
      </c>
      <c r="AB97" s="67" t="n">
        <f aca="false">AA97*$AC$13</f>
        <v>0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9"/>
      <c r="B98" s="5"/>
      <c r="C98" s="159" t="n">
        <f aca="false">C94+1</f>
        <v>2036</v>
      </c>
      <c r="D98" s="159" t="n">
        <f aca="false">D94</f>
        <v>1</v>
      </c>
      <c r="E98" s="159" t="n">
        <v>245</v>
      </c>
      <c r="F98" s="161" t="n">
        <f aca="false">high_v2_m!D86+temporary_pension_bonus_high!B86</f>
        <v>39164779.9745614</v>
      </c>
      <c r="G98" s="161" t="n">
        <f aca="false">high_v2_m!E86+temporary_pension_bonus_high!B86</f>
        <v>37568028.5305544</v>
      </c>
      <c r="H98" s="8" t="n">
        <f aca="false">F98-J98</f>
        <v>34455004.63036</v>
      </c>
      <c r="I98" s="8" t="n">
        <f aca="false">G98-K98</f>
        <v>32999546.4466791</v>
      </c>
      <c r="J98" s="161" t="n">
        <f aca="false">high_v2_m!J86</f>
        <v>4709775.34420137</v>
      </c>
      <c r="K98" s="161" t="n">
        <f aca="false">high_v2_m!K86</f>
        <v>4568482.08387533</v>
      </c>
      <c r="L98" s="8" t="n">
        <f aca="false">H98-I98</f>
        <v>1455458.18368093</v>
      </c>
      <c r="M98" s="8" t="n">
        <f aca="false">J98-K98</f>
        <v>141293.260326041</v>
      </c>
      <c r="N98" s="161" t="n">
        <f aca="false">SUM(high_v5_m!C86:J86)</f>
        <v>5942485.98521628</v>
      </c>
      <c r="O98" s="5"/>
      <c r="P98" s="5"/>
      <c r="Q98" s="8" t="n">
        <f aca="false">I98*5.5017049523</f>
        <v>181553768.109348</v>
      </c>
      <c r="R98" s="8"/>
      <c r="S98" s="8"/>
      <c r="T98" s="5"/>
      <c r="U98" s="5"/>
      <c r="V98" s="8" t="n">
        <f aca="false">K98*5.5017049523</f>
        <v>25134440.5053507</v>
      </c>
      <c r="W98" s="8" t="n">
        <f aca="false">M98*5.5017049523</f>
        <v>777353.830062392</v>
      </c>
      <c r="X98" s="8" t="n">
        <f aca="false">N98*5.1890047538+L98*5.5017049523</f>
        <v>38843089.5237001</v>
      </c>
      <c r="Y98" s="8" t="n">
        <f aca="false">N98*5.1890047538</f>
        <v>30835588.0266771</v>
      </c>
      <c r="Z98" s="8" t="n">
        <f aca="false">L98*5.5017049523</f>
        <v>8007501.49702293</v>
      </c>
      <c r="AA98" s="8" t="n">
        <f aca="false">IFE_cost_central!B86</f>
        <v>0</v>
      </c>
      <c r="AB98" s="8" t="n">
        <f aca="false">AA98*$AC$13</f>
        <v>0</v>
      </c>
      <c r="AC98" s="8"/>
      <c r="AD98" s="8"/>
      <c r="AE98" s="159"/>
      <c r="AF98" s="159"/>
      <c r="AG98" s="159"/>
      <c r="AH98" s="159"/>
      <c r="AI98" s="159"/>
      <c r="AJ98" s="159"/>
      <c r="AK98" s="159"/>
      <c r="AL98" s="159"/>
      <c r="AM98" s="159"/>
      <c r="AN98" s="159"/>
      <c r="AO98" s="159"/>
      <c r="AP98" s="159"/>
      <c r="AQ98" s="159"/>
      <c r="AR98" s="159"/>
      <c r="AS98" s="159"/>
      <c r="AT98" s="159"/>
      <c r="AU98" s="159"/>
      <c r="AV98" s="159"/>
      <c r="AW98" s="159"/>
      <c r="AX98" s="159"/>
      <c r="AY98" s="159"/>
      <c r="AZ98" s="159"/>
      <c r="BA98" s="159"/>
      <c r="BB98" s="159"/>
      <c r="BC98" s="159"/>
      <c r="BD98" s="159"/>
      <c r="BE98" s="159"/>
      <c r="BF98" s="159"/>
      <c r="BG98" s="159"/>
      <c r="BH98" s="159"/>
      <c r="BI98" s="159"/>
      <c r="BJ98" s="159"/>
      <c r="BK98" s="159"/>
      <c r="BL98" s="159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3" t="n">
        <f aca="false">high_v2_m!D87+temporary_pension_bonus_high!B87</f>
        <v>39295004.452447</v>
      </c>
      <c r="G99" s="163" t="n">
        <f aca="false">high_v2_m!E87+temporary_pension_bonus_high!B87</f>
        <v>37694921.0455279</v>
      </c>
      <c r="H99" s="67" t="n">
        <f aca="false">F99-J99</f>
        <v>34477841.4587927</v>
      </c>
      <c r="I99" s="67" t="n">
        <f aca="false">G99-K99</f>
        <v>33022272.9416832</v>
      </c>
      <c r="J99" s="163" t="n">
        <f aca="false">high_v2_m!J87</f>
        <v>4817162.99365436</v>
      </c>
      <c r="K99" s="163" t="n">
        <f aca="false">high_v2_m!K87</f>
        <v>4672648.10384473</v>
      </c>
      <c r="L99" s="67" t="n">
        <f aca="false">H99-I99</f>
        <v>1455568.51710949</v>
      </c>
      <c r="M99" s="67" t="n">
        <f aca="false">J99-K99</f>
        <v>144514.889809631</v>
      </c>
      <c r="N99" s="163" t="n">
        <f aca="false">SUM(high_v5_m!C87:J87)</f>
        <v>4918801.78416592</v>
      </c>
      <c r="O99" s="7"/>
      <c r="P99" s="7"/>
      <c r="Q99" s="67" t="n">
        <f aca="false">I99*5.5017049523</f>
        <v>181678802.579461</v>
      </c>
      <c r="R99" s="67"/>
      <c r="S99" s="67"/>
      <c r="T99" s="7"/>
      <c r="U99" s="7"/>
      <c r="V99" s="67" t="n">
        <f aca="false">K99*5.5017049523</f>
        <v>25707531.2132777</v>
      </c>
      <c r="W99" s="67" t="n">
        <f aca="false">M99*5.5017049523</f>
        <v>795078.284946735</v>
      </c>
      <c r="X99" s="67" t="n">
        <f aca="false">N99*5.1890047538+L99*5.5017049523</f>
        <v>33531794.3600301</v>
      </c>
      <c r="Y99" s="67" t="n">
        <f aca="false">N99*5.1890047538</f>
        <v>25523685.8410369</v>
      </c>
      <c r="Z99" s="67" t="n">
        <f aca="false">L99*5.5017049523</f>
        <v>8008108.51899323</v>
      </c>
      <c r="AA99" s="67" t="n">
        <f aca="false">IFE_cost_central!B87</f>
        <v>0</v>
      </c>
      <c r="AB99" s="67" t="n">
        <f aca="false">AA99*$AC$13</f>
        <v>0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3" t="n">
        <f aca="false">high_v2_m!D88+temporary_pension_bonus_high!B88</f>
        <v>39523838.0969101</v>
      </c>
      <c r="G100" s="163" t="n">
        <f aca="false">high_v2_m!E88+temporary_pension_bonus_high!B88</f>
        <v>37914629.3687492</v>
      </c>
      <c r="H100" s="67" t="n">
        <f aca="false">F100-J100</f>
        <v>34649909.780581</v>
      </c>
      <c r="I100" s="67" t="n">
        <f aca="false">G100-K100</f>
        <v>33186918.9019099</v>
      </c>
      <c r="J100" s="163" t="n">
        <f aca="false">high_v2_m!J88</f>
        <v>4873928.31632914</v>
      </c>
      <c r="K100" s="163" t="n">
        <f aca="false">high_v2_m!K88</f>
        <v>4727710.46683927</v>
      </c>
      <c r="L100" s="67" t="n">
        <f aca="false">H100-I100</f>
        <v>1462990.87867101</v>
      </c>
      <c r="M100" s="67" t="n">
        <f aca="false">J100-K100</f>
        <v>146217.849489874</v>
      </c>
      <c r="N100" s="163" t="n">
        <f aca="false">SUM(high_v5_m!C88:J88)</f>
        <v>4989599.05495044</v>
      </c>
      <c r="O100" s="7"/>
      <c r="P100" s="7"/>
      <c r="Q100" s="67" t="n">
        <f aca="false">I100*5.5017049523</f>
        <v>182584636.074216</v>
      </c>
      <c r="R100" s="67"/>
      <c r="S100" s="67"/>
      <c r="T100" s="7"/>
      <c r="U100" s="7"/>
      <c r="V100" s="67" t="n">
        <f aca="false">K100*5.5017049523</f>
        <v>26010468.0884501</v>
      </c>
      <c r="W100" s="67" t="n">
        <f aca="false">M100*5.5017049523</f>
        <v>804447.466653097</v>
      </c>
      <c r="X100" s="67" t="n">
        <f aca="false">N100*5.1890047538+L100*5.5017049523</f>
        <v>33939997.3780478</v>
      </c>
      <c r="Y100" s="67" t="n">
        <f aca="false">N100*5.1890047538</f>
        <v>25891053.2156938</v>
      </c>
      <c r="Z100" s="67" t="n">
        <f aca="false">L100*5.5017049523</f>
        <v>8048944.162354</v>
      </c>
      <c r="AA100" s="67" t="n">
        <f aca="false">IFE_cost_central!B88</f>
        <v>0</v>
      </c>
      <c r="AB100" s="67" t="n">
        <f aca="false">AA100*$AC$13</f>
        <v>0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3" t="n">
        <f aca="false">high_v2_m!D89+temporary_pension_bonus_high!B89</f>
        <v>39856898.82352</v>
      </c>
      <c r="G101" s="163" t="n">
        <f aca="false">high_v2_m!E89+temporary_pension_bonus_high!B89</f>
        <v>38235045.0452646</v>
      </c>
      <c r="H101" s="67" t="n">
        <f aca="false">F101-J101</f>
        <v>34881613.4299625</v>
      </c>
      <c r="I101" s="67" t="n">
        <f aca="false">G101-K101</f>
        <v>33409018.2135138</v>
      </c>
      <c r="J101" s="163" t="n">
        <f aca="false">high_v2_m!J89</f>
        <v>4975285.39355746</v>
      </c>
      <c r="K101" s="163" t="n">
        <f aca="false">high_v2_m!K89</f>
        <v>4826026.83175074</v>
      </c>
      <c r="L101" s="67" t="n">
        <f aca="false">H101-I101</f>
        <v>1472595.21644866</v>
      </c>
      <c r="M101" s="67" t="n">
        <f aca="false">J101-K101</f>
        <v>149258.561806723</v>
      </c>
      <c r="N101" s="163" t="n">
        <f aca="false">SUM(high_v5_m!C89:J89)</f>
        <v>4956169.56727829</v>
      </c>
      <c r="O101" s="7"/>
      <c r="P101" s="7"/>
      <c r="Q101" s="67" t="n">
        <f aca="false">I101*5.5017049523</f>
        <v>183806560.95677</v>
      </c>
      <c r="R101" s="67"/>
      <c r="S101" s="67"/>
      <c r="T101" s="7"/>
      <c r="U101" s="7"/>
      <c r="V101" s="67" t="n">
        <f aca="false">K101*5.5017049523</f>
        <v>26551375.7201757</v>
      </c>
      <c r="W101" s="67" t="n">
        <f aca="false">M101*5.5017049523</f>
        <v>821176.568665226</v>
      </c>
      <c r="X101" s="67" t="n">
        <f aca="false">N101*5.1890047538+L101*5.5017049523</f>
        <v>33819371.8403148</v>
      </c>
      <c r="Y101" s="67" t="n">
        <f aca="false">N101*5.1890047538</f>
        <v>25717587.4452459</v>
      </c>
      <c r="Z101" s="67" t="n">
        <f aca="false">L101*5.5017049523</f>
        <v>8101784.39506887</v>
      </c>
      <c r="AA101" s="67" t="n">
        <f aca="false">IFE_cost_central!B89</f>
        <v>0</v>
      </c>
      <c r="AB101" s="67" t="n">
        <f aca="false">AA101*$AC$13</f>
        <v>0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9"/>
      <c r="B102" s="5"/>
      <c r="C102" s="159" t="n">
        <f aca="false">C98+1</f>
        <v>2037</v>
      </c>
      <c r="D102" s="159" t="n">
        <f aca="false">D98</f>
        <v>1</v>
      </c>
      <c r="E102" s="159" t="n">
        <v>249</v>
      </c>
      <c r="F102" s="161" t="n">
        <f aca="false">high_v2_m!D90+temporary_pension_bonus_high!B90</f>
        <v>40049047.6645819</v>
      </c>
      <c r="G102" s="161" t="n">
        <f aca="false">high_v2_m!E90+temporary_pension_bonus_high!B90</f>
        <v>38419650.7200004</v>
      </c>
      <c r="H102" s="8" t="n">
        <f aca="false">F102-J102</f>
        <v>34971934.7251806</v>
      </c>
      <c r="I102" s="8" t="n">
        <f aca="false">G102-K102</f>
        <v>33494851.1687811</v>
      </c>
      <c r="J102" s="161" t="n">
        <f aca="false">high_v2_m!J90</f>
        <v>5077112.93940133</v>
      </c>
      <c r="K102" s="161" t="n">
        <f aca="false">high_v2_m!K90</f>
        <v>4924799.55121929</v>
      </c>
      <c r="L102" s="8" t="n">
        <f aca="false">H102-I102</f>
        <v>1477083.5563995</v>
      </c>
      <c r="M102" s="8" t="n">
        <f aca="false">J102-K102</f>
        <v>152313.38818204</v>
      </c>
      <c r="N102" s="161" t="n">
        <f aca="false">SUM(high_v5_m!C90:J90)</f>
        <v>6057351.98349703</v>
      </c>
      <c r="O102" s="5"/>
      <c r="P102" s="5"/>
      <c r="Q102" s="8" t="n">
        <f aca="false">I102*5.5017049523</f>
        <v>184278788.551834</v>
      </c>
      <c r="R102" s="8"/>
      <c r="S102" s="8"/>
      <c r="T102" s="5"/>
      <c r="U102" s="5"/>
      <c r="V102" s="8" t="n">
        <f aca="false">K102*5.5017049523</f>
        <v>27094794.080028</v>
      </c>
      <c r="W102" s="8" t="n">
        <f aca="false">M102*5.5017049523</f>
        <v>837983.322062724</v>
      </c>
      <c r="X102" s="8" t="n">
        <f aca="false">N102*5.1890047538+L102*5.5017049523</f>
        <v>39558106.15501</v>
      </c>
      <c r="Y102" s="8" t="n">
        <f aca="false">N102*5.1890047538</f>
        <v>31431628.237806</v>
      </c>
      <c r="Z102" s="8" t="n">
        <f aca="false">L102*5.5017049523</f>
        <v>8126477.91720404</v>
      </c>
      <c r="AA102" s="8" t="n">
        <f aca="false">IFE_cost_central!B90</f>
        <v>0</v>
      </c>
      <c r="AB102" s="8" t="n">
        <f aca="false">AA102*$AC$13</f>
        <v>0</v>
      </c>
      <c r="AC102" s="8"/>
      <c r="AD102" s="8"/>
      <c r="AE102" s="159"/>
      <c r="AF102" s="159"/>
      <c r="AG102" s="159"/>
      <c r="AH102" s="159"/>
      <c r="AI102" s="159"/>
      <c r="AJ102" s="159"/>
      <c r="AK102" s="159"/>
      <c r="AL102" s="159"/>
      <c r="AM102" s="159"/>
      <c r="AN102" s="159"/>
      <c r="AO102" s="159"/>
      <c r="AP102" s="159"/>
      <c r="AQ102" s="159"/>
      <c r="AR102" s="159"/>
      <c r="AS102" s="159"/>
      <c r="AT102" s="159"/>
      <c r="AU102" s="159"/>
      <c r="AV102" s="159"/>
      <c r="AW102" s="159"/>
      <c r="AX102" s="159"/>
      <c r="AY102" s="159"/>
      <c r="AZ102" s="159"/>
      <c r="BA102" s="159"/>
      <c r="BB102" s="159"/>
      <c r="BC102" s="159"/>
      <c r="BD102" s="159"/>
      <c r="BE102" s="159"/>
      <c r="BF102" s="159"/>
      <c r="BG102" s="159"/>
      <c r="BH102" s="159"/>
      <c r="BI102" s="159"/>
      <c r="BJ102" s="159"/>
      <c r="BK102" s="159"/>
      <c r="BL102" s="159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3" t="n">
        <f aca="false">high_v2_m!D91+temporary_pension_bonus_high!B91</f>
        <v>40438337.6969731</v>
      </c>
      <c r="G103" s="163" t="n">
        <f aca="false">high_v2_m!E91+temporary_pension_bonus_high!B91</f>
        <v>38794638.2376546</v>
      </c>
      <c r="H103" s="67" t="n">
        <f aca="false">F103-J103</f>
        <v>35195653.4237299</v>
      </c>
      <c r="I103" s="67" t="n">
        <f aca="false">G103-K103</f>
        <v>33709234.4926087</v>
      </c>
      <c r="J103" s="163" t="n">
        <f aca="false">high_v2_m!J91</f>
        <v>5242684.27324322</v>
      </c>
      <c r="K103" s="163" t="n">
        <f aca="false">high_v2_m!K91</f>
        <v>5085403.74504592</v>
      </c>
      <c r="L103" s="67" t="n">
        <f aca="false">H103-I103</f>
        <v>1486418.93112122</v>
      </c>
      <c r="M103" s="67" t="n">
        <f aca="false">J103-K103</f>
        <v>157280.528197297</v>
      </c>
      <c r="N103" s="163" t="n">
        <f aca="false">SUM(high_v5_m!C91:J91)</f>
        <v>5026890.31132819</v>
      </c>
      <c r="O103" s="7"/>
      <c r="P103" s="7"/>
      <c r="Q103" s="67" t="n">
        <f aca="false">I103*5.5017049523</f>
        <v>185458262.346227</v>
      </c>
      <c r="R103" s="67"/>
      <c r="S103" s="67"/>
      <c r="T103" s="7"/>
      <c r="U103" s="7"/>
      <c r="V103" s="67" t="n">
        <f aca="false">K103*5.5017049523</f>
        <v>27978390.9685641</v>
      </c>
      <c r="W103" s="67" t="n">
        <f aca="false">M103*5.5017049523</f>
        <v>865311.060883428</v>
      </c>
      <c r="X103" s="67" t="n">
        <f aca="false">N103*5.1890047538+L103*5.5017049523</f>
        <v>34262396.1168552</v>
      </c>
      <c r="Y103" s="67" t="n">
        <f aca="false">N103*5.1890047538</f>
        <v>26084557.7223131</v>
      </c>
      <c r="Z103" s="67" t="n">
        <f aca="false">L103*5.5017049523</f>
        <v>8177838.39454206</v>
      </c>
      <c r="AA103" s="67" t="n">
        <f aca="false">IFE_cost_central!B91</f>
        <v>0</v>
      </c>
      <c r="AB103" s="67" t="n">
        <f aca="false">AA103*$AC$13</f>
        <v>0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3" t="n">
        <f aca="false">high_v2_m!D92+temporary_pension_bonus_high!B92</f>
        <v>40751752.4772716</v>
      </c>
      <c r="G104" s="163" t="n">
        <f aca="false">high_v2_m!E92+temporary_pension_bonus_high!B92</f>
        <v>39095283.9647484</v>
      </c>
      <c r="H104" s="67" t="n">
        <f aca="false">F104-J104</f>
        <v>35413923.1059456</v>
      </c>
      <c r="I104" s="67" t="n">
        <f aca="false">G104-K104</f>
        <v>33917589.4745621</v>
      </c>
      <c r="J104" s="163" t="n">
        <f aca="false">high_v2_m!J92</f>
        <v>5337829.37132601</v>
      </c>
      <c r="K104" s="163" t="n">
        <f aca="false">high_v2_m!K92</f>
        <v>5177694.49018623</v>
      </c>
      <c r="L104" s="67" t="n">
        <f aca="false">H104-I104</f>
        <v>1496333.63138344</v>
      </c>
      <c r="M104" s="67" t="n">
        <f aca="false">J104-K104</f>
        <v>160134.881139779</v>
      </c>
      <c r="N104" s="163" t="n">
        <f aca="false">SUM(high_v5_m!C92:J92)</f>
        <v>5049952.90935827</v>
      </c>
      <c r="O104" s="7"/>
      <c r="P104" s="7"/>
      <c r="Q104" s="67" t="n">
        <f aca="false">I104*5.5017049523</f>
        <v>186604569.982277</v>
      </c>
      <c r="R104" s="67"/>
      <c r="S104" s="67"/>
      <c r="T104" s="7"/>
      <c r="U104" s="7"/>
      <c r="V104" s="67" t="n">
        <f aca="false">K104*5.5017049523</f>
        <v>28486147.418154</v>
      </c>
      <c r="W104" s="67" t="n">
        <f aca="false">M104*5.5017049523</f>
        <v>881014.868602697</v>
      </c>
      <c r="X104" s="67" t="n">
        <f aca="false">N104*5.1890047538+L104*5.5017049523</f>
        <v>34436615.8032015</v>
      </c>
      <c r="Y104" s="67" t="n">
        <f aca="false">N104*5.1890047538</f>
        <v>26204229.6531262</v>
      </c>
      <c r="Z104" s="67" t="n">
        <f aca="false">L104*5.5017049523</f>
        <v>8232386.15007532</v>
      </c>
      <c r="AA104" s="67" t="n">
        <f aca="false">IFE_cost_central!B92</f>
        <v>0</v>
      </c>
      <c r="AB104" s="67" t="n">
        <f aca="false">AA104*$AC$13</f>
        <v>0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3" t="n">
        <f aca="false">high_v2_m!D93+temporary_pension_bonus_high!B93</f>
        <v>40976472.3326535</v>
      </c>
      <c r="G105" s="163" t="n">
        <f aca="false">high_v2_m!E93+temporary_pension_bonus_high!B93</f>
        <v>39312968.3724119</v>
      </c>
      <c r="H105" s="67" t="n">
        <f aca="false">F105-J105</f>
        <v>35550186.1910051</v>
      </c>
      <c r="I105" s="67" t="n">
        <f aca="false">G105-K105</f>
        <v>34049470.8150129</v>
      </c>
      <c r="J105" s="163" t="n">
        <f aca="false">high_v2_m!J93</f>
        <v>5426286.14164841</v>
      </c>
      <c r="K105" s="163" t="n">
        <f aca="false">high_v2_m!K93</f>
        <v>5263497.55739896</v>
      </c>
      <c r="L105" s="67" t="n">
        <f aca="false">H105-I105</f>
        <v>1500715.37599215</v>
      </c>
      <c r="M105" s="67" t="n">
        <f aca="false">J105-K105</f>
        <v>162788.584249453</v>
      </c>
      <c r="N105" s="163" t="n">
        <f aca="false">SUM(high_v5_m!C93:J93)</f>
        <v>4993537.27952187</v>
      </c>
      <c r="O105" s="7"/>
      <c r="P105" s="7"/>
      <c r="Q105" s="67" t="n">
        <f aca="false">I105*5.5017049523</f>
        <v>187330142.206151</v>
      </c>
      <c r="R105" s="67"/>
      <c r="S105" s="67"/>
      <c r="T105" s="7"/>
      <c r="U105" s="7"/>
      <c r="V105" s="67" t="n">
        <f aca="false">K105*5.5017049523</f>
        <v>28958210.5779608</v>
      </c>
      <c r="W105" s="67" t="n">
        <f aca="false">M105*5.5017049523</f>
        <v>895614.76014312</v>
      </c>
      <c r="X105" s="67" t="n">
        <f aca="false">N105*5.1890047538+L105*5.5017049523</f>
        <v>34167981.8978053</v>
      </c>
      <c r="Y105" s="67" t="n">
        <f aca="false">N105*5.1890047538</f>
        <v>25911488.6817165</v>
      </c>
      <c r="Z105" s="67" t="n">
        <f aca="false">L105*5.5017049523</f>
        <v>8256493.21608876</v>
      </c>
      <c r="AA105" s="67" t="n">
        <f aca="false">IFE_cost_central!B93</f>
        <v>0</v>
      </c>
      <c r="AB105" s="67" t="n">
        <f aca="false">AA105*$AC$13</f>
        <v>0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9"/>
      <c r="B106" s="5"/>
      <c r="C106" s="159" t="n">
        <f aca="false">C102+1</f>
        <v>2038</v>
      </c>
      <c r="D106" s="159" t="n">
        <f aca="false">D102</f>
        <v>1</v>
      </c>
      <c r="E106" s="159" t="n">
        <v>253</v>
      </c>
      <c r="F106" s="161" t="n">
        <f aca="false">high_v2_m!D94+temporary_pension_bonus_high!B94</f>
        <v>41125141.2868069</v>
      </c>
      <c r="G106" s="161" t="n">
        <f aca="false">high_v2_m!E94+temporary_pension_bonus_high!B94</f>
        <v>39458057.6999432</v>
      </c>
      <c r="H106" s="8" t="n">
        <f aca="false">F106-J106</f>
        <v>35582809.3975212</v>
      </c>
      <c r="I106" s="8" t="n">
        <f aca="false">G106-K106</f>
        <v>34081995.767336</v>
      </c>
      <c r="J106" s="161" t="n">
        <f aca="false">high_v2_m!J94</f>
        <v>5542331.88928575</v>
      </c>
      <c r="K106" s="161" t="n">
        <f aca="false">high_v2_m!K94</f>
        <v>5376061.93260718</v>
      </c>
      <c r="L106" s="8" t="n">
        <f aca="false">H106-I106</f>
        <v>1500813.63018517</v>
      </c>
      <c r="M106" s="8" t="n">
        <f aca="false">J106-K106</f>
        <v>166269.956678572</v>
      </c>
      <c r="N106" s="161" t="n">
        <f aca="false">SUM(high_v5_m!C94:J94)</f>
        <v>6162091.37759766</v>
      </c>
      <c r="O106" s="5"/>
      <c r="P106" s="5"/>
      <c r="Q106" s="8" t="n">
        <f aca="false">I106*5.5017049523</f>
        <v>187509084.89742</v>
      </c>
      <c r="R106" s="8"/>
      <c r="S106" s="8"/>
      <c r="T106" s="5"/>
      <c r="U106" s="5"/>
      <c r="V106" s="8" t="n">
        <f aca="false">K106*5.5017049523</f>
        <v>29577506.5584964</v>
      </c>
      <c r="W106" s="8" t="n">
        <f aca="false">M106*5.5017049523</f>
        <v>914768.244077207</v>
      </c>
      <c r="X106" s="8" t="n">
        <f aca="false">N106*5.1890047538+L106*5.5017049523</f>
        <v>40232155.2333734</v>
      </c>
      <c r="Y106" s="8" t="n">
        <f aca="false">N106*5.1890047538</f>
        <v>31975121.4517042</v>
      </c>
      <c r="Z106" s="8" t="n">
        <f aca="false">L106*5.5017049523</f>
        <v>8257033.7816691</v>
      </c>
      <c r="AA106" s="8" t="n">
        <f aca="false">IFE_cost_central!B94</f>
        <v>0</v>
      </c>
      <c r="AB106" s="8" t="n">
        <f aca="false">AA106*$AC$13</f>
        <v>0</v>
      </c>
      <c r="AC106" s="8"/>
      <c r="AD106" s="8"/>
      <c r="AE106" s="159"/>
      <c r="AF106" s="159"/>
      <c r="AG106" s="159"/>
      <c r="AH106" s="159"/>
      <c r="AI106" s="159"/>
      <c r="AJ106" s="159"/>
      <c r="AK106" s="159"/>
      <c r="AL106" s="159"/>
      <c r="AM106" s="159"/>
      <c r="AN106" s="159"/>
      <c r="AO106" s="159"/>
      <c r="AP106" s="159"/>
      <c r="AQ106" s="159"/>
      <c r="AR106" s="159"/>
      <c r="AS106" s="159"/>
      <c r="AT106" s="159"/>
      <c r="AU106" s="159"/>
      <c r="AV106" s="159"/>
      <c r="AW106" s="159"/>
      <c r="AX106" s="159"/>
      <c r="AY106" s="159"/>
      <c r="AZ106" s="159"/>
      <c r="BA106" s="159"/>
      <c r="BB106" s="159"/>
      <c r="BC106" s="159"/>
      <c r="BD106" s="159"/>
      <c r="BE106" s="159"/>
      <c r="BF106" s="159"/>
      <c r="BG106" s="159"/>
      <c r="BH106" s="159"/>
      <c r="BI106" s="159"/>
      <c r="BJ106" s="159"/>
      <c r="BK106" s="159"/>
      <c r="BL106" s="159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3" t="n">
        <f aca="false">high_v2_m!D95+temporary_pension_bonus_high!B95</f>
        <v>41366339.3944961</v>
      </c>
      <c r="G107" s="163" t="n">
        <f aca="false">high_v2_m!E95+temporary_pension_bonus_high!B95</f>
        <v>39690439.5829568</v>
      </c>
      <c r="H107" s="67" t="n">
        <f aca="false">F107-J107</f>
        <v>35791356.2916565</v>
      </c>
      <c r="I107" s="67" t="n">
        <f aca="false">G107-K107</f>
        <v>34282705.9732024</v>
      </c>
      <c r="J107" s="163" t="n">
        <f aca="false">high_v2_m!J95</f>
        <v>5574983.10283961</v>
      </c>
      <c r="K107" s="163" t="n">
        <f aca="false">high_v2_m!K95</f>
        <v>5407733.60975442</v>
      </c>
      <c r="L107" s="67" t="n">
        <f aca="false">H107-I107</f>
        <v>1508650.31845409</v>
      </c>
      <c r="M107" s="67" t="n">
        <f aca="false">J107-K107</f>
        <v>167249.493085188</v>
      </c>
      <c r="N107" s="163" t="n">
        <f aca="false">SUM(high_v5_m!C95:J95)</f>
        <v>4990788.17827048</v>
      </c>
      <c r="O107" s="7"/>
      <c r="P107" s="7"/>
      <c r="Q107" s="67" t="n">
        <f aca="false">I107*5.5017049523</f>
        <v>188613333.231012</v>
      </c>
      <c r="R107" s="67"/>
      <c r="S107" s="67"/>
      <c r="T107" s="7"/>
      <c r="U107" s="7"/>
      <c r="V107" s="67" t="n">
        <f aca="false">K107*5.5017049523</f>
        <v>29751754.781505</v>
      </c>
      <c r="W107" s="67" t="n">
        <f aca="false">M107*5.5017049523</f>
        <v>920157.364376443</v>
      </c>
      <c r="X107" s="67" t="n">
        <f aca="false">N107*5.1890047538+L107*5.5017049523</f>
        <v>34197372.5105822</v>
      </c>
      <c r="Y107" s="67" t="n">
        <f aca="false">N107*5.1890047538</f>
        <v>25897223.5822543</v>
      </c>
      <c r="Z107" s="67" t="n">
        <f aca="false">L107*5.5017049523</f>
        <v>8300148.92832782</v>
      </c>
      <c r="AA107" s="67" t="n">
        <f aca="false">IFE_cost_central!B95</f>
        <v>0</v>
      </c>
      <c r="AB107" s="67" t="n">
        <f aca="false">AA107*$AC$13</f>
        <v>0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3" t="n">
        <f aca="false">high_v2_m!D96+temporary_pension_bonus_high!B96</f>
        <v>41710915.0429981</v>
      </c>
      <c r="G108" s="163" t="n">
        <f aca="false">high_v2_m!E96+temporary_pension_bonus_high!B96</f>
        <v>40021901.9890343</v>
      </c>
      <c r="H108" s="67" t="n">
        <f aca="false">F108-J108</f>
        <v>36037873.6652933</v>
      </c>
      <c r="I108" s="67" t="n">
        <f aca="false">G108-K108</f>
        <v>34519051.8526607</v>
      </c>
      <c r="J108" s="163" t="n">
        <f aca="false">high_v2_m!J96</f>
        <v>5673041.37770481</v>
      </c>
      <c r="K108" s="163" t="n">
        <f aca="false">high_v2_m!K96</f>
        <v>5502850.13637366</v>
      </c>
      <c r="L108" s="67" t="n">
        <f aca="false">H108-I108</f>
        <v>1518821.8126326</v>
      </c>
      <c r="M108" s="67" t="n">
        <f aca="false">J108-K108</f>
        <v>170191.241331143</v>
      </c>
      <c r="N108" s="163" t="n">
        <f aca="false">SUM(high_v5_m!C96:J96)</f>
        <v>5048926.87474102</v>
      </c>
      <c r="O108" s="7"/>
      <c r="P108" s="7"/>
      <c r="Q108" s="67" t="n">
        <f aca="false">I108*5.5017049523</f>
        <v>189913638.526484</v>
      </c>
      <c r="R108" s="67"/>
      <c r="S108" s="67"/>
      <c r="T108" s="7"/>
      <c r="U108" s="7"/>
      <c r="V108" s="67" t="n">
        <f aca="false">K108*5.5017049523</f>
        <v>30275057.8470517</v>
      </c>
      <c r="W108" s="67" t="n">
        <f aca="false">M108*5.5017049523</f>
        <v>936341.995269636</v>
      </c>
      <c r="X108" s="67" t="n">
        <f aca="false">N108*5.1890047538+L108*5.5017049523</f>
        <v>34555015.0428417</v>
      </c>
      <c r="Y108" s="67" t="n">
        <f aca="false">N108*5.1890047538</f>
        <v>26198905.5546197</v>
      </c>
      <c r="Z108" s="67" t="n">
        <f aca="false">L108*5.5017049523</f>
        <v>8356109.48822203</v>
      </c>
      <c r="AA108" s="67" t="n">
        <f aca="false">IFE_cost_central!B96</f>
        <v>0</v>
      </c>
      <c r="AB108" s="67" t="n">
        <f aca="false">AA108*$AC$13</f>
        <v>0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3" t="n">
        <f aca="false">high_v2_m!D97+temporary_pension_bonus_high!B97</f>
        <v>41917848.3229873</v>
      </c>
      <c r="G109" s="163" t="n">
        <f aca="false">high_v2_m!E97+temporary_pension_bonus_high!B97</f>
        <v>40220319.5876875</v>
      </c>
      <c r="H109" s="67" t="n">
        <f aca="false">F109-J109</f>
        <v>36177870.3955408</v>
      </c>
      <c r="I109" s="67" t="n">
        <f aca="false">G109-K109</f>
        <v>34652540.9980645</v>
      </c>
      <c r="J109" s="163" t="n">
        <f aca="false">high_v2_m!J97</f>
        <v>5739977.92744645</v>
      </c>
      <c r="K109" s="163" t="n">
        <f aca="false">high_v2_m!K97</f>
        <v>5567778.58962306</v>
      </c>
      <c r="L109" s="67" t="n">
        <f aca="false">H109-I109</f>
        <v>1525329.39747638</v>
      </c>
      <c r="M109" s="67" t="n">
        <f aca="false">J109-K109</f>
        <v>172199.337823394</v>
      </c>
      <c r="N109" s="163" t="n">
        <f aca="false">SUM(high_v5_m!C97:J97)</f>
        <v>5051061.02930568</v>
      </c>
      <c r="O109" s="7"/>
      <c r="P109" s="7"/>
      <c r="Q109" s="67" t="n">
        <f aca="false">I109*5.5017049523</f>
        <v>190648056.41883</v>
      </c>
      <c r="R109" s="67"/>
      <c r="S109" s="67"/>
      <c r="T109" s="7"/>
      <c r="U109" s="7"/>
      <c r="V109" s="67" t="n">
        <f aca="false">K109*5.5017049523</f>
        <v>30632275.0398391</v>
      </c>
      <c r="W109" s="67" t="n">
        <f aca="false">M109*5.5017049523</f>
        <v>947389.949685746</v>
      </c>
      <c r="X109" s="67" t="n">
        <f aca="false">N109*5.1890047538+L109*5.5017049523</f>
        <v>34601891.9927856</v>
      </c>
      <c r="Y109" s="67" t="n">
        <f aca="false">N109*5.1890047538</f>
        <v>26209979.6928011</v>
      </c>
      <c r="Z109" s="67" t="n">
        <f aca="false">L109*5.5017049523</f>
        <v>8391912.29998455</v>
      </c>
      <c r="AA109" s="67" t="n">
        <f aca="false">IFE_cost_central!B97</f>
        <v>0</v>
      </c>
      <c r="AB109" s="67" t="n">
        <f aca="false">AA109*$AC$13</f>
        <v>0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9"/>
      <c r="B110" s="5"/>
      <c r="C110" s="159" t="n">
        <f aca="false">C106+1</f>
        <v>2039</v>
      </c>
      <c r="D110" s="159" t="n">
        <f aca="false">D106</f>
        <v>1</v>
      </c>
      <c r="E110" s="159" t="n">
        <v>257</v>
      </c>
      <c r="F110" s="161" t="n">
        <f aca="false">high_v2_m!D98+temporary_pension_bonus_high!B98</f>
        <v>42195781.38261</v>
      </c>
      <c r="G110" s="161" t="n">
        <f aca="false">high_v2_m!E98+temporary_pension_bonus_high!B98</f>
        <v>40488579.8878027</v>
      </c>
      <c r="H110" s="8" t="n">
        <f aca="false">F110-J110</f>
        <v>36317034.184378</v>
      </c>
      <c r="I110" s="8" t="n">
        <f aca="false">G110-K110</f>
        <v>34786195.1055176</v>
      </c>
      <c r="J110" s="161" t="n">
        <f aca="false">high_v2_m!J98</f>
        <v>5878747.19823205</v>
      </c>
      <c r="K110" s="161" t="n">
        <f aca="false">high_v2_m!K98</f>
        <v>5702384.78228509</v>
      </c>
      <c r="L110" s="8" t="n">
        <f aca="false">H110-I110</f>
        <v>1530839.07886039</v>
      </c>
      <c r="M110" s="8" t="n">
        <f aca="false">J110-K110</f>
        <v>176362.415946962</v>
      </c>
      <c r="N110" s="161" t="n">
        <f aca="false">SUM(high_v5_m!C98:J98)</f>
        <v>6047763.30599351</v>
      </c>
      <c r="O110" s="5"/>
      <c r="P110" s="5"/>
      <c r="Q110" s="8" t="n">
        <f aca="false">I110*5.5017049523</f>
        <v>191383381.8837</v>
      </c>
      <c r="R110" s="8"/>
      <c r="S110" s="8"/>
      <c r="T110" s="5"/>
      <c r="U110" s="5"/>
      <c r="V110" s="8" t="n">
        <f aca="false">K110*5.5017049523</f>
        <v>31372838.596618</v>
      </c>
      <c r="W110" s="8" t="n">
        <f aca="false">M110*5.5017049523</f>
        <v>970293.977214995</v>
      </c>
      <c r="X110" s="8" t="n">
        <f aca="false">N110*5.1890047538+L110*5.5017049523</f>
        <v>39804097.4859981</v>
      </c>
      <c r="Y110" s="8" t="n">
        <f aca="false">N110*5.1890047538</f>
        <v>31381872.5446575</v>
      </c>
      <c r="Z110" s="8" t="n">
        <f aca="false">L110*5.5017049523</f>
        <v>8422224.94134056</v>
      </c>
      <c r="AA110" s="8" t="n">
        <f aca="false">IFE_cost_central!B98</f>
        <v>0</v>
      </c>
      <c r="AB110" s="8" t="n">
        <f aca="false">AA110*$AC$13</f>
        <v>0</v>
      </c>
      <c r="AC110" s="8"/>
      <c r="AD110" s="8"/>
      <c r="AE110" s="159"/>
      <c r="AF110" s="159"/>
      <c r="AG110" s="159"/>
      <c r="AH110" s="159"/>
      <c r="AI110" s="159"/>
      <c r="AJ110" s="159"/>
      <c r="AK110" s="159"/>
      <c r="AL110" s="159"/>
      <c r="AM110" s="159"/>
      <c r="AN110" s="159"/>
      <c r="AO110" s="159"/>
      <c r="AP110" s="159"/>
      <c r="AQ110" s="159"/>
      <c r="AR110" s="159"/>
      <c r="AS110" s="159"/>
      <c r="AT110" s="159"/>
      <c r="AU110" s="159"/>
      <c r="AV110" s="159"/>
      <c r="AW110" s="159"/>
      <c r="AX110" s="159"/>
      <c r="AY110" s="159"/>
      <c r="AZ110" s="159"/>
      <c r="BA110" s="159"/>
      <c r="BB110" s="159"/>
      <c r="BC110" s="159"/>
      <c r="BD110" s="159"/>
      <c r="BE110" s="159"/>
      <c r="BF110" s="159"/>
      <c r="BG110" s="159"/>
      <c r="BH110" s="159"/>
      <c r="BI110" s="159"/>
      <c r="BJ110" s="159"/>
      <c r="BK110" s="159"/>
      <c r="BL110" s="159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3" t="n">
        <f aca="false">high_v2_m!D99+temporary_pension_bonus_high!B99</f>
        <v>42390336.1487024</v>
      </c>
      <c r="G111" s="163" t="n">
        <f aca="false">high_v2_m!E99+temporary_pension_bonus_high!B99</f>
        <v>40677747.3985951</v>
      </c>
      <c r="H111" s="67" t="n">
        <f aca="false">F111-J111</f>
        <v>36404783.2112892</v>
      </c>
      <c r="I111" s="67" t="n">
        <f aca="false">G111-K111</f>
        <v>34871761.0493043</v>
      </c>
      <c r="J111" s="163" t="n">
        <f aca="false">high_v2_m!J99</f>
        <v>5985552.93741314</v>
      </c>
      <c r="K111" s="163" t="n">
        <f aca="false">high_v2_m!K99</f>
        <v>5805986.34929074</v>
      </c>
      <c r="L111" s="67" t="n">
        <f aca="false">H111-I111</f>
        <v>1533022.16198491</v>
      </c>
      <c r="M111" s="67" t="n">
        <f aca="false">J111-K111</f>
        <v>179566.588122396</v>
      </c>
      <c r="N111" s="163" t="n">
        <f aca="false">SUM(high_v5_m!C99:J99)</f>
        <v>5028103.2960882</v>
      </c>
      <c r="O111" s="7"/>
      <c r="P111" s="7"/>
      <c r="Q111" s="67" t="n">
        <f aca="false">I111*5.5017049523</f>
        <v>191854140.46038</v>
      </c>
      <c r="R111" s="67"/>
      <c r="S111" s="67"/>
      <c r="T111" s="7"/>
      <c r="U111" s="7"/>
      <c r="V111" s="67" t="n">
        <f aca="false">K111*5.5017049523</f>
        <v>31942823.8508791</v>
      </c>
      <c r="W111" s="67" t="n">
        <f aca="false">M111*5.5017049523</f>
        <v>987922.387140599</v>
      </c>
      <c r="X111" s="67" t="n">
        <f aca="false">N111*5.1890047538+L111*5.5017049523</f>
        <v>34525087.5265771</v>
      </c>
      <c r="Y111" s="67" t="n">
        <f aca="false">N111*5.1890047538</f>
        <v>26090851.9059991</v>
      </c>
      <c r="Z111" s="67" t="n">
        <f aca="false">L111*5.5017049523</f>
        <v>8434235.62057801</v>
      </c>
      <c r="AA111" s="67" t="n">
        <f aca="false">IFE_cost_central!B99</f>
        <v>0</v>
      </c>
      <c r="AB111" s="67" t="n">
        <f aca="false">AA111*$AC$13</f>
        <v>0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3" t="n">
        <f aca="false">high_v2_m!D100+temporary_pension_bonus_high!B100</f>
        <v>42559487.0196393</v>
      </c>
      <c r="G112" s="163" t="n">
        <f aca="false">high_v2_m!E100+temporary_pension_bonus_high!B100</f>
        <v>40841933.6337353</v>
      </c>
      <c r="H112" s="67" t="n">
        <f aca="false">F112-J112</f>
        <v>36444570.6711353</v>
      </c>
      <c r="I112" s="67" t="n">
        <f aca="false">G112-K112</f>
        <v>34910464.7756863</v>
      </c>
      <c r="J112" s="163" t="n">
        <f aca="false">high_v2_m!J100</f>
        <v>6114916.34850403</v>
      </c>
      <c r="K112" s="163" t="n">
        <f aca="false">high_v2_m!K100</f>
        <v>5931468.85804891</v>
      </c>
      <c r="L112" s="67" t="n">
        <f aca="false">H112-I112</f>
        <v>1534105.89544892</v>
      </c>
      <c r="M112" s="67" t="n">
        <f aca="false">J112-K112</f>
        <v>183447.49045512</v>
      </c>
      <c r="N112" s="163" t="n">
        <f aca="false">SUM(high_v5_m!C100:J100)</f>
        <v>5104200.28395881</v>
      </c>
      <c r="O112" s="7"/>
      <c r="P112" s="7"/>
      <c r="Q112" s="67" t="n">
        <f aca="false">I112*5.5017049523</f>
        <v>192067076.943488</v>
      </c>
      <c r="R112" s="67"/>
      <c r="S112" s="67"/>
      <c r="T112" s="7"/>
      <c r="U112" s="7"/>
      <c r="V112" s="67" t="n">
        <f aca="false">K112*5.5017049523</f>
        <v>32633191.5907409</v>
      </c>
      <c r="W112" s="67" t="n">
        <f aca="false">M112*5.5017049523</f>
        <v>1009273.96672394</v>
      </c>
      <c r="X112" s="67" t="n">
        <f aca="false">N112*5.1890047538+L112*5.5017049523</f>
        <v>34925917.5401535</v>
      </c>
      <c r="Y112" s="67" t="n">
        <f aca="false">N112*5.1890047538</f>
        <v>26485719.5378096</v>
      </c>
      <c r="Z112" s="67" t="n">
        <f aca="false">L112*5.5017049523</f>
        <v>8440198.00234393</v>
      </c>
      <c r="AA112" s="67" t="n">
        <f aca="false">IFE_cost_central!B100</f>
        <v>0</v>
      </c>
      <c r="AB112" s="67" t="n">
        <f aca="false">AA112*$AC$13</f>
        <v>0</v>
      </c>
      <c r="AC112" s="67"/>
      <c r="AD112" s="6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3" t="n">
        <f aca="false">high_v2_m!D101+temporary_pension_bonus_high!B101</f>
        <v>42856406.8158634</v>
      </c>
      <c r="G113" s="163" t="n">
        <f aca="false">high_v2_m!E101+temporary_pension_bonus_high!B101</f>
        <v>41128033.0894486</v>
      </c>
      <c r="H113" s="67" t="n">
        <f aca="false">F113-J113</f>
        <v>36627902.0055126</v>
      </c>
      <c r="I113" s="67" t="n">
        <f aca="false">G113-K113</f>
        <v>35086383.4234083</v>
      </c>
      <c r="J113" s="163" t="n">
        <f aca="false">high_v2_m!J101</f>
        <v>6228504.81035084</v>
      </c>
      <c r="K113" s="163" t="n">
        <f aca="false">high_v2_m!K101</f>
        <v>6041649.66604032</v>
      </c>
      <c r="L113" s="67" t="n">
        <f aca="false">H113-I113</f>
        <v>1541518.58210428</v>
      </c>
      <c r="M113" s="67" t="n">
        <f aca="false">J113-K113</f>
        <v>186855.144310526</v>
      </c>
      <c r="N113" s="163" t="n">
        <f aca="false">SUM(high_v5_m!C101:J101)</f>
        <v>5135069.26684458</v>
      </c>
      <c r="O113" s="7"/>
      <c r="P113" s="7"/>
      <c r="Q113" s="67" t="n">
        <f aca="false">I113*5.5017049523</f>
        <v>193034929.438862</v>
      </c>
      <c r="R113" s="67"/>
      <c r="S113" s="67"/>
      <c r="T113" s="7"/>
      <c r="U113" s="7"/>
      <c r="V113" s="67" t="n">
        <f aca="false">K113*5.5017049523</f>
        <v>33239373.8877157</v>
      </c>
      <c r="W113" s="67" t="n">
        <f aca="false">M113*5.5017049523</f>
        <v>1028021.87281595</v>
      </c>
      <c r="X113" s="67" t="n">
        <f aca="false">N113*5.1890047538+L113*5.5017049523</f>
        <v>35126879.2539744</v>
      </c>
      <c r="Y113" s="67" t="n">
        <f aca="false">N113*5.1890047538</f>
        <v>26645898.8367488</v>
      </c>
      <c r="Z113" s="67" t="n">
        <f aca="false">L113*5.5017049523</f>
        <v>8480980.41722559</v>
      </c>
      <c r="AA113" s="67" t="n">
        <f aca="false">IFE_cost_central!B101</f>
        <v>0</v>
      </c>
      <c r="AB113" s="67" t="n">
        <f aca="false">AA113*$AC$13</f>
        <v>0</v>
      </c>
      <c r="AC113" s="67"/>
      <c r="AD113" s="6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9"/>
      <c r="B114" s="5"/>
      <c r="C114" s="159" t="n">
        <f aca="false">C110+1</f>
        <v>2040</v>
      </c>
      <c r="D114" s="159" t="n">
        <f aca="false">D110</f>
        <v>1</v>
      </c>
      <c r="E114" s="159" t="n">
        <v>261</v>
      </c>
      <c r="F114" s="161" t="n">
        <f aca="false">high_v2_m!D102+temporary_pension_bonus_high!B102</f>
        <v>43014108.5207628</v>
      </c>
      <c r="G114" s="161" t="n">
        <f aca="false">high_v2_m!E102+temporary_pension_bonus_high!B102</f>
        <v>41281650.6587856</v>
      </c>
      <c r="H114" s="8" t="n">
        <f aca="false">F114-J114</f>
        <v>36669724.786484</v>
      </c>
      <c r="I114" s="8" t="n">
        <f aca="false">G114-K114</f>
        <v>35127598.4365352</v>
      </c>
      <c r="J114" s="161" t="n">
        <f aca="false">high_v2_m!J102</f>
        <v>6344383.73427877</v>
      </c>
      <c r="K114" s="161" t="n">
        <f aca="false">high_v2_m!K102</f>
        <v>6154052.22225041</v>
      </c>
      <c r="L114" s="8" t="n">
        <f aca="false">H114-I114</f>
        <v>1542126.34994889</v>
      </c>
      <c r="M114" s="8" t="n">
        <f aca="false">J114-K114</f>
        <v>190331.512028364</v>
      </c>
      <c r="N114" s="161" t="n">
        <f aca="false">SUM(high_v5_m!C102:J102)</f>
        <v>6217193.1621414</v>
      </c>
      <c r="O114" s="5"/>
      <c r="P114" s="5"/>
      <c r="Q114" s="8" t="n">
        <f aca="false">I114*5.5017049523</f>
        <v>193261682.280691</v>
      </c>
      <c r="R114" s="8"/>
      <c r="S114" s="8"/>
      <c r="T114" s="5"/>
      <c r="U114" s="5"/>
      <c r="V114" s="8" t="n">
        <f aca="false">K114*5.5017049523</f>
        <v>33857779.5878679</v>
      </c>
      <c r="W114" s="8" t="n">
        <f aca="false">M114*5.5017049523</f>
        <v>1047147.82230519</v>
      </c>
      <c r="X114" s="8" t="n">
        <f aca="false">N114*5.1890047538+L114*5.5017049523</f>
        <v>40745369.0502307</v>
      </c>
      <c r="Y114" s="8" t="n">
        <f aca="false">N114*5.1890047538</f>
        <v>32261044.8736446</v>
      </c>
      <c r="Z114" s="8" t="n">
        <f aca="false">L114*5.5017049523</f>
        <v>8484324.17658614</v>
      </c>
      <c r="AA114" s="8" t="n">
        <f aca="false">IFE_cost_central!B102</f>
        <v>0</v>
      </c>
      <c r="AB114" s="8" t="n">
        <f aca="false">AA114*$AC$13</f>
        <v>0</v>
      </c>
      <c r="AC114" s="8"/>
      <c r="AD114" s="8"/>
      <c r="AE114" s="159"/>
      <c r="AF114" s="159"/>
      <c r="AG114" s="159"/>
      <c r="AH114" s="159"/>
      <c r="AI114" s="159"/>
      <c r="AJ114" s="159"/>
      <c r="AK114" s="159"/>
      <c r="AL114" s="159"/>
      <c r="AM114" s="159"/>
      <c r="AN114" s="159"/>
      <c r="AO114" s="159"/>
      <c r="AP114" s="159"/>
      <c r="AQ114" s="159"/>
      <c r="AR114" s="159"/>
      <c r="AS114" s="159"/>
      <c r="AT114" s="159"/>
      <c r="AU114" s="159"/>
      <c r="AV114" s="159"/>
      <c r="AW114" s="159"/>
      <c r="AX114" s="159"/>
      <c r="AY114" s="159"/>
      <c r="AZ114" s="159"/>
      <c r="BA114" s="159"/>
      <c r="BB114" s="159"/>
      <c r="BC114" s="159"/>
      <c r="BD114" s="159"/>
      <c r="BE114" s="159"/>
      <c r="BF114" s="159"/>
      <c r="BG114" s="159"/>
      <c r="BH114" s="159"/>
      <c r="BI114" s="159"/>
      <c r="BJ114" s="159"/>
      <c r="BK114" s="159"/>
      <c r="BL114" s="159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3" t="n">
        <f aca="false">high_v2_m!D103+temporary_pension_bonus_high!B103</f>
        <v>43300366.5333428</v>
      </c>
      <c r="G115" s="163" t="n">
        <f aca="false">high_v2_m!E103+temporary_pension_bonus_high!B103</f>
        <v>41557426.2247228</v>
      </c>
      <c r="H115" s="67" t="n">
        <f aca="false">F115-J115</f>
        <v>36846943.2950388</v>
      </c>
      <c r="I115" s="67" t="n">
        <f aca="false">G115-K115</f>
        <v>35297605.6835679</v>
      </c>
      <c r="J115" s="163" t="n">
        <f aca="false">high_v2_m!J103</f>
        <v>6453423.23830402</v>
      </c>
      <c r="K115" s="163" t="n">
        <f aca="false">high_v2_m!K103</f>
        <v>6259820.5411549</v>
      </c>
      <c r="L115" s="67" t="n">
        <f aca="false">H115-I115</f>
        <v>1549337.6114709</v>
      </c>
      <c r="M115" s="67" t="n">
        <f aca="false">J115-K115</f>
        <v>193602.697149119</v>
      </c>
      <c r="N115" s="163" t="n">
        <f aca="false">SUM(high_v5_m!C103:J103)</f>
        <v>5089033.47540477</v>
      </c>
      <c r="O115" s="7"/>
      <c r="P115" s="7"/>
      <c r="Q115" s="67" t="n">
        <f aca="false">I115*5.5017049523</f>
        <v>194197011.993618</v>
      </c>
      <c r="R115" s="67"/>
      <c r="S115" s="67"/>
      <c r="T115" s="7"/>
      <c r="U115" s="7"/>
      <c r="V115" s="67" t="n">
        <f aca="false">K115*5.5017049523</f>
        <v>34439685.6717812</v>
      </c>
      <c r="W115" s="67" t="n">
        <f aca="false">M115*5.5017049523</f>
        <v>1065144.91768395</v>
      </c>
      <c r="X115" s="67" t="n">
        <f aca="false">N115*5.1890047538+L115*5.5017049523</f>
        <v>34931017.3059368</v>
      </c>
      <c r="Y115" s="67" t="n">
        <f aca="false">N115*5.1890047538</f>
        <v>26407018.8961227</v>
      </c>
      <c r="Z115" s="67" t="n">
        <f aca="false">L115*5.5017049523</f>
        <v>8523998.40981411</v>
      </c>
      <c r="AA115" s="67" t="n">
        <f aca="false">IFE_cost_central!B103</f>
        <v>0</v>
      </c>
      <c r="AB115" s="67" t="n">
        <f aca="false">AA115*$AC$13</f>
        <v>0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3" t="n">
        <f aca="false">high_v2_m!D104+temporary_pension_bonus_high!B104</f>
        <v>43445289.6788144</v>
      </c>
      <c r="G116" s="163" t="n">
        <f aca="false">high_v2_m!E104+temporary_pension_bonus_high!B104</f>
        <v>41698864.3167999</v>
      </c>
      <c r="H116" s="67" t="n">
        <f aca="false">F116-J116</f>
        <v>36951274.9504678</v>
      </c>
      <c r="I116" s="67" t="n">
        <f aca="false">G116-K116</f>
        <v>35399670.0303037</v>
      </c>
      <c r="J116" s="163" t="n">
        <f aca="false">high_v2_m!J104</f>
        <v>6494014.72834659</v>
      </c>
      <c r="K116" s="163" t="n">
        <f aca="false">high_v2_m!K104</f>
        <v>6299194.2864962</v>
      </c>
      <c r="L116" s="67" t="n">
        <f aca="false">H116-I116</f>
        <v>1551604.92016408</v>
      </c>
      <c r="M116" s="67" t="n">
        <f aca="false">J116-K116</f>
        <v>194820.441850399</v>
      </c>
      <c r="N116" s="163" t="n">
        <f aca="false">SUM(high_v5_m!C104:J104)</f>
        <v>5152417.87561588</v>
      </c>
      <c r="O116" s="7"/>
      <c r="P116" s="7"/>
      <c r="Q116" s="67" t="n">
        <f aca="false">I116*5.5017049523</f>
        <v>194758539.915508</v>
      </c>
      <c r="R116" s="67"/>
      <c r="S116" s="67"/>
      <c r="T116" s="7"/>
      <c r="U116" s="7"/>
      <c r="V116" s="67" t="n">
        <f aca="false">K116*5.5017049523</f>
        <v>34656308.401516</v>
      </c>
      <c r="W116" s="67" t="n">
        <f aca="false">M116*5.5017049523</f>
        <v>1071844.58973761</v>
      </c>
      <c r="X116" s="67" t="n">
        <f aca="false">N116*5.1890047538+L116*5.5017049523</f>
        <v>35272393.3234146</v>
      </c>
      <c r="Y116" s="67" t="n">
        <f aca="false">N116*5.1890047538</f>
        <v>26735920.8501349</v>
      </c>
      <c r="Z116" s="67" t="n">
        <f aca="false">L116*5.5017049523</f>
        <v>8536472.47327976</v>
      </c>
      <c r="AA116" s="67" t="n">
        <f aca="false">IFE_cost_central!B104</f>
        <v>0</v>
      </c>
      <c r="AB116" s="67" t="n">
        <f aca="false">AA116*$AC$13</f>
        <v>0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3" t="n">
        <f aca="false">high_v2_m!D105+temporary_pension_bonus_high!B105</f>
        <v>43760572.6124054</v>
      </c>
      <c r="G117" s="163" t="n">
        <f aca="false">high_v2_m!E105+temporary_pension_bonus_high!B105</f>
        <v>42002759.4292081</v>
      </c>
      <c r="H117" s="67" t="n">
        <f aca="false">F117-J117</f>
        <v>37134985.8716792</v>
      </c>
      <c r="I117" s="67" t="n">
        <f aca="false">G117-K117</f>
        <v>35575940.2907037</v>
      </c>
      <c r="J117" s="163" t="n">
        <f aca="false">high_v2_m!J105</f>
        <v>6625586.74072619</v>
      </c>
      <c r="K117" s="163" t="n">
        <f aca="false">high_v2_m!K105</f>
        <v>6426819.1385044</v>
      </c>
      <c r="L117" s="67" t="n">
        <f aca="false">H117-I117</f>
        <v>1559045.58097554</v>
      </c>
      <c r="M117" s="67" t="n">
        <f aca="false">J117-K117</f>
        <v>198767.602221787</v>
      </c>
      <c r="N117" s="163" t="n">
        <f aca="false">SUM(high_v5_m!C105:J105)</f>
        <v>5101911.37856037</v>
      </c>
      <c r="O117" s="7"/>
      <c r="P117" s="7"/>
      <c r="Q117" s="67" t="n">
        <f aca="false">I117*5.5017049523</f>
        <v>195728326.880094</v>
      </c>
      <c r="R117" s="67"/>
      <c r="S117" s="67"/>
      <c r="T117" s="7"/>
      <c r="U117" s="7"/>
      <c r="V117" s="67" t="n">
        <f aca="false">K117*5.5017049523</f>
        <v>35358462.6818461</v>
      </c>
      <c r="W117" s="67" t="n">
        <f aca="false">M117*5.5017049523</f>
        <v>1093560.7015004</v>
      </c>
      <c r="X117" s="67" t="n">
        <f aca="false">N117*5.1890047538+L117*5.5017049523</f>
        <v>35051251.1905306</v>
      </c>
      <c r="Y117" s="67" t="n">
        <f aca="false">N117*5.1890047538</f>
        <v>26473842.3968161</v>
      </c>
      <c r="Z117" s="67" t="n">
        <f aca="false">L117*5.5017049523</f>
        <v>8577408.79371456</v>
      </c>
      <c r="AA117" s="67" t="n">
        <f aca="false">IFE_cost_central!B105</f>
        <v>0</v>
      </c>
      <c r="AB117" s="67" t="n">
        <f aca="false">AA117*$AC$13</f>
        <v>0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A87" colorId="64" zoomScale="60" zoomScaleNormal="60" zoomScalePageLayoutView="100" workbookViewId="0">
      <selection pane="topLeft" activeCell="F14" activeCellId="0" sqref="F14"/>
    </sheetView>
  </sheetViews>
  <sheetFormatPr defaultColWidth="9.328125" defaultRowHeight="12.8" zeroHeight="false" outlineLevelRow="0" outlineLevelCol="0"/>
  <cols>
    <col collapsed="false" customWidth="true" hidden="false" outlineLevel="0" max="9" min="6" style="0" width="16.01"/>
    <col collapsed="false" customWidth="true" hidden="false" outlineLevel="0" max="28" min="28" style="0" width="14.28"/>
  </cols>
  <sheetData>
    <row r="1" customFormat="false" ht="12.8" hidden="false" customHeight="true" outlineLevel="0" collapsed="false">
      <c r="A1" s="139"/>
      <c r="B1" s="140"/>
      <c r="C1" s="139"/>
      <c r="D1" s="139"/>
      <c r="E1" s="139"/>
      <c r="F1" s="141" t="s">
        <v>174</v>
      </c>
      <c r="G1" s="141" t="s">
        <v>175</v>
      </c>
      <c r="H1" s="139"/>
      <c r="I1" s="139"/>
      <c r="J1" s="142" t="s">
        <v>176</v>
      </c>
      <c r="K1" s="142" t="s">
        <v>177</v>
      </c>
      <c r="L1" s="139"/>
      <c r="M1" s="143"/>
      <c r="N1" s="144" t="s">
        <v>178</v>
      </c>
      <c r="O1" s="139"/>
      <c r="P1" s="140"/>
      <c r="Q1" s="139"/>
      <c r="R1" s="139"/>
      <c r="S1" s="139"/>
      <c r="T1" s="139"/>
      <c r="U1" s="140"/>
      <c r="V1" s="139"/>
      <c r="W1" s="139"/>
      <c r="X1" s="139"/>
      <c r="Y1" s="139"/>
      <c r="Z1" s="139"/>
      <c r="AA1" s="139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50"/>
      <c r="AR1" s="150"/>
      <c r="AS1" s="150"/>
      <c r="AT1" s="150"/>
      <c r="AU1" s="150"/>
      <c r="AV1" s="150"/>
      <c r="AW1" s="150"/>
      <c r="AX1" s="150"/>
      <c r="AY1" s="150"/>
      <c r="AZ1" s="150"/>
      <c r="BA1" s="150"/>
      <c r="BB1" s="150"/>
      <c r="BC1" s="150"/>
      <c r="BD1" s="150"/>
      <c r="BE1" s="150"/>
      <c r="BF1" s="150"/>
      <c r="BG1" s="150"/>
      <c r="BH1" s="150"/>
      <c r="BI1" s="150"/>
      <c r="BJ1" s="150"/>
      <c r="BK1" s="150"/>
      <c r="BL1" s="150"/>
    </row>
    <row r="2" customFormat="false" ht="12.8" hidden="false" customHeight="true" outlineLevel="0" collapsed="false">
      <c r="A2" s="139"/>
      <c r="B2" s="140"/>
      <c r="C2" s="139"/>
      <c r="D2" s="139"/>
      <c r="E2" s="139"/>
      <c r="F2" s="142" t="s">
        <v>179</v>
      </c>
      <c r="G2" s="142" t="s">
        <v>180</v>
      </c>
      <c r="H2" s="139"/>
      <c r="I2" s="139"/>
      <c r="J2" s="144"/>
      <c r="K2" s="144"/>
      <c r="L2" s="139"/>
      <c r="M2" s="143"/>
      <c r="N2" s="144" t="s">
        <v>181</v>
      </c>
      <c r="O2" s="139"/>
      <c r="P2" s="140"/>
      <c r="Q2" s="139"/>
      <c r="R2" s="139"/>
      <c r="S2" s="139"/>
      <c r="T2" s="139"/>
      <c r="U2" s="140"/>
      <c r="V2" s="139"/>
      <c r="W2" s="139"/>
      <c r="X2" s="139"/>
      <c r="Y2" s="139"/>
      <c r="Z2" s="139"/>
      <c r="AA2" s="139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0"/>
    </row>
    <row r="3" customFormat="false" ht="71.75" hidden="false" customHeight="true" outlineLevel="0" collapsed="false">
      <c r="A3" s="146" t="s">
        <v>182</v>
      </c>
      <c r="B3" s="147"/>
      <c r="C3" s="146" t="s">
        <v>183</v>
      </c>
      <c r="D3" s="146" t="s">
        <v>184</v>
      </c>
      <c r="E3" s="146" t="s">
        <v>185</v>
      </c>
      <c r="F3" s="148" t="s">
        <v>186</v>
      </c>
      <c r="G3" s="148" t="s">
        <v>187</v>
      </c>
      <c r="H3" s="146" t="s">
        <v>188</v>
      </c>
      <c r="I3" s="146" t="s">
        <v>189</v>
      </c>
      <c r="J3" s="148" t="s">
        <v>190</v>
      </c>
      <c r="K3" s="148" t="s">
        <v>191</v>
      </c>
      <c r="L3" s="146" t="s">
        <v>192</v>
      </c>
      <c r="M3" s="149" t="s">
        <v>193</v>
      </c>
      <c r="N3" s="148" t="s">
        <v>194</v>
      </c>
      <c r="O3" s="146" t="s">
        <v>195</v>
      </c>
      <c r="P3" s="147" t="s">
        <v>196</v>
      </c>
      <c r="Q3" s="146" t="s">
        <v>197</v>
      </c>
      <c r="R3" s="146" t="s">
        <v>198</v>
      </c>
      <c r="S3" s="146" t="s">
        <v>199</v>
      </c>
      <c r="T3" s="146" t="s">
        <v>200</v>
      </c>
      <c r="U3" s="147" t="s">
        <v>201</v>
      </c>
      <c r="V3" s="146" t="s">
        <v>202</v>
      </c>
      <c r="W3" s="146" t="s">
        <v>203</v>
      </c>
      <c r="X3" s="146" t="s">
        <v>204</v>
      </c>
      <c r="Y3" s="146" t="s">
        <v>205</v>
      </c>
      <c r="Z3" s="146" t="s">
        <v>206</v>
      </c>
      <c r="AA3" s="148" t="s">
        <v>207</v>
      </c>
      <c r="AB3" s="148" t="s">
        <v>208</v>
      </c>
      <c r="AC3" s="146"/>
      <c r="AD3" s="146"/>
      <c r="AE3" s="150"/>
      <c r="AF3" s="150"/>
      <c r="AG3" s="150"/>
      <c r="AH3" s="150"/>
      <c r="AI3" s="150"/>
      <c r="AJ3" s="150"/>
      <c r="AK3" s="150"/>
      <c r="AL3" s="150"/>
      <c r="AM3" s="150"/>
      <c r="AN3" s="150"/>
      <c r="AO3" s="150"/>
      <c r="AP3" s="150"/>
      <c r="AQ3" s="150"/>
      <c r="AR3" s="150"/>
      <c r="AS3" s="150"/>
      <c r="AT3" s="150"/>
      <c r="AU3" s="150"/>
      <c r="AV3" s="150"/>
      <c r="AW3" s="150"/>
      <c r="AX3" s="150"/>
      <c r="AY3" s="150"/>
      <c r="AZ3" s="150"/>
      <c r="BA3" s="150"/>
      <c r="BB3" s="150"/>
      <c r="BC3" s="150"/>
      <c r="BD3" s="150"/>
      <c r="BE3" s="150"/>
      <c r="BF3" s="150"/>
      <c r="BG3" s="150"/>
      <c r="BH3" s="150"/>
      <c r="BI3" s="150"/>
      <c r="BJ3" s="150"/>
      <c r="BK3" s="150"/>
      <c r="BL3" s="150"/>
    </row>
    <row r="4" customFormat="false" ht="12.8" hidden="false" customHeight="false" outlineLevel="0" collapsed="false">
      <c r="A4" s="151" t="s">
        <v>209</v>
      </c>
      <c r="B4" s="152"/>
      <c r="C4" s="151" t="n">
        <v>2014</v>
      </c>
      <c r="D4" s="151" t="n">
        <v>1</v>
      </c>
      <c r="E4" s="151" t="n">
        <v>1005</v>
      </c>
      <c r="F4" s="153" t="n">
        <v>13919743</v>
      </c>
      <c r="G4" s="153" t="n">
        <v>13367098</v>
      </c>
      <c r="H4" s="154" t="n">
        <f aca="false">F4-J4</f>
        <v>13919743</v>
      </c>
      <c r="I4" s="154" t="n">
        <f aca="false">G4-K4</f>
        <v>13367098</v>
      </c>
      <c r="J4" s="155"/>
      <c r="K4" s="155"/>
      <c r="L4" s="154" t="n">
        <f aca="false">H4-I4</f>
        <v>552645</v>
      </c>
      <c r="M4" s="154" t="n">
        <f aca="false">J4-K4</f>
        <v>0</v>
      </c>
      <c r="N4" s="153" t="n">
        <v>2431521</v>
      </c>
      <c r="O4" s="156" t="n">
        <v>68064666.1181856</v>
      </c>
      <c r="P4" s="151" t="n">
        <f aca="false">O4/I4</f>
        <v>5.09195534574412</v>
      </c>
      <c r="Q4" s="154" t="n">
        <f aca="false">I4*5.5017049523</f>
        <v>73541829.2644794</v>
      </c>
      <c r="R4" s="154" t="n">
        <v>11018747.8054275</v>
      </c>
      <c r="S4" s="154" t="n">
        <v>2463940.91347832</v>
      </c>
      <c r="T4" s="156" t="n">
        <v>13733232.3112091</v>
      </c>
      <c r="U4" s="151" t="n">
        <f aca="false">R4/N4</f>
        <v>4.53162765422445</v>
      </c>
      <c r="V4" s="152"/>
      <c r="W4" s="152"/>
      <c r="X4" s="154" t="n">
        <f aca="false">N4*U12+L4*P13</f>
        <v>15657663.7612308</v>
      </c>
      <c r="Y4" s="154" t="n">
        <f aca="false">N4*5.1890047538</f>
        <v>12617174.0279645</v>
      </c>
      <c r="Z4" s="154" t="n">
        <f aca="false">L4*5.5017049523</f>
        <v>3040489.73336383</v>
      </c>
      <c r="AA4" s="154"/>
      <c r="AB4" s="154"/>
      <c r="AC4" s="154"/>
      <c r="AD4" s="154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1"/>
      <c r="BA4" s="151"/>
      <c r="BB4" s="151"/>
      <c r="BC4" s="151"/>
      <c r="BD4" s="151"/>
      <c r="BE4" s="151"/>
      <c r="BF4" s="151"/>
      <c r="BG4" s="151"/>
      <c r="BH4" s="151"/>
      <c r="BI4" s="151"/>
      <c r="BJ4" s="151"/>
      <c r="BK4" s="151"/>
      <c r="BL4" s="151"/>
    </row>
    <row r="5" customFormat="false" ht="12.8" hidden="false" customHeight="false" outlineLevel="0" collapsed="false">
      <c r="B5" s="152"/>
      <c r="C5" s="151" t="n">
        <v>2014</v>
      </c>
      <c r="D5" s="151" t="n">
        <v>2</v>
      </c>
      <c r="E5" s="151" t="n">
        <v>1004</v>
      </c>
      <c r="F5" s="153" t="n">
        <v>14482790</v>
      </c>
      <c r="G5" s="153" t="n">
        <v>13911325</v>
      </c>
      <c r="H5" s="154" t="n">
        <f aca="false">F5-J5</f>
        <v>14482790</v>
      </c>
      <c r="I5" s="154" t="n">
        <f aca="false">G5-K5</f>
        <v>13911325</v>
      </c>
      <c r="J5" s="155"/>
      <c r="K5" s="155"/>
      <c r="L5" s="154" t="n">
        <f aca="false">H5-I5</f>
        <v>571465</v>
      </c>
      <c r="M5" s="154" t="n">
        <f aca="false">J5-K5</f>
        <v>0</v>
      </c>
      <c r="N5" s="153" t="n">
        <v>2156056</v>
      </c>
      <c r="O5" s="156" t="n">
        <v>80470827.8892677</v>
      </c>
      <c r="P5" s="151" t="n">
        <f aca="false">O5/I5</f>
        <v>5.78455523749662</v>
      </c>
      <c r="Q5" s="154" t="n">
        <f aca="false">I5*5.5017049523</f>
        <v>76536005.6455548</v>
      </c>
      <c r="R5" s="154" t="n">
        <v>13090128.797517</v>
      </c>
      <c r="S5" s="154" t="n">
        <v>2913043.96959149</v>
      </c>
      <c r="T5" s="156" t="n">
        <v>16270046.9661959</v>
      </c>
      <c r="U5" s="151" t="n">
        <f aca="false">R5/N5</f>
        <v>6.07133061363759</v>
      </c>
      <c r="V5" s="152"/>
      <c r="W5" s="152"/>
      <c r="X5" s="154" t="n">
        <f aca="false">N5*5.1890047538+L5*5.5017049523</f>
        <v>14331816.6540251</v>
      </c>
      <c r="Y5" s="154" t="n">
        <f aca="false">N5*5.1890047538</f>
        <v>11187784.833459</v>
      </c>
      <c r="Z5" s="154" t="n">
        <f aca="false">L5*5.5017049523</f>
        <v>3144031.82056612</v>
      </c>
      <c r="AA5" s="154"/>
      <c r="AB5" s="154"/>
      <c r="AC5" s="154"/>
      <c r="AD5" s="154"/>
    </row>
    <row r="6" customFormat="false" ht="12.8" hidden="false" customHeight="false" outlineLevel="0" collapsed="false">
      <c r="B6" s="152"/>
      <c r="C6" s="151" t="n">
        <v>2014</v>
      </c>
      <c r="D6" s="151" t="n">
        <v>3</v>
      </c>
      <c r="E6" s="151" t="n">
        <v>1003</v>
      </c>
      <c r="F6" s="153" t="n">
        <v>15149966</v>
      </c>
      <c r="G6" s="153" t="n">
        <v>14531608</v>
      </c>
      <c r="H6" s="154" t="n">
        <f aca="false">F6-J6</f>
        <v>15149966</v>
      </c>
      <c r="I6" s="154" t="n">
        <f aca="false">G6-K6</f>
        <v>14531608</v>
      </c>
      <c r="J6" s="155"/>
      <c r="K6" s="155"/>
      <c r="L6" s="154" t="n">
        <f aca="false">H6-I6</f>
        <v>618358</v>
      </c>
      <c r="M6" s="154" t="n">
        <f aca="false">J6-K6</f>
        <v>0</v>
      </c>
      <c r="N6" s="153" t="n">
        <v>2697106</v>
      </c>
      <c r="O6" s="156" t="n">
        <v>71025009.1540406</v>
      </c>
      <c r="P6" s="151" t="n">
        <f aca="false">O6/I6</f>
        <v>4.88762215124717</v>
      </c>
      <c r="Q6" s="154" t="n">
        <f aca="false">I6*5.5017049523</f>
        <v>79948619.6984823</v>
      </c>
      <c r="R6" s="154" t="n">
        <v>13303482.9648562</v>
      </c>
      <c r="S6" s="154" t="n">
        <v>2571105.33137627</v>
      </c>
      <c r="T6" s="156" t="n">
        <v>17670963.688597</v>
      </c>
      <c r="U6" s="151" t="n">
        <f aca="false">R6/N6</f>
        <v>4.93250282519716</v>
      </c>
      <c r="V6" s="152"/>
      <c r="W6" s="152"/>
      <c r="X6" s="154" t="n">
        <f aca="false">N6*5.1890047538+L6*5.5017049523</f>
        <v>17397319.1263968</v>
      </c>
      <c r="Y6" s="154" t="n">
        <f aca="false">N6*5.1890047538</f>
        <v>13995295.8555025</v>
      </c>
      <c r="Z6" s="154" t="n">
        <f aca="false">L6*5.5017049523</f>
        <v>3402023.27089432</v>
      </c>
      <c r="AA6" s="154"/>
      <c r="AB6" s="154"/>
      <c r="AC6" s="154"/>
      <c r="AD6" s="154"/>
    </row>
    <row r="7" customFormat="false" ht="12.8" hidden="false" customHeight="false" outlineLevel="0" collapsed="false">
      <c r="B7" s="152"/>
      <c r="C7" s="151" t="n">
        <v>2014</v>
      </c>
      <c r="D7" s="151" t="n">
        <v>4</v>
      </c>
      <c r="E7" s="151" t="n">
        <v>160</v>
      </c>
      <c r="F7" s="153" t="n">
        <v>15745971</v>
      </c>
      <c r="G7" s="153" t="n">
        <v>15148486</v>
      </c>
      <c r="H7" s="154" t="n">
        <f aca="false">F7-J7</f>
        <v>15745971</v>
      </c>
      <c r="I7" s="154" t="n">
        <f aca="false">G7-K7</f>
        <v>15148486</v>
      </c>
      <c r="J7" s="155"/>
      <c r="K7" s="155"/>
      <c r="L7" s="154" t="n">
        <f aca="false">H7-I7</f>
        <v>597485</v>
      </c>
      <c r="M7" s="154" t="n">
        <f aca="false">J7-K7</f>
        <v>0</v>
      </c>
      <c r="N7" s="153" t="n">
        <v>2598761</v>
      </c>
      <c r="O7" s="156" t="n">
        <v>90838150.786</v>
      </c>
      <c r="P7" s="151" t="n">
        <f aca="false">O7/I7</f>
        <v>5.99651679950062</v>
      </c>
      <c r="Q7" s="154" t="n">
        <f aca="false">I7*5.5017049523</f>
        <v>83342500.4460472</v>
      </c>
      <c r="R7" s="154" t="n">
        <v>12713686.068</v>
      </c>
      <c r="S7" s="154" t="n">
        <v>3288341.0584532</v>
      </c>
      <c r="T7" s="156" t="n">
        <v>17161490.7544532</v>
      </c>
      <c r="U7" s="151" t="n">
        <f aca="false">R7/N7</f>
        <v>4.89221058342803</v>
      </c>
      <c r="V7" s="152"/>
      <c r="W7" s="152"/>
      <c r="X7" s="154" t="n">
        <f aca="false">N7*5.1890047538+L7*5.5017049523</f>
        <v>16772169.366415</v>
      </c>
      <c r="Y7" s="154" t="n">
        <f aca="false">N7*5.1890047538</f>
        <v>13484983.18299</v>
      </c>
      <c r="Z7" s="154" t="n">
        <f aca="false">L7*5.5017049523</f>
        <v>3287186.18342497</v>
      </c>
      <c r="AA7" s="154"/>
      <c r="AB7" s="154"/>
      <c r="AC7" s="154"/>
      <c r="AD7" s="154"/>
    </row>
    <row r="8" customFormat="false" ht="12.8" hidden="false" customHeight="false" outlineLevel="0" collapsed="false">
      <c r="B8" s="152"/>
      <c r="C8" s="151" t="n">
        <f aca="false">C4+1</f>
        <v>2015</v>
      </c>
      <c r="D8" s="151" t="n">
        <f aca="false">D4</f>
        <v>1</v>
      </c>
      <c r="E8" s="151" t="n">
        <v>1001</v>
      </c>
      <c r="F8" s="153" t="n">
        <v>16507879</v>
      </c>
      <c r="G8" s="153" t="n">
        <v>15853349</v>
      </c>
      <c r="H8" s="154" t="n">
        <f aca="false">F8-J8</f>
        <v>16507879</v>
      </c>
      <c r="I8" s="154" t="n">
        <f aca="false">G8-K8</f>
        <v>15853349</v>
      </c>
      <c r="J8" s="155"/>
      <c r="K8" s="155"/>
      <c r="L8" s="154" t="n">
        <f aca="false">H8-I8</f>
        <v>654530</v>
      </c>
      <c r="M8" s="154" t="n">
        <f aca="false">J8-K8</f>
        <v>0</v>
      </c>
      <c r="N8" s="153" t="n">
        <v>3002195</v>
      </c>
      <c r="O8" s="156" t="n">
        <v>81897043.9675653</v>
      </c>
      <c r="P8" s="151" t="n">
        <f aca="false">O8/I8</f>
        <v>5.16591440506137</v>
      </c>
      <c r="Q8" s="154" t="n">
        <f aca="false">I8*5.5017049523</f>
        <v>87220448.7038403</v>
      </c>
      <c r="R8" s="154" t="n">
        <v>13986686.083894</v>
      </c>
      <c r="S8" s="154" t="n">
        <v>2964672.99162586</v>
      </c>
      <c r="T8" s="156" t="n">
        <v>18231627.4986104</v>
      </c>
      <c r="U8" s="151" t="n">
        <f aca="false">R8/N8</f>
        <v>4.65881999133767</v>
      </c>
      <c r="V8" s="152"/>
      <c r="W8" s="152"/>
      <c r="X8" s="154" t="n">
        <f aca="false">N8*5.1890047538+L8*5.5017049523</f>
        <v>19179435.0692635</v>
      </c>
      <c r="Y8" s="154" t="n">
        <f aca="false">N8*5.1890047538</f>
        <v>15578404.1268346</v>
      </c>
      <c r="Z8" s="154" t="n">
        <f aca="false">L8*5.5017049523</f>
        <v>3601030.94242892</v>
      </c>
      <c r="AA8" s="154" t="s">
        <v>210</v>
      </c>
      <c r="AB8" s="154"/>
      <c r="AC8" s="154"/>
      <c r="AD8" s="154"/>
    </row>
    <row r="9" customFormat="false" ht="12.8" hidden="false" customHeight="false" outlineLevel="0" collapsed="false">
      <c r="B9" s="152"/>
      <c r="C9" s="151" t="n">
        <f aca="false">C5+1</f>
        <v>2015</v>
      </c>
      <c r="D9" s="151" t="n">
        <f aca="false">D5</f>
        <v>2</v>
      </c>
      <c r="E9" s="151" t="n">
        <v>1000</v>
      </c>
      <c r="F9" s="153" t="n">
        <v>17877475</v>
      </c>
      <c r="G9" s="153" t="n">
        <v>17180984</v>
      </c>
      <c r="H9" s="154" t="n">
        <f aca="false">F9-J9</f>
        <v>17877475</v>
      </c>
      <c r="I9" s="154" t="n">
        <f aca="false">G9-K9</f>
        <v>17180984</v>
      </c>
      <c r="J9" s="155"/>
      <c r="K9" s="155"/>
      <c r="L9" s="154" t="n">
        <f aca="false">H9-I9</f>
        <v>696491</v>
      </c>
      <c r="M9" s="154" t="n">
        <f aca="false">J9-K9</f>
        <v>0</v>
      </c>
      <c r="N9" s="153" t="n">
        <v>2371185</v>
      </c>
      <c r="O9" s="156" t="n">
        <v>104523364.336654</v>
      </c>
      <c r="P9" s="151" t="n">
        <f aca="false">O9/I9</f>
        <v>6.08366577471081</v>
      </c>
      <c r="Q9" s="154" t="n">
        <f aca="false">I9*5.5017049523</f>
        <v>94524704.7581871</v>
      </c>
      <c r="R9" s="154" t="n">
        <v>14339828.6769147</v>
      </c>
      <c r="S9" s="154" t="n">
        <v>3783745.78898687</v>
      </c>
      <c r="T9" s="156" t="n">
        <v>19687951.5296409</v>
      </c>
      <c r="U9" s="151" t="n">
        <f aca="false">R9/N9</f>
        <v>6.04753685474339</v>
      </c>
      <c r="V9" s="152"/>
      <c r="W9" s="152"/>
      <c r="X9" s="154" t="n">
        <f aca="false">N9*5.1890047538+L9*5.5017049523</f>
        <v>16135978.2210716</v>
      </c>
      <c r="Y9" s="154" t="n">
        <f aca="false">N9*5.1890047538</f>
        <v>12304090.2371393</v>
      </c>
      <c r="Z9" s="154" t="n">
        <f aca="false">L9*5.5017049523</f>
        <v>3831887.98393238</v>
      </c>
      <c r="AA9" s="154" t="s">
        <v>211</v>
      </c>
      <c r="AB9" s="154" t="n">
        <v>0</v>
      </c>
      <c r="AC9" s="154" t="n">
        <v>0</v>
      </c>
      <c r="AD9" s="154"/>
    </row>
    <row r="10" customFormat="false" ht="12.8" hidden="false" customHeight="false" outlineLevel="0" collapsed="false">
      <c r="B10" s="152"/>
      <c r="C10" s="151" t="n">
        <v>2016</v>
      </c>
      <c r="D10" s="151" t="n">
        <v>2</v>
      </c>
      <c r="E10" s="151" t="n">
        <v>996</v>
      </c>
      <c r="F10" s="153" t="n">
        <v>18529945</v>
      </c>
      <c r="G10" s="153" t="n">
        <v>17797215</v>
      </c>
      <c r="H10" s="154" t="n">
        <f aca="false">F10-J10</f>
        <v>18529945</v>
      </c>
      <c r="I10" s="154" t="n">
        <f aca="false">G10-K10</f>
        <v>17797215</v>
      </c>
      <c r="J10" s="155"/>
      <c r="K10" s="155"/>
      <c r="L10" s="154" t="n">
        <f aca="false">H10-I10</f>
        <v>732730</v>
      </c>
      <c r="M10" s="154" t="n">
        <f aca="false">J10-K10</f>
        <v>0</v>
      </c>
      <c r="N10" s="155"/>
      <c r="O10" s="152"/>
      <c r="P10" s="152"/>
      <c r="Q10" s="154" t="n">
        <f aca="false">I10*5.5017049523</f>
        <v>97915025.9026478</v>
      </c>
      <c r="R10" s="154"/>
      <c r="S10" s="154"/>
      <c r="T10" s="152"/>
      <c r="U10" s="152"/>
      <c r="V10" s="152"/>
      <c r="W10" s="152"/>
      <c r="X10" s="154"/>
      <c r="Y10" s="154"/>
      <c r="Z10" s="154"/>
      <c r="AA10" s="154" t="s">
        <v>18</v>
      </c>
      <c r="AB10" s="154" t="n">
        <v>17079733.2296869</v>
      </c>
      <c r="AC10" s="157" t="n">
        <f aca="false">AB10/AA35</f>
        <v>8.54162379410289</v>
      </c>
      <c r="AD10" s="0" t="s">
        <v>212</v>
      </c>
    </row>
    <row r="11" customFormat="false" ht="12.8" hidden="false" customHeight="false" outlineLevel="0" collapsed="false">
      <c r="B11" s="152"/>
      <c r="C11" s="151" t="n">
        <v>2016</v>
      </c>
      <c r="D11" s="151" t="n">
        <v>3</v>
      </c>
      <c r="E11" s="151" t="n">
        <v>995</v>
      </c>
      <c r="F11" s="153" t="n">
        <v>19118239</v>
      </c>
      <c r="G11" s="153" t="n">
        <v>18342944</v>
      </c>
      <c r="H11" s="154" t="n">
        <f aca="false">F11-J11</f>
        <v>19118239</v>
      </c>
      <c r="I11" s="154" t="n">
        <f aca="false">G11-K11</f>
        <v>18342944</v>
      </c>
      <c r="J11" s="155"/>
      <c r="K11" s="155"/>
      <c r="L11" s="154" t="n">
        <f aca="false">H11-I11</f>
        <v>775295</v>
      </c>
      <c r="M11" s="154" t="n">
        <f aca="false">J11-K11</f>
        <v>0</v>
      </c>
      <c r="N11" s="155"/>
      <c r="O11" s="152"/>
      <c r="P11" s="152"/>
      <c r="Q11" s="154" t="n">
        <f aca="false">I11*5.5017049523</f>
        <v>100917465.844562</v>
      </c>
      <c r="R11" s="154"/>
      <c r="S11" s="154"/>
      <c r="T11" s="152"/>
      <c r="U11" s="152"/>
      <c r="V11" s="152"/>
      <c r="W11" s="152"/>
      <c r="X11" s="154"/>
      <c r="Y11" s="154"/>
      <c r="Z11" s="154"/>
      <c r="AA11" s="154" t="s">
        <v>20</v>
      </c>
      <c r="AB11" s="154" t="n">
        <v>24337291.3360368</v>
      </c>
      <c r="AC11" s="157" t="n">
        <f aca="false">AB11/AA36</f>
        <v>8.98190470827316</v>
      </c>
      <c r="AD11" s="154" t="s">
        <v>213</v>
      </c>
    </row>
    <row r="12" customFormat="false" ht="12.8" hidden="false" customHeight="false" outlineLevel="0" collapsed="false">
      <c r="B12" s="152"/>
      <c r="C12" s="151" t="n">
        <v>2016</v>
      </c>
      <c r="D12" s="151" t="n">
        <v>4</v>
      </c>
      <c r="E12" s="151" t="n">
        <v>994</v>
      </c>
      <c r="F12" s="153" t="n">
        <v>20592277</v>
      </c>
      <c r="G12" s="153" t="n">
        <v>19759371</v>
      </c>
      <c r="H12" s="154" t="n">
        <f aca="false">F12-J12</f>
        <v>20592277</v>
      </c>
      <c r="I12" s="154" t="n">
        <f aca="false">G12-K12</f>
        <v>19759371</v>
      </c>
      <c r="J12" s="155"/>
      <c r="K12" s="155"/>
      <c r="L12" s="154" t="n">
        <f aca="false">H12-I12</f>
        <v>832906</v>
      </c>
      <c r="M12" s="154" t="n">
        <f aca="false">J12-K12</f>
        <v>0</v>
      </c>
      <c r="N12" s="155"/>
      <c r="O12" s="152"/>
      <c r="P12" s="152" t="s">
        <v>214</v>
      </c>
      <c r="Q12" s="154" t="n">
        <f aca="false">I12*5.5017049523</f>
        <v>108710229.285033</v>
      </c>
      <c r="R12" s="154"/>
      <c r="S12" s="154"/>
      <c r="T12" s="152"/>
      <c r="U12" s="151" t="n">
        <f aca="false">AVERAGE(U4:U9)</f>
        <v>5.18900475376138</v>
      </c>
      <c r="V12" s="152"/>
      <c r="W12" s="152"/>
      <c r="X12" s="154"/>
      <c r="Y12" s="154"/>
      <c r="Z12" s="154"/>
      <c r="AA12" s="154" t="s">
        <v>24</v>
      </c>
      <c r="AB12" s="154" t="n">
        <v>7699173.32650563</v>
      </c>
      <c r="AC12" s="157" t="n">
        <f aca="false">AB12/AA37</f>
        <v>9.38486087150759</v>
      </c>
      <c r="AD12" s="154" t="s">
        <v>215</v>
      </c>
    </row>
    <row r="13" customFormat="false" ht="12.8" hidden="false" customHeight="false" outlineLevel="0" collapsed="false">
      <c r="B13" s="152"/>
      <c r="C13" s="151" t="n">
        <v>2017</v>
      </c>
      <c r="D13" s="151" t="n">
        <v>1</v>
      </c>
      <c r="E13" s="151" t="n">
        <v>993</v>
      </c>
      <c r="F13" s="153" t="n">
        <v>20242858</v>
      </c>
      <c r="G13" s="153" t="n">
        <v>19409870</v>
      </c>
      <c r="H13" s="154" t="n">
        <f aca="false">F13-J13</f>
        <v>20242858</v>
      </c>
      <c r="I13" s="154" t="n">
        <f aca="false">G13-K13</f>
        <v>19409870</v>
      </c>
      <c r="J13" s="155"/>
      <c r="K13" s="155"/>
      <c r="L13" s="154" t="n">
        <f aca="false">H13-I13</f>
        <v>832988</v>
      </c>
      <c r="M13" s="154" t="n">
        <f aca="false">J13-K13</f>
        <v>0</v>
      </c>
      <c r="N13" s="155"/>
      <c r="O13" s="152"/>
      <c r="P13" s="151" t="n">
        <f aca="false">AVERAGE(P4:P9)</f>
        <v>5.50170495229345</v>
      </c>
      <c r="Q13" s="154" t="n">
        <f aca="false">I13*5.5017049523</f>
        <v>106787377.902499</v>
      </c>
      <c r="R13" s="154"/>
      <c r="S13" s="154"/>
      <c r="T13" s="152"/>
      <c r="U13" s="152"/>
      <c r="V13" s="152"/>
      <c r="W13" s="152"/>
      <c r="X13" s="154"/>
      <c r="Y13" s="154"/>
      <c r="Z13" s="154"/>
      <c r="AA13" s="154"/>
      <c r="AB13" s="154"/>
      <c r="AC13" s="158" t="n">
        <f aca="false">AVERAGE(AC10:AC12)</f>
        <v>8.96946312462788</v>
      </c>
      <c r="AD13" s="154"/>
    </row>
    <row r="14" customFormat="false" ht="12.8" hidden="false" customHeight="false" outlineLevel="0" collapsed="false">
      <c r="A14" s="159" t="s">
        <v>216</v>
      </c>
      <c r="B14" s="5"/>
      <c r="C14" s="159" t="n">
        <v>2015</v>
      </c>
      <c r="D14" s="159" t="n">
        <v>1</v>
      </c>
      <c r="E14" s="159" t="n">
        <v>161</v>
      </c>
      <c r="F14" s="160" t="n">
        <f aca="false">low_v2_m!B2+temporary_pension_bonus_low!B2</f>
        <v>17739542.6683295</v>
      </c>
      <c r="G14" s="160" t="n">
        <f aca="false">low_v2_m!C2+temporary_pension_bonus_low!B2</f>
        <v>17046008.4559886</v>
      </c>
      <c r="H14" s="8" t="n">
        <f aca="false">F14-J14</f>
        <v>17739542.6683295</v>
      </c>
      <c r="I14" s="8" t="n">
        <f aca="false">G14-K14</f>
        <v>17046008.4559886</v>
      </c>
      <c r="J14" s="161" t="n">
        <f aca="false">low_v2_m!J2</f>
        <v>0</v>
      </c>
      <c r="K14" s="161" t="n">
        <f aca="false">low_v2_m!K2</f>
        <v>0</v>
      </c>
      <c r="L14" s="8" t="n">
        <f aca="false">H14-I14</f>
        <v>693534.21234091</v>
      </c>
      <c r="M14" s="8" t="n">
        <f aca="false">J14-K14</f>
        <v>0</v>
      </c>
      <c r="N14" s="161" t="n">
        <f aca="false">SUM(low_v5_m!C2:J2)</f>
        <v>2788114.2166707</v>
      </c>
      <c r="O14" s="5"/>
      <c r="P14" s="5"/>
      <c r="Q14" s="8" t="n">
        <f aca="false">I14*5.5017049523</f>
        <v>93782109.13926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18283158.5350671</v>
      </c>
      <c r="Y14" s="8" t="n">
        <f aca="false">N14*5.1890047538</f>
        <v>14467537.9244416</v>
      </c>
      <c r="Z14" s="8" t="n">
        <f aca="false">L14*5.5017049523</f>
        <v>3815620.61062546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  <c r="BJ14" s="159"/>
      <c r="BK14" s="159"/>
      <c r="BL14" s="159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2" t="n">
        <f aca="false">low_v2_m!B3+temporary_pension_bonus_low!B3</f>
        <v>20424458.4543804</v>
      </c>
      <c r="G15" s="162" t="n">
        <f aca="false">low_v2_m!C3+temporary_pension_bonus_low!B3</f>
        <v>19624390.9023085</v>
      </c>
      <c r="H15" s="67" t="n">
        <f aca="false">F15-J15</f>
        <v>20424458.4543804</v>
      </c>
      <c r="I15" s="67" t="n">
        <f aca="false">G15-K15</f>
        <v>19624390.9023085</v>
      </c>
      <c r="J15" s="163" t="n">
        <f aca="false">low_v2_m!J3</f>
        <v>0</v>
      </c>
      <c r="K15" s="163" t="n">
        <f aca="false">low_v2_m!K3</f>
        <v>0</v>
      </c>
      <c r="L15" s="67" t="n">
        <f aca="false">H15-I15</f>
        <v>800067.552071896</v>
      </c>
      <c r="M15" s="67" t="n">
        <f aca="false">J15-K15</f>
        <v>0</v>
      </c>
      <c r="N15" s="163" t="n">
        <f aca="false">SUM(low_v5_m!C3:J3)</f>
        <v>2503400.06119178</v>
      </c>
      <c r="O15" s="7"/>
      <c r="P15" s="7"/>
      <c r="Q15" s="67" t="n">
        <f aca="false">I15*5.5017049523</f>
        <v>107967608.613102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17391890.4315958</v>
      </c>
      <c r="Y15" s="67" t="n">
        <f aca="false">N15*5.1890047538</f>
        <v>12990154.8181873</v>
      </c>
      <c r="Z15" s="67" t="n">
        <f aca="false">L15*5.5017049523</f>
        <v>4401735.61340849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62" t="n">
        <f aca="false">low_v2_m!B4+temporary_pension_bonus_low!B4</f>
        <v>19770972.3841794</v>
      </c>
      <c r="G16" s="162" t="n">
        <f aca="false">low_v2_m!C4+temporary_pension_bonus_low!B4</f>
        <v>18995663.1156498</v>
      </c>
      <c r="H16" s="67" t="n">
        <f aca="false">F16-J16</f>
        <v>19770972.3841794</v>
      </c>
      <c r="I16" s="67" t="n">
        <f aca="false">G16-K16</f>
        <v>18995663.1156498</v>
      </c>
      <c r="J16" s="163" t="n">
        <f aca="false">low_v2_m!J4</f>
        <v>0</v>
      </c>
      <c r="K16" s="163" t="n">
        <f aca="false">low_v2_m!K4</f>
        <v>0</v>
      </c>
      <c r="L16" s="67" t="n">
        <f aca="false">H16-I16</f>
        <v>775309.268529587</v>
      </c>
      <c r="M16" s="67" t="n">
        <f aca="false">J16-K16</f>
        <v>0</v>
      </c>
      <c r="N16" s="163" t="n">
        <f aca="false">SUM(low_v5_m!C4:J4)</f>
        <v>2964080.7181469</v>
      </c>
      <c r="O16" s="164" t="n">
        <v>94527377.1142455</v>
      </c>
      <c r="Q16" s="67" t="n">
        <f aca="false">I16*5.5017049523</f>
        <v>104508533.835593</v>
      </c>
      <c r="R16" s="67" t="n">
        <v>16695329.1346057</v>
      </c>
      <c r="S16" s="67" t="n">
        <v>3421891.05153569</v>
      </c>
      <c r="T16" s="164" t="n">
        <v>22190060.6351791</v>
      </c>
      <c r="U16" s="7" t="n">
        <f aca="false">R22/N16</f>
        <v>7.00990456992694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19646151.7793445</v>
      </c>
      <c r="Y16" s="67" t="n">
        <f aca="false">N16*5.1890047538</f>
        <v>15380628.9371112</v>
      </c>
      <c r="Z16" s="67" t="n">
        <f aca="false">L16*5.5017049523</f>
        <v>4265522.84223332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62" t="n">
        <f aca="false">low_v2_m!B5+temporary_pension_bonus_low!B5</f>
        <v>21368066.5344648</v>
      </c>
      <c r="G17" s="162" t="n">
        <f aca="false">low_v2_m!C5+temporary_pension_bonus_low!B5</f>
        <v>20527759.8395527</v>
      </c>
      <c r="H17" s="67" t="n">
        <f aca="false">F17-J17</f>
        <v>21368066.5344648</v>
      </c>
      <c r="I17" s="67" t="n">
        <f aca="false">G17-K17</f>
        <v>20527759.8395527</v>
      </c>
      <c r="J17" s="163" t="n">
        <f aca="false">low_v2_m!J5</f>
        <v>0</v>
      </c>
      <c r="K17" s="163" t="n">
        <f aca="false">low_v2_m!K5</f>
        <v>0</v>
      </c>
      <c r="L17" s="67" t="n">
        <f aca="false">H17-I17</f>
        <v>840306.694912139</v>
      </c>
      <c r="M17" s="67" t="n">
        <f aca="false">J17-K17</f>
        <v>0</v>
      </c>
      <c r="N17" s="163" t="n">
        <f aca="false">SUM(low_v5_m!C5:J5)</f>
        <v>2823292.24132232</v>
      </c>
      <c r="O17" s="164" t="n">
        <v>111875162.875528</v>
      </c>
      <c r="Q17" s="67" t="n">
        <f aca="false">I17*5.5017049523</f>
        <v>112937677.968892</v>
      </c>
      <c r="R17" s="67" t="n">
        <v>16337001.0457356</v>
      </c>
      <c r="S17" s="67" t="n">
        <v>4049880.89609411</v>
      </c>
      <c r="T17" s="164" t="n">
        <v>22729747.8617584</v>
      </c>
      <c r="U17" s="7" t="n">
        <f aca="false">R23/N17</f>
        <v>6.56515563282267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19273196.3664372</v>
      </c>
      <c r="Y17" s="67" t="n">
        <f aca="false">N17*5.1890047538</f>
        <v>14650076.8615882</v>
      </c>
      <c r="Z17" s="67" t="n">
        <f aca="false">L17*5.5017049523</f>
        <v>4623119.50484896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59"/>
      <c r="B18" s="5"/>
      <c r="C18" s="159" t="n">
        <f aca="false">C14+1</f>
        <v>2016</v>
      </c>
      <c r="D18" s="159" t="n">
        <f aca="false">D14</f>
        <v>1</v>
      </c>
      <c r="E18" s="159" t="n">
        <v>165</v>
      </c>
      <c r="F18" s="160" t="n">
        <f aca="false">low_v2_m!B6+temporary_pension_bonus_low!B6</f>
        <v>18728958.0861916</v>
      </c>
      <c r="G18" s="160" t="n">
        <f aca="false">low_v2_m!C6+temporary_pension_bonus_low!B6</f>
        <v>17994800.0013876</v>
      </c>
      <c r="H18" s="8" t="n">
        <f aca="false">F18-J18</f>
        <v>18728958.0861916</v>
      </c>
      <c r="I18" s="8" t="n">
        <f aca="false">G18-K18</f>
        <v>17994800.0013876</v>
      </c>
      <c r="J18" s="161" t="n">
        <f aca="false">low_v2_m!J6</f>
        <v>0</v>
      </c>
      <c r="K18" s="161" t="n">
        <f aca="false">low_v2_m!K6</f>
        <v>0</v>
      </c>
      <c r="L18" s="8" t="n">
        <f aca="false">H18-I18</f>
        <v>734158.084804092</v>
      </c>
      <c r="M18" s="8" t="n">
        <f aca="false">J18-K18</f>
        <v>0</v>
      </c>
      <c r="N18" s="161" t="n">
        <f aca="false">SUM(low_v5_m!C6:J6)</f>
        <v>2816470.50091539</v>
      </c>
      <c r="O18" s="165" t="n">
        <v>91414555.2301573</v>
      </c>
      <c r="P18" s="5"/>
      <c r="Q18" s="8" t="n">
        <f aca="false">I18*5.5017049523</f>
        <v>99002080.283282</v>
      </c>
      <c r="R18" s="8" t="n">
        <v>17527446.3296216</v>
      </c>
      <c r="S18" s="8" t="n">
        <v>3309206.89933169</v>
      </c>
      <c r="T18" s="165" t="n">
        <v>22762488.8207359</v>
      </c>
      <c r="U18" s="5" t="n">
        <f aca="false">R24/N18</f>
        <v>6.57446126426967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18653799.9891252</v>
      </c>
      <c r="Y18" s="8" t="n">
        <f aca="false">N18*5.1890047538</f>
        <v>14614678.8181874</v>
      </c>
      <c r="Z18" s="8" t="n">
        <f aca="false">L18*5.5017049523</f>
        <v>4039121.17093775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  <c r="BB18" s="159"/>
      <c r="BC18" s="159"/>
      <c r="BD18" s="159"/>
      <c r="BE18" s="159"/>
      <c r="BF18" s="159"/>
      <c r="BG18" s="159"/>
      <c r="BH18" s="159"/>
      <c r="BI18" s="159"/>
      <c r="BJ18" s="159"/>
      <c r="BK18" s="159"/>
      <c r="BL18" s="159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2" t="n">
        <f aca="false">low_v2_m!B7+temporary_pension_bonus_low!B7</f>
        <v>19344977.1486059</v>
      </c>
      <c r="G19" s="162" t="n">
        <f aca="false">low_v2_m!C7+temporary_pension_bonus_low!B7</f>
        <v>18584952.0654976</v>
      </c>
      <c r="H19" s="67" t="n">
        <f aca="false">F19-J19</f>
        <v>19344977.1486059</v>
      </c>
      <c r="I19" s="67" t="n">
        <f aca="false">G19-K19</f>
        <v>18584952.0654976</v>
      </c>
      <c r="J19" s="163" t="n">
        <f aca="false">low_v2_m!J7</f>
        <v>0</v>
      </c>
      <c r="K19" s="163" t="n">
        <f aca="false">low_v2_m!K7</f>
        <v>0</v>
      </c>
      <c r="L19" s="67" t="n">
        <f aca="false">H19-I19</f>
        <v>760025.083108328</v>
      </c>
      <c r="M19" s="67" t="n">
        <f aca="false">J19-K19</f>
        <v>0</v>
      </c>
      <c r="N19" s="163" t="n">
        <f aca="false">SUM(low_v5_m!C7:J7)</f>
        <v>2801537.62062767</v>
      </c>
      <c r="O19" s="164" t="n">
        <v>104116643.411142</v>
      </c>
      <c r="P19" s="7"/>
      <c r="Q19" s="67" t="n">
        <f aca="false">I19*5.5017049523</f>
        <v>102248922.817006</v>
      </c>
      <c r="R19" s="67" t="n">
        <v>18813591.3018501</v>
      </c>
      <c r="S19" s="67" t="n">
        <v>3769022.49148334</v>
      </c>
      <c r="T19" s="164" t="n">
        <v>24440890.5830178</v>
      </c>
      <c r="U19" s="7" t="n">
        <f aca="false">R19/N19</f>
        <v>6.71545195871224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18718625.7949958</v>
      </c>
      <c r="Y19" s="67" t="n">
        <f aca="false">N19*5.1890047538</f>
        <v>14537192.0313865</v>
      </c>
      <c r="Z19" s="67" t="n">
        <f aca="false">L19*5.5017049523</f>
        <v>4181433.76360931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3" t="n">
        <f aca="false">low_v2_m!D8+temporary_pension_bonus_low!B8</f>
        <v>18490578.4951819</v>
      </c>
      <c r="G20" s="163" t="n">
        <f aca="false">low_v2_m!E8+temporary_pension_bonus_low!B8</f>
        <v>17761320.7274872</v>
      </c>
      <c r="H20" s="67" t="n">
        <f aca="false">F20-J20</f>
        <v>18490578.4951819</v>
      </c>
      <c r="I20" s="67" t="n">
        <f aca="false">G20-K20</f>
        <v>17761320.7274872</v>
      </c>
      <c r="J20" s="163" t="n">
        <f aca="false">low_v2_m!J8</f>
        <v>0</v>
      </c>
      <c r="K20" s="163" t="n">
        <f aca="false">low_v2_m!K8</f>
        <v>0</v>
      </c>
      <c r="L20" s="67" t="n">
        <f aca="false">H20-I20</f>
        <v>729257.767694697</v>
      </c>
      <c r="M20" s="67" t="n">
        <f aca="false">J20-K20</f>
        <v>0</v>
      </c>
      <c r="N20" s="163" t="n">
        <f aca="false">SUM(low_v5_m!C8:J8)</f>
        <v>2450156.14160319</v>
      </c>
      <c r="O20" s="164" t="n">
        <v>90764685.8571572</v>
      </c>
      <c r="P20" s="7"/>
      <c r="Q20" s="67" t="n">
        <f aca="false">I20*5.5017049523</f>
        <v>97717546.2058051</v>
      </c>
      <c r="R20" s="67" t="n">
        <v>16989362.3248539</v>
      </c>
      <c r="S20" s="67" t="n">
        <v>3285681.62802909</v>
      </c>
      <c r="T20" s="164" t="n">
        <v>22167728.6392591</v>
      </c>
      <c r="U20" s="7" t="n">
        <f aca="false">R20/N20</f>
        <v>6.93399168990813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16726032.9383604</v>
      </c>
      <c r="Y20" s="67" t="n">
        <f aca="false">N20*5.1890047538</f>
        <v>12713871.8663312</v>
      </c>
      <c r="Z20" s="67" t="n">
        <f aca="false">L20*5.5017049523</f>
        <v>4012161.07202916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3" t="n">
        <f aca="false">low_v2_m!D9+temporary_pension_bonus_low!B9</f>
        <v>20206487.8241816</v>
      </c>
      <c r="G21" s="163" t="n">
        <f aca="false">low_v2_m!E9+temporary_pension_bonus_low!B9</f>
        <v>19407540.7231199</v>
      </c>
      <c r="H21" s="67" t="n">
        <f aca="false">F21-J21</f>
        <v>20187754.0112132</v>
      </c>
      <c r="I21" s="67" t="n">
        <f aca="false">G21-K21</f>
        <v>19389368.9245406</v>
      </c>
      <c r="J21" s="163" t="n">
        <f aca="false">low_v2_m!J9</f>
        <v>18733.8129683629</v>
      </c>
      <c r="K21" s="163" t="n">
        <f aca="false">low_v2_m!K9</f>
        <v>18171.7985793121</v>
      </c>
      <c r="L21" s="67" t="n">
        <f aca="false">H21-I21</f>
        <v>798385.086672671</v>
      </c>
      <c r="M21" s="67" t="n">
        <f aca="false">J21-K21</f>
        <v>562.014389050884</v>
      </c>
      <c r="N21" s="163" t="n">
        <f aca="false">SUM(low_v5_m!C9:J9)</f>
        <v>3892938.68981568</v>
      </c>
      <c r="O21" s="164" t="n">
        <v>112083822.294624</v>
      </c>
      <c r="P21" s="7"/>
      <c r="Q21" s="67" t="n">
        <f aca="false">I21*5.5017049523</f>
        <v>106674587.034117</v>
      </c>
      <c r="R21" s="67" t="n">
        <v>21412355.8556138</v>
      </c>
      <c r="S21" s="67" t="n">
        <v>4057434.36706539</v>
      </c>
      <c r="T21" s="164" t="n">
        <v>27652287.4723871</v>
      </c>
      <c r="U21" s="7" t="n">
        <f aca="false">R21/N21</f>
        <v>5.50030646812668</v>
      </c>
      <c r="V21" s="67" t="n">
        <f aca="false">K21*5.5017049523</f>
        <v>99975.8742359993</v>
      </c>
      <c r="W21" s="67" t="n">
        <f aca="false">M21*5.5017049523</f>
        <v>3092.03734750511</v>
      </c>
      <c r="X21" s="67" t="n">
        <f aca="false">N21*5.1890047538+L21*5.5017049523</f>
        <v>24592956.552895</v>
      </c>
      <c r="Y21" s="67" t="n">
        <f aca="false">N21*5.1890047538</f>
        <v>20200477.3677055</v>
      </c>
      <c r="Z21" s="67" t="n">
        <f aca="false">L21*5.5017049523</f>
        <v>4392479.1851895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9"/>
      <c r="B22" s="5"/>
      <c r="C22" s="159" t="n">
        <f aca="false">C18+1</f>
        <v>2017</v>
      </c>
      <c r="D22" s="159" t="n">
        <f aca="false">D18</f>
        <v>1</v>
      </c>
      <c r="E22" s="159" t="n">
        <v>169</v>
      </c>
      <c r="F22" s="161" t="n">
        <f aca="false">low_v2_m!D10+temporary_pension_bonus_low!B10</f>
        <v>19442559.2610445</v>
      </c>
      <c r="G22" s="161" t="n">
        <f aca="false">low_v2_m!E10+temporary_pension_bonus_low!B10</f>
        <v>18671668.282826</v>
      </c>
      <c r="H22" s="8" t="n">
        <f aca="false">F22-J22</f>
        <v>19390189.5303603</v>
      </c>
      <c r="I22" s="8" t="n">
        <f aca="false">G22-K22</f>
        <v>18620869.6440623</v>
      </c>
      <c r="J22" s="161" t="n">
        <f aca="false">low_v2_m!J10</f>
        <v>52369.7306842421</v>
      </c>
      <c r="K22" s="161" t="n">
        <f aca="false">low_v2_m!K10</f>
        <v>50798.6387637148</v>
      </c>
      <c r="L22" s="8" t="n">
        <f aca="false">H22-I22</f>
        <v>769319.886297978</v>
      </c>
      <c r="M22" s="8" t="n">
        <f aca="false">J22-K22</f>
        <v>1571.09192052727</v>
      </c>
      <c r="N22" s="161" t="n">
        <f aca="false">SUM(low_v5_m!C10:J10)</f>
        <v>4222415.9294058</v>
      </c>
      <c r="O22" s="165" t="n">
        <v>99073334.5554007</v>
      </c>
      <c r="P22" s="5"/>
      <c r="Q22" s="8" t="n">
        <f aca="false">I22*5.5017049523</f>
        <v>102446530.73687</v>
      </c>
      <c r="R22" s="8" t="n">
        <v>20777922.9717703</v>
      </c>
      <c r="S22" s="8" t="n">
        <v>3586454.71090551</v>
      </c>
      <c r="T22" s="165" t="n">
        <v>25889654.8342129</v>
      </c>
      <c r="U22" s="5" t="n">
        <f aca="false">R22/N22</f>
        <v>4.92086126027245</v>
      </c>
      <c r="V22" s="8" t="n">
        <f aca="false">K22*5.5017049523</f>
        <v>279479.122456429</v>
      </c>
      <c r="W22" s="8" t="n">
        <f aca="false">M22*5.5017049523</f>
        <v>8643.68419968338</v>
      </c>
      <c r="X22" s="8" t="n">
        <f aca="false">N22*5.1890047538+L22*5.5017049523</f>
        <v>26142707.358556</v>
      </c>
      <c r="Y22" s="8" t="n">
        <f aca="false">N22*5.1890047538</f>
        <v>21910136.3302075</v>
      </c>
      <c r="Z22" s="8" t="n">
        <f aca="false">L22*5.5017049523</f>
        <v>4232571.02834846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  <c r="BB22" s="159"/>
      <c r="BC22" s="159"/>
      <c r="BD22" s="159"/>
      <c r="BE22" s="159"/>
      <c r="BF22" s="159"/>
      <c r="BG22" s="159"/>
      <c r="BH22" s="159"/>
      <c r="BI22" s="159"/>
      <c r="BJ22" s="159"/>
      <c r="BK22" s="159"/>
      <c r="BL22" s="159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3" t="n">
        <f aca="false">low_v2_m!D11+temporary_pension_bonus_low!B11</f>
        <v>20770363.766955</v>
      </c>
      <c r="G23" s="163" t="n">
        <f aca="false">low_v2_m!E11+temporary_pension_bonus_low!B11</f>
        <v>19945387.4704533</v>
      </c>
      <c r="H23" s="67" t="n">
        <f aca="false">F23-J23</f>
        <v>20671124.2633377</v>
      </c>
      <c r="I23" s="67" t="n">
        <f aca="false">G23-K23</f>
        <v>19849125.1519446</v>
      </c>
      <c r="J23" s="163" t="n">
        <f aca="false">low_v2_m!J11</f>
        <v>99239.5036172691</v>
      </c>
      <c r="K23" s="163" t="n">
        <f aca="false">low_v2_m!K11</f>
        <v>96262.318508751</v>
      </c>
      <c r="L23" s="67" t="n">
        <f aca="false">H23-I23</f>
        <v>821999.111393176</v>
      </c>
      <c r="M23" s="67" t="n">
        <f aca="false">J23-K23</f>
        <v>2977.18510851808</v>
      </c>
      <c r="N23" s="163" t="n">
        <f aca="false">SUM(low_v5_m!C11:J11)</f>
        <v>3867366.74910504</v>
      </c>
      <c r="O23" s="164" t="n">
        <v>118311548.494431</v>
      </c>
      <c r="P23" s="7"/>
      <c r="Q23" s="67" t="n">
        <f aca="false">I23*5.5017049523</f>
        <v>109204030.147276</v>
      </c>
      <c r="R23" s="67" t="n">
        <v>18535352.9612218</v>
      </c>
      <c r="S23" s="67" t="n">
        <v>4282878.0554984</v>
      </c>
      <c r="T23" s="164" t="n">
        <v>24020927.7863425</v>
      </c>
      <c r="U23" s="7" t="n">
        <f aca="false">R23/N23</f>
        <v>4.79275800918315</v>
      </c>
      <c r="V23" s="67" t="n">
        <f aca="false">K23*5.5017049523</f>
        <v>529606.874459475</v>
      </c>
      <c r="W23" s="67" t="n">
        <f aca="false">M23*5.5017049523</f>
        <v>16379.5940554477</v>
      </c>
      <c r="X23" s="67" t="n">
        <f aca="false">N23*5.1890047538+L23*5.5017049523</f>
        <v>24590181.0277321</v>
      </c>
      <c r="Y23" s="67" t="n">
        <f aca="false">N23*5.1890047538</f>
        <v>20067784.4457941</v>
      </c>
      <c r="Z23" s="67" t="n">
        <f aca="false">L23*5.5017049523</f>
        <v>4522396.58193804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3" t="n">
        <f aca="false">low_v2_m!D12+temporary_pension_bonus_low!B12</f>
        <v>19946339.4687235</v>
      </c>
      <c r="G24" s="163" t="n">
        <f aca="false">low_v2_m!E12+temporary_pension_bonus_low!B12</f>
        <v>19153514.1092788</v>
      </c>
      <c r="H24" s="67" t="n">
        <f aca="false">F24-J24</f>
        <v>19829109.5009067</v>
      </c>
      <c r="I24" s="67" t="n">
        <f aca="false">G24-K24</f>
        <v>19039801.0404965</v>
      </c>
      <c r="J24" s="163" t="n">
        <f aca="false">low_v2_m!J12</f>
        <v>117229.967816862</v>
      </c>
      <c r="K24" s="163" t="n">
        <f aca="false">low_v2_m!K12</f>
        <v>113713.068782356</v>
      </c>
      <c r="L24" s="67" t="n">
        <f aca="false">H24-I24</f>
        <v>789308.460410219</v>
      </c>
      <c r="M24" s="67" t="n">
        <f aca="false">J24-K24</f>
        <v>3516.89903450584</v>
      </c>
      <c r="N24" s="163" t="n">
        <f aca="false">SUM(low_v5_m!C12:J12)</f>
        <v>3510870.42223416</v>
      </c>
      <c r="O24" s="164" t="n">
        <v>103254577.736778</v>
      </c>
      <c r="P24" s="7"/>
      <c r="Q24" s="67" t="n">
        <f aca="false">I24*5.5017049523</f>
        <v>104751367.675306</v>
      </c>
      <c r="R24" s="67" t="n">
        <v>18516776.2102264</v>
      </c>
      <c r="S24" s="67" t="n">
        <v>3737815.71407136</v>
      </c>
      <c r="T24" s="164" t="n">
        <v>24278813.7103198</v>
      </c>
      <c r="U24" s="7" t="n">
        <f aca="false">R24/N24</f>
        <v>5.27412692105086</v>
      </c>
      <c r="V24" s="67" t="n">
        <f aca="false">K24*5.5017049523</f>
        <v>625615.753661117</v>
      </c>
      <c r="W24" s="67" t="n">
        <f aca="false">M24*5.5017049523</f>
        <v>19348.9408348799</v>
      </c>
      <c r="X24" s="67" t="n">
        <f aca="false">N24*5.1890047538+L24*5.5017049523</f>
        <v>22560465.5764801</v>
      </c>
      <c r="Y24" s="67" t="n">
        <f aca="false">N24*5.1890047538</f>
        <v>18217923.3109489</v>
      </c>
      <c r="Z24" s="67" t="n">
        <f aca="false">L24*5.5017049523</f>
        <v>4342542.26553119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3" t="n">
        <f aca="false">low_v2_m!D13+temporary_pension_bonus_low!B13</f>
        <v>21733835.2916423</v>
      </c>
      <c r="G25" s="163" t="n">
        <f aca="false">low_v2_m!E13+temporary_pension_bonus_low!B13</f>
        <v>20868135.4316094</v>
      </c>
      <c r="H25" s="67" t="n">
        <f aca="false">F25-J25</f>
        <v>21571114.1132178</v>
      </c>
      <c r="I25" s="67" t="n">
        <f aca="false">G25-K25</f>
        <v>20710295.8885376</v>
      </c>
      <c r="J25" s="163" t="n">
        <f aca="false">low_v2_m!J13</f>
        <v>162721.178424523</v>
      </c>
      <c r="K25" s="163" t="n">
        <f aca="false">low_v2_m!K13</f>
        <v>157839.543071787</v>
      </c>
      <c r="L25" s="67" t="n">
        <f aca="false">H25-I25</f>
        <v>860818.224680152</v>
      </c>
      <c r="M25" s="67" t="n">
        <f aca="false">J25-K25</f>
        <v>4881.6353527357</v>
      </c>
      <c r="N25" s="163" t="n">
        <f aca="false">SUM(low_v5_m!C13:J13)</f>
        <v>3990735.76895413</v>
      </c>
      <c r="O25" s="166" t="n">
        <v>124728426.724285</v>
      </c>
      <c r="Q25" s="67" t="n">
        <f aca="false">I25*5.5017049523</f>
        <v>113941937.453566</v>
      </c>
      <c r="R25" s="67" t="n">
        <v>18747481.3987943</v>
      </c>
      <c r="S25" s="67" t="n">
        <v>4515169.04741912</v>
      </c>
      <c r="T25" s="166" t="n">
        <v>24785174.0476736</v>
      </c>
      <c r="V25" s="67" t="n">
        <f aca="false">K25*5.5017049523</f>
        <v>868386.595786821</v>
      </c>
      <c r="W25" s="67" t="n">
        <f aca="false">M25*5.5017049523</f>
        <v>26857.3173954688</v>
      </c>
      <c r="X25" s="67" t="n">
        <f aca="false">N25*5.1890047538+L25*5.5017049523</f>
        <v>25443914.7660156</v>
      </c>
      <c r="Y25" s="67" t="n">
        <f aca="false">N25*5.1890047538</f>
        <v>20707946.8762627</v>
      </c>
      <c r="Z25" s="67" t="n">
        <f aca="false">L25*5.5017049523</f>
        <v>4735967.88975289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59"/>
      <c r="B26" s="5"/>
      <c r="C26" s="159" t="n">
        <f aca="false">C22+1</f>
        <v>2018</v>
      </c>
      <c r="D26" s="159" t="n">
        <f aca="false">D22</f>
        <v>1</v>
      </c>
      <c r="E26" s="159" t="n">
        <v>173</v>
      </c>
      <c r="F26" s="161" t="n">
        <f aca="false">low_v2_m!D14+temporary_pension_bonus_low!B14</f>
        <v>20218888.9531109</v>
      </c>
      <c r="G26" s="161" t="n">
        <f aca="false">low_v2_m!E14+temporary_pension_bonus_low!B14</f>
        <v>19414223.162178</v>
      </c>
      <c r="H26" s="8" t="n">
        <f aca="false">F26-J26</f>
        <v>20043363.9902805</v>
      </c>
      <c r="I26" s="8" t="n">
        <f aca="false">G26-K26</f>
        <v>19243963.9482325</v>
      </c>
      <c r="J26" s="161" t="n">
        <f aca="false">low_v2_m!J14</f>
        <v>175524.962830442</v>
      </c>
      <c r="K26" s="161" t="n">
        <f aca="false">low_v2_m!K14</f>
        <v>170259.213945529</v>
      </c>
      <c r="L26" s="8" t="n">
        <f aca="false">H26-I26</f>
        <v>799400.042047985</v>
      </c>
      <c r="M26" s="8" t="n">
        <f aca="false">J26-K26</f>
        <v>5265.74888491325</v>
      </c>
      <c r="N26" s="161" t="n">
        <f aca="false">SUM(low_v5_m!C14:J14)</f>
        <v>4233942.08809355</v>
      </c>
      <c r="O26" s="5"/>
      <c r="P26" s="5"/>
      <c r="Q26" s="8" t="n">
        <f aca="false">I26*5.5017049523</f>
        <v>105874611.755873</v>
      </c>
      <c r="R26" s="8"/>
      <c r="S26" s="8"/>
      <c r="T26" s="5"/>
      <c r="U26" s="5"/>
      <c r="V26" s="8" t="n">
        <f aca="false">K26*5.5017049523</f>
        <v>936715.960538819</v>
      </c>
      <c r="W26" s="8" t="n">
        <f aca="false">M26*5.5017049523</f>
        <v>28970.5967176954</v>
      </c>
      <c r="X26" s="8" t="n">
        <f aca="false">N26*5.1890047538+L26*5.5017049523</f>
        <v>26368008.7926355</v>
      </c>
      <c r="Y26" s="8" t="n">
        <f aca="false">N26*5.1890047538</f>
        <v>21969945.6224313</v>
      </c>
      <c r="Z26" s="8" t="n">
        <f aca="false">L26*5.5017049523</f>
        <v>4398063.17020423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  <c r="BB26" s="159"/>
      <c r="BC26" s="159"/>
      <c r="BD26" s="159"/>
      <c r="BE26" s="159"/>
      <c r="BF26" s="159"/>
      <c r="BG26" s="159"/>
      <c r="BH26" s="159"/>
      <c r="BI26" s="159"/>
      <c r="BJ26" s="159"/>
      <c r="BK26" s="159"/>
      <c r="BL26" s="159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3" t="n">
        <f aca="false">low_v2_m!D15+temporary_pension_bonus_low!B15</f>
        <v>20296024.1848378</v>
      </c>
      <c r="G27" s="163" t="n">
        <f aca="false">low_v2_m!E15+temporary_pension_bonus_low!B15</f>
        <v>19500116.3075921</v>
      </c>
      <c r="H27" s="67" t="n">
        <f aca="false">F27-J27</f>
        <v>20093281.5342005</v>
      </c>
      <c r="I27" s="67" t="n">
        <f aca="false">G27-K27</f>
        <v>19303455.936474</v>
      </c>
      <c r="J27" s="163" t="n">
        <f aca="false">low_v2_m!J15</f>
        <v>202742.650637218</v>
      </c>
      <c r="K27" s="163" t="n">
        <f aca="false">low_v2_m!K15</f>
        <v>196660.371118102</v>
      </c>
      <c r="L27" s="67" t="n">
        <f aca="false">H27-I27</f>
        <v>789825.597726565</v>
      </c>
      <c r="M27" s="67" t="n">
        <f aca="false">J27-K27</f>
        <v>6082.27951911654</v>
      </c>
      <c r="N27" s="163" t="n">
        <f aca="false">SUM(low_v5_m!C15:J15)</f>
        <v>3588608.991979</v>
      </c>
      <c r="O27" s="7"/>
      <c r="P27" s="7"/>
      <c r="Q27" s="67" t="n">
        <f aca="false">I27*5.5017049523</f>
        <v>106201919.122204</v>
      </c>
      <c r="R27" s="67"/>
      <c r="S27" s="67"/>
      <c r="T27" s="7"/>
      <c r="U27" s="7"/>
      <c r="V27" s="67" t="n">
        <f aca="false">K27*5.5017049523</f>
        <v>1081967.33770162</v>
      </c>
      <c r="W27" s="67" t="n">
        <f aca="false">M27*5.5017049523</f>
        <v>33462.9073515963</v>
      </c>
      <c r="X27" s="67" t="n">
        <f aca="false">N27*5.1890047538+L27*5.5017049523</f>
        <v>22966696.521374</v>
      </c>
      <c r="Y27" s="67" t="n">
        <f aca="false">N27*5.1890047538</f>
        <v>18621309.1189084</v>
      </c>
      <c r="Z27" s="67" t="n">
        <f aca="false">L27*5.5017049523</f>
        <v>4345387.40246555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3" t="n">
        <f aca="false">low_v2_m!D16+temporary_pension_bonus_low!B16</f>
        <v>18996972.1123845</v>
      </c>
      <c r="G28" s="163" t="n">
        <f aca="false">low_v2_m!E16+temporary_pension_bonus_low!B16</f>
        <v>18240826.5509978</v>
      </c>
      <c r="H28" s="67" t="n">
        <f aca="false">F28-J28</f>
        <v>18774109.8030384</v>
      </c>
      <c r="I28" s="67" t="n">
        <f aca="false">G28-K28</f>
        <v>18024650.110932</v>
      </c>
      <c r="J28" s="163" t="n">
        <f aca="false">low_v2_m!J16</f>
        <v>222862.309346122</v>
      </c>
      <c r="K28" s="163" t="n">
        <f aca="false">low_v2_m!K16</f>
        <v>216176.440065739</v>
      </c>
      <c r="L28" s="67" t="n">
        <f aca="false">H28-I28</f>
        <v>749459.692106318</v>
      </c>
      <c r="M28" s="67" t="n">
        <f aca="false">J28-K28</f>
        <v>6685.86928038366</v>
      </c>
      <c r="N28" s="163" t="n">
        <f aca="false">SUM(low_v5_m!C16:J16)</f>
        <v>3273414.78527882</v>
      </c>
      <c r="O28" s="7"/>
      <c r="P28" s="7"/>
      <c r="Q28" s="67" t="n">
        <f aca="false">I28*5.5017049523</f>
        <v>99166306.7787895</v>
      </c>
      <c r="R28" s="67"/>
      <c r="S28" s="67"/>
      <c r="T28" s="7"/>
      <c r="U28" s="7"/>
      <c r="V28" s="67" t="n">
        <f aca="false">K28*5.5017049523</f>
        <v>1189338.99088026</v>
      </c>
      <c r="W28" s="67" t="n">
        <f aca="false">M28*5.5017049523</f>
        <v>36783.6801303172</v>
      </c>
      <c r="X28" s="67" t="n">
        <f aca="false">N28*5.1890047538+L28*5.5017049523</f>
        <v>21109070.9815816</v>
      </c>
      <c r="Y28" s="67" t="n">
        <f aca="false">N28*5.1890047538</f>
        <v>16985764.881971</v>
      </c>
      <c r="Z28" s="67" t="n">
        <f aca="false">L28*5.5017049523</f>
        <v>4123306.09961056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3" t="n">
        <f aca="false">low_v2_m!D17+temporary_pension_bonus_low!B17</f>
        <v>17389518.3454195</v>
      </c>
      <c r="G29" s="163" t="n">
        <f aca="false">low_v2_m!E17+temporary_pension_bonus_low!B17</f>
        <v>16699154.5286054</v>
      </c>
      <c r="H29" s="67" t="n">
        <f aca="false">F29-J29</f>
        <v>17158547.043947</v>
      </c>
      <c r="I29" s="67" t="n">
        <f aca="false">G29-K29</f>
        <v>16475112.3661772</v>
      </c>
      <c r="J29" s="163" t="n">
        <f aca="false">low_v2_m!J17</f>
        <v>230971.30147243</v>
      </c>
      <c r="K29" s="163" t="n">
        <f aca="false">low_v2_m!K17</f>
        <v>224042.162428257</v>
      </c>
      <c r="L29" s="67" t="n">
        <f aca="false">H29-I29</f>
        <v>683434.677769862</v>
      </c>
      <c r="M29" s="67" t="n">
        <f aca="false">J29-K29</f>
        <v>6929.13904417286</v>
      </c>
      <c r="N29" s="163" t="n">
        <f aca="false">SUM(low_v5_m!C17:J17)</f>
        <v>3038125.44366606</v>
      </c>
      <c r="O29" s="7"/>
      <c r="P29" s="7"/>
      <c r="Q29" s="67" t="n">
        <f aca="false">I29*5.5017049523</f>
        <v>90641207.294696</v>
      </c>
      <c r="R29" s="67"/>
      <c r="S29" s="67"/>
      <c r="T29" s="7"/>
      <c r="U29" s="7"/>
      <c r="V29" s="67" t="n">
        <f aca="false">K29*5.5017049523</f>
        <v>1232613.87455554</v>
      </c>
      <c r="W29" s="67" t="n">
        <f aca="false">M29*5.5017049523</f>
        <v>38122.0785945011</v>
      </c>
      <c r="X29" s="67" t="n">
        <f aca="false">N29*5.1890047538+L29*5.5017049523</f>
        <v>19524903.3210839</v>
      </c>
      <c r="Y29" s="67" t="n">
        <f aca="false">N29*5.1890047538</f>
        <v>15764847.3698239</v>
      </c>
      <c r="Z29" s="67" t="n">
        <f aca="false">L29*5.5017049523</f>
        <v>3760055.95126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9"/>
      <c r="B30" s="5"/>
      <c r="C30" s="159" t="n">
        <f aca="false">C26+1</f>
        <v>2019</v>
      </c>
      <c r="D30" s="159" t="n">
        <f aca="false">D26</f>
        <v>1</v>
      </c>
      <c r="E30" s="159" t="n">
        <v>177</v>
      </c>
      <c r="F30" s="161" t="n">
        <f aca="false">low_v2_m!D18+temporary_pension_bonus_low!B18</f>
        <v>17226658.2022373</v>
      </c>
      <c r="G30" s="161" t="n">
        <f aca="false">low_v2_m!E18+temporary_pension_bonus_low!B18</f>
        <v>16542084.4846853</v>
      </c>
      <c r="H30" s="8" t="n">
        <f aca="false">F30-J30</f>
        <v>17031067.6351748</v>
      </c>
      <c r="I30" s="8" t="n">
        <f aca="false">G30-K30</f>
        <v>16352361.6346346</v>
      </c>
      <c r="J30" s="161" t="n">
        <f aca="false">low_v2_m!J18</f>
        <v>195590.567062491</v>
      </c>
      <c r="K30" s="161" t="n">
        <f aca="false">low_v2_m!K18</f>
        <v>189722.850050616</v>
      </c>
      <c r="L30" s="8" t="n">
        <f aca="false">H30-I30</f>
        <v>678706.000540201</v>
      </c>
      <c r="M30" s="8" t="n">
        <f aca="false">J30-K30</f>
        <v>5867.71701187475</v>
      </c>
      <c r="N30" s="161" t="n">
        <f aca="false">SUM(low_v5_m!C18:J18)</f>
        <v>3559515.16025304</v>
      </c>
      <c r="O30" s="5"/>
      <c r="P30" s="5"/>
      <c r="Q30" s="8" t="n">
        <f aca="false">I30*5.5017049523</f>
        <v>89965868.98707</v>
      </c>
      <c r="R30" s="8"/>
      <c r="S30" s="8"/>
      <c r="T30" s="5"/>
      <c r="U30" s="5"/>
      <c r="V30" s="8" t="n">
        <f aca="false">K30*5.5017049523</f>
        <v>1043799.14368794</v>
      </c>
      <c r="W30" s="8" t="n">
        <f aca="false">M30*5.5017049523</f>
        <v>32282.4477429262</v>
      </c>
      <c r="X30" s="8" t="n">
        <f aca="false">N30*5.1890047538+L30*5.5017049523</f>
        <v>22204381.2521039</v>
      </c>
      <c r="Y30" s="8" t="n">
        <f aca="false">N30*5.1890047538</f>
        <v>18470341.0877762</v>
      </c>
      <c r="Z30" s="8" t="n">
        <f aca="false">L30*5.5017049523</f>
        <v>3734040.16432775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3" t="n">
        <f aca="false">low_v2_m!D19+temporary_pension_bonus_low!B19</f>
        <v>17407059.925948</v>
      </c>
      <c r="G31" s="163" t="n">
        <f aca="false">low_v2_m!E19+temporary_pension_bonus_low!B19</f>
        <v>16714205.9965884</v>
      </c>
      <c r="H31" s="67" t="n">
        <f aca="false">F31-J31</f>
        <v>17217559.6938857</v>
      </c>
      <c r="I31" s="67" t="n">
        <f aca="false">G31-K31</f>
        <v>16530390.7714879</v>
      </c>
      <c r="J31" s="163" t="n">
        <f aca="false">low_v2_m!J19</f>
        <v>189500.232062338</v>
      </c>
      <c r="K31" s="163" t="n">
        <f aca="false">low_v2_m!K19</f>
        <v>183815.225100467</v>
      </c>
      <c r="L31" s="67" t="n">
        <f aca="false">H31-I31</f>
        <v>687168.922397811</v>
      </c>
      <c r="M31" s="67" t="n">
        <f aca="false">J31-K31</f>
        <v>5685.00696187009</v>
      </c>
      <c r="N31" s="163" t="n">
        <f aca="false">SUM(low_v5_m!C19:J19)</f>
        <v>3292886.12995688</v>
      </c>
      <c r="O31" s="7"/>
      <c r="P31" s="7"/>
      <c r="Q31" s="67" t="n">
        <f aca="false">I31*5.5017049523</f>
        <v>90945332.7709491</v>
      </c>
      <c r="R31" s="67"/>
      <c r="S31" s="67"/>
      <c r="T31" s="7"/>
      <c r="U31" s="7"/>
      <c r="V31" s="67" t="n">
        <f aca="false">K31*5.5017049523</f>
        <v>1011297.13424338</v>
      </c>
      <c r="W31" s="67" t="n">
        <f aca="false">M31*5.5017049523</f>
        <v>31277.2309559807</v>
      </c>
      <c r="X31" s="67" t="n">
        <f aca="false">N31*5.1890047538+L31*5.5017049523</f>
        <v>20867402.445491</v>
      </c>
      <c r="Y31" s="67" t="n">
        <f aca="false">N31*5.1890047538</f>
        <v>17086801.7820684</v>
      </c>
      <c r="Z31" s="67" t="n">
        <f aca="false">L31*5.5017049523</f>
        <v>3780600.66342269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3" t="n">
        <f aca="false">low_v2_m!D20+temporary_pension_bonus_low!B20</f>
        <v>17897795.9099235</v>
      </c>
      <c r="G32" s="163" t="n">
        <f aca="false">low_v2_m!E20+temporary_pension_bonus_low!B20</f>
        <v>17183477.4961752</v>
      </c>
      <c r="H32" s="67" t="n">
        <f aca="false">F32-J32</f>
        <v>17693230.2507042</v>
      </c>
      <c r="I32" s="67" t="n">
        <f aca="false">G32-K32</f>
        <v>16985048.8067325</v>
      </c>
      <c r="J32" s="163" t="n">
        <f aca="false">low_v2_m!J20</f>
        <v>204565.659219299</v>
      </c>
      <c r="K32" s="163" t="n">
        <f aca="false">low_v2_m!K20</f>
        <v>198428.68944272</v>
      </c>
      <c r="L32" s="67" t="n">
        <f aca="false">H32-I32</f>
        <v>708181.443971694</v>
      </c>
      <c r="M32" s="67" t="n">
        <f aca="false">J32-K32</f>
        <v>6136.96977657895</v>
      </c>
      <c r="N32" s="163" t="n">
        <f aca="false">SUM(low_v5_m!C20:J20)</f>
        <v>3222133.25828742</v>
      </c>
      <c r="O32" s="7"/>
      <c r="P32" s="7"/>
      <c r="Q32" s="67" t="n">
        <f aca="false">I32*5.5017049523</f>
        <v>93446727.1350574</v>
      </c>
      <c r="R32" s="67"/>
      <c r="S32" s="67"/>
      <c r="T32" s="7"/>
      <c r="U32" s="7"/>
      <c r="V32" s="67" t="n">
        <f aca="false">K32*5.5017049523</f>
        <v>1091696.10338541</v>
      </c>
      <c r="W32" s="67" t="n">
        <f aca="false">M32*5.5017049523</f>
        <v>33763.7970119198</v>
      </c>
      <c r="X32" s="67" t="n">
        <f aca="false">N32*5.1890047538+L32*5.5017049523</f>
        <v>20615870.1520565</v>
      </c>
      <c r="Y32" s="67" t="n">
        <f aca="false">N32*5.1890047538</f>
        <v>16719664.7946305</v>
      </c>
      <c r="Z32" s="67" t="n">
        <f aca="false">L32*5.5017049523</f>
        <v>3896205.35742603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3" t="n">
        <f aca="false">low_v2_m!D21+temporary_pension_bonus_low!B21</f>
        <v>17621153.161358</v>
      </c>
      <c r="G33" s="163" t="n">
        <f aca="false">low_v2_m!E21+temporary_pension_bonus_low!B21</f>
        <v>16917937.158817</v>
      </c>
      <c r="H33" s="67" t="n">
        <f aca="false">F33-J33</f>
        <v>17398477.6134999</v>
      </c>
      <c r="I33" s="67" t="n">
        <f aca="false">G33-K33</f>
        <v>16701941.8773947</v>
      </c>
      <c r="J33" s="163" t="n">
        <f aca="false">low_v2_m!J21</f>
        <v>222675.54785813</v>
      </c>
      <c r="K33" s="163" t="n">
        <f aca="false">low_v2_m!K21</f>
        <v>215995.281422386</v>
      </c>
      <c r="L33" s="67" t="n">
        <f aca="false">H33-I33</f>
        <v>696535.736105228</v>
      </c>
      <c r="M33" s="67" t="n">
        <f aca="false">J33-K33</f>
        <v>6680.26643574389</v>
      </c>
      <c r="N33" s="163" t="n">
        <f aca="false">SUM(low_v5_m!C21:J21)</f>
        <v>3291310.39926659</v>
      </c>
      <c r="O33" s="7"/>
      <c r="P33" s="7"/>
      <c r="Q33" s="67" t="n">
        <f aca="false">I33*5.5017049523</f>
        <v>91889156.339889</v>
      </c>
      <c r="R33" s="67"/>
      <c r="S33" s="67"/>
      <c r="T33" s="7"/>
      <c r="U33" s="7"/>
      <c r="V33" s="67" t="n">
        <f aca="false">K33*5.5017049523</f>
        <v>1188342.30947497</v>
      </c>
      <c r="W33" s="67" t="n">
        <f aca="false">M33*5.5017049523</f>
        <v>36752.8549322156</v>
      </c>
      <c r="X33" s="67" t="n">
        <f aca="false">N33*5.1890047538+L33*5.5017049523</f>
        <v>20910759.4168098</v>
      </c>
      <c r="Y33" s="67" t="n">
        <f aca="false">N33*5.1890047538</f>
        <v>17078625.3080257</v>
      </c>
      <c r="Z33" s="67" t="n">
        <f aca="false">L33*5.5017049523</f>
        <v>3832134.10878406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9"/>
      <c r="B34" s="5"/>
      <c r="C34" s="159" t="n">
        <f aca="false">C30+1</f>
        <v>2020</v>
      </c>
      <c r="D34" s="159" t="n">
        <f aca="false">D30</f>
        <v>1</v>
      </c>
      <c r="E34" s="159" t="n">
        <v>181</v>
      </c>
      <c r="F34" s="161" t="n">
        <f aca="false">low_v2_m!D22+temporary_pension_bonus_low!B22</f>
        <v>20109821.0743411</v>
      </c>
      <c r="G34" s="161" t="n">
        <f aca="false">low_v2_m!E22+temporary_pension_bonus_low!B22</f>
        <v>19389403.6910782</v>
      </c>
      <c r="H34" s="8" t="n">
        <f aca="false">F34-J34</f>
        <v>19865867.4184362</v>
      </c>
      <c r="I34" s="8" t="n">
        <f aca="false">G34-K34</f>
        <v>19152768.6448504</v>
      </c>
      <c r="J34" s="161" t="n">
        <f aca="false">low_v2_m!J22</f>
        <v>243953.655904947</v>
      </c>
      <c r="K34" s="161" t="n">
        <f aca="false">low_v2_m!K22</f>
        <v>236635.046227798</v>
      </c>
      <c r="L34" s="8" t="n">
        <f aca="false">H34-I34</f>
        <v>713098.773585796</v>
      </c>
      <c r="M34" s="8" t="n">
        <f aca="false">J34-K34</f>
        <v>7318.60967714837</v>
      </c>
      <c r="N34" s="161" t="n">
        <f aca="false">SUM(low_v5_m!C22:J22)</f>
        <v>3800653.12600273</v>
      </c>
      <c r="O34" s="5"/>
      <c r="P34" s="5"/>
      <c r="Q34" s="8" t="n">
        <f aca="false">I34*5.5017049523</f>
        <v>105372882.10363</v>
      </c>
      <c r="R34" s="8"/>
      <c r="S34" s="8"/>
      <c r="T34" s="5"/>
      <c r="U34" s="5"/>
      <c r="V34" s="8" t="n">
        <f aca="false">K34*5.5017049523</f>
        <v>1301896.20571922</v>
      </c>
      <c r="W34" s="8" t="n">
        <f aca="false">M34*5.5017049523</f>
        <v>40264.8311047179</v>
      </c>
      <c r="X34" s="8" t="n">
        <f aca="false">N34*5.1890047538+L34*5.5017049523</f>
        <v>23644866.1924891</v>
      </c>
      <c r="Y34" s="8" t="n">
        <f aca="false">N34*5.1890047538</f>
        <v>19721607.138373</v>
      </c>
      <c r="Z34" s="8" t="n">
        <f aca="false">L34*5.5017049523</f>
        <v>3923259.05411603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3" t="n">
        <f aca="false">low_v2_m!D23+temporary_pension_bonus_low!B23</f>
        <v>18627879.2636555</v>
      </c>
      <c r="G35" s="163" t="n">
        <f aca="false">low_v2_m!E23+temporary_pension_bonus_low!B23</f>
        <v>17895308.1987133</v>
      </c>
      <c r="H35" s="67" t="n">
        <f aca="false">F35-J35</f>
        <v>18336464.66592</v>
      </c>
      <c r="I35" s="67" t="n">
        <f aca="false">G35-K35</f>
        <v>17612636.0389099</v>
      </c>
      <c r="J35" s="163" t="n">
        <f aca="false">low_v2_m!J23</f>
        <v>291414.597735527</v>
      </c>
      <c r="K35" s="163" t="n">
        <f aca="false">low_v2_m!K23</f>
        <v>282672.159803461</v>
      </c>
      <c r="L35" s="67" t="n">
        <f aca="false">H35-I35</f>
        <v>723828.627010088</v>
      </c>
      <c r="M35" s="67" t="n">
        <f aca="false">J35-K35</f>
        <v>8742.43793206581</v>
      </c>
      <c r="N35" s="163" t="n">
        <f aca="false">SUM(low_v5_m!C23:J23)</f>
        <v>2966221.31103036</v>
      </c>
      <c r="O35" s="7"/>
      <c r="P35" s="7"/>
      <c r="Q35" s="67" t="n">
        <f aca="false">I35*5.5017049523</f>
        <v>96899526.9183279</v>
      </c>
      <c r="R35" s="67"/>
      <c r="S35" s="67"/>
      <c r="T35" s="7"/>
      <c r="U35" s="7"/>
      <c r="V35" s="67" t="n">
        <f aca="false">K35*5.5017049523</f>
        <v>1555178.82146804</v>
      </c>
      <c r="W35" s="67" t="n">
        <f aca="false">M35*5.5017049523</f>
        <v>48098.3140660218</v>
      </c>
      <c r="X35" s="67" t="n">
        <f aca="false">N35*5.1890047538+L35*5.5017049523</f>
        <v>19374028.0255973</v>
      </c>
      <c r="Y35" s="67" t="n">
        <f aca="false">N35*5.1890047538</f>
        <v>15391736.4837594</v>
      </c>
      <c r="Z35" s="67" t="n">
        <f aca="false">L35*5.5017049523</f>
        <v>3982291.54183791</v>
      </c>
      <c r="AA35" s="67" t="n">
        <f aca="false">IFE_cost_low!B23*3</f>
        <v>1999588.56084</v>
      </c>
      <c r="AB35" s="67" t="n">
        <f aca="false">AA35*$AC$13</f>
        <v>17935235.8608821</v>
      </c>
      <c r="AC35" s="167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3" t="n">
        <f aca="false">low_v2_m!D24+temporary_pension_bonus_low!B24</f>
        <v>18525378.6557178</v>
      </c>
      <c r="G36" s="163" t="n">
        <f aca="false">low_v2_m!E24+temporary_pension_bonus_low!B24</f>
        <v>17794938.9466172</v>
      </c>
      <c r="H36" s="67" t="n">
        <f aca="false">F36-J36</f>
        <v>18227234.8069191</v>
      </c>
      <c r="I36" s="67" t="n">
        <f aca="false">G36-K36</f>
        <v>17505739.4132825</v>
      </c>
      <c r="J36" s="163" t="n">
        <f aca="false">low_v2_m!J24</f>
        <v>298143.848798639</v>
      </c>
      <c r="K36" s="163" t="n">
        <f aca="false">low_v2_m!K24</f>
        <v>289199.53333468</v>
      </c>
      <c r="L36" s="67" t="n">
        <f aca="false">H36-I36</f>
        <v>721495.393636607</v>
      </c>
      <c r="M36" s="67" t="n">
        <f aca="false">J36-K36</f>
        <v>8944.31546395912</v>
      </c>
      <c r="N36" s="163" t="n">
        <f aca="false">SUM(low_v5_m!C24:J24)</f>
        <v>2955333.46344503</v>
      </c>
      <c r="O36" s="7"/>
      <c r="P36" s="7"/>
      <c r="Q36" s="67" t="n">
        <f aca="false">I36*5.5017049523</f>
        <v>96311413.2237297</v>
      </c>
      <c r="R36" s="67"/>
      <c r="S36" s="67"/>
      <c r="T36" s="7"/>
      <c r="U36" s="7"/>
      <c r="V36" s="67" t="n">
        <f aca="false">K36*5.5017049523</f>
        <v>1591090.50475026</v>
      </c>
      <c r="W36" s="67" t="n">
        <f aca="false">M36*5.5017049523</f>
        <v>49208.9846829974</v>
      </c>
      <c r="X36" s="67" t="n">
        <f aca="false">N36*5.1890047538+L36*5.5017049523</f>
        <v>19304694.1711126</v>
      </c>
      <c r="Y36" s="67" t="n">
        <f aca="false">N36*5.1890047538</f>
        <v>15335239.3908805</v>
      </c>
      <c r="Z36" s="67" t="n">
        <f aca="false">L36*5.5017049523</f>
        <v>3969454.78023216</v>
      </c>
      <c r="AA36" s="67" t="n">
        <f aca="false">IFE_cost_low!B24*3</f>
        <v>2709591.35356</v>
      </c>
      <c r="AB36" s="67" t="n">
        <f aca="false">AA36*$AC$13</f>
        <v>24303579.728567</v>
      </c>
      <c r="AC36" s="167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3" t="n">
        <f aca="false">low_v2_m!D25+temporary_pension_bonus_low!B25</f>
        <v>18015850.7767894</v>
      </c>
      <c r="G37" s="163" t="n">
        <f aca="false">low_v2_m!E25+temporary_pension_bonus_low!B25</f>
        <v>17304017.3812953</v>
      </c>
      <c r="H37" s="67" t="n">
        <f aca="false">F37-J37</f>
        <v>17718076.9171411</v>
      </c>
      <c r="I37" s="67" t="n">
        <f aca="false">G37-K37</f>
        <v>17015176.7374364</v>
      </c>
      <c r="J37" s="163" t="n">
        <f aca="false">low_v2_m!J25</f>
        <v>297773.859648287</v>
      </c>
      <c r="K37" s="163" t="n">
        <f aca="false">low_v2_m!K25</f>
        <v>288840.643858838</v>
      </c>
      <c r="L37" s="67" t="n">
        <f aca="false">H37-I37</f>
        <v>702900.179704681</v>
      </c>
      <c r="M37" s="67" t="n">
        <f aca="false">J37-K37</f>
        <v>8933.21578944864</v>
      </c>
      <c r="N37" s="163" t="n">
        <f aca="false">SUM(low_v5_m!C25:J25)</f>
        <v>2959625.64826466</v>
      </c>
      <c r="O37" s="7"/>
      <c r="P37" s="7"/>
      <c r="Q37" s="67" t="n">
        <f aca="false">I37*5.5017049523</f>
        <v>93612482.1206137</v>
      </c>
      <c r="R37" s="67"/>
      <c r="S37" s="67"/>
      <c r="T37" s="7"/>
      <c r="U37" s="7"/>
      <c r="V37" s="67" t="n">
        <f aca="false">K37*5.5017049523</f>
        <v>1589116.00074369</v>
      </c>
      <c r="W37" s="67" t="n">
        <f aca="false">M37*5.5017049523</f>
        <v>49147.9175487742</v>
      </c>
      <c r="X37" s="67" t="n">
        <f aca="false">N37*5.1890047538+L37*5.5017049523</f>
        <v>19224660.9579675</v>
      </c>
      <c r="Y37" s="67" t="n">
        <f aca="false">N37*5.1890047538</f>
        <v>15357511.5583137</v>
      </c>
      <c r="Z37" s="67" t="n">
        <f aca="false">L37*5.5017049523</f>
        <v>3867149.3996538</v>
      </c>
      <c r="AA37" s="67" t="n">
        <f aca="false">IFE_cost_low!B25*3</f>
        <v>820382.2552</v>
      </c>
      <c r="AB37" s="67" t="n">
        <f aca="false">AA37*$AC$13</f>
        <v>7358388.38611546</v>
      </c>
      <c r="AC37" s="167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9"/>
      <c r="B38" s="5"/>
      <c r="C38" s="159" t="n">
        <f aca="false">C34+1</f>
        <v>2021</v>
      </c>
      <c r="D38" s="159" t="n">
        <f aca="false">D34</f>
        <v>1</v>
      </c>
      <c r="E38" s="159" t="n">
        <v>185</v>
      </c>
      <c r="F38" s="161" t="n">
        <f aca="false">low_v2_m!D26+temporary_pension_bonus_low!B26</f>
        <v>17387785.8903874</v>
      </c>
      <c r="G38" s="161" t="n">
        <f aca="false">low_v2_m!E26+temporary_pension_bonus_low!B26</f>
        <v>16698846.118855</v>
      </c>
      <c r="H38" s="8" t="n">
        <f aca="false">F38-J38</f>
        <v>17088494.8210518</v>
      </c>
      <c r="I38" s="8" t="n">
        <f aca="false">G38-K38</f>
        <v>16408533.7815994</v>
      </c>
      <c r="J38" s="161" t="n">
        <f aca="false">low_v2_m!J26</f>
        <v>299291.069335594</v>
      </c>
      <c r="K38" s="161" t="n">
        <f aca="false">low_v2_m!K26</f>
        <v>290312.337255526</v>
      </c>
      <c r="L38" s="8" t="n">
        <f aca="false">H38-I38</f>
        <v>679961.039452331</v>
      </c>
      <c r="M38" s="8" t="n">
        <f aca="false">J38-K38</f>
        <v>8978.7320800678</v>
      </c>
      <c r="N38" s="161" t="n">
        <f aca="false">SUM(low_v5_m!C26:J26)</f>
        <v>3387776.75125744</v>
      </c>
      <c r="O38" s="5"/>
      <c r="P38" s="5"/>
      <c r="Q38" s="8" t="n">
        <f aca="false">I38*5.5017049523</f>
        <v>90274911.5662074</v>
      </c>
      <c r="R38" s="8"/>
      <c r="S38" s="8"/>
      <c r="T38" s="5"/>
      <c r="U38" s="5"/>
      <c r="V38" s="8" t="n">
        <f aca="false">K38*5.5017049523</f>
        <v>1597212.82359252</v>
      </c>
      <c r="W38" s="8" t="n">
        <f aca="false">M38*5.5017049523</f>
        <v>49398.3347502839</v>
      </c>
      <c r="X38" s="8" t="n">
        <f aca="false">N38*5.1890047538+L38*5.5017049523</f>
        <v>21320134.6852139</v>
      </c>
      <c r="Y38" s="8" t="n">
        <f aca="false">N38*5.1890047538</f>
        <v>17579189.667088</v>
      </c>
      <c r="Z38" s="8" t="n">
        <f aca="false">L38*5.5017049523</f>
        <v>3740945.01812595</v>
      </c>
      <c r="AA38" s="8" t="n">
        <f aca="false">IFE_cost_central!B26</f>
        <v>0</v>
      </c>
      <c r="AB38" s="8" t="n">
        <f aca="false">AA38*$AC$13</f>
        <v>0</v>
      </c>
      <c r="AC38" s="8"/>
      <c r="AD38" s="8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59"/>
      <c r="BD38" s="159"/>
      <c r="BE38" s="159"/>
      <c r="BF38" s="159"/>
      <c r="BG38" s="159"/>
      <c r="BH38" s="159"/>
      <c r="BI38" s="159"/>
      <c r="BJ38" s="159"/>
      <c r="BK38" s="159"/>
      <c r="BL38" s="159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3" t="n">
        <f aca="false">low_v2_m!D27+temporary_pension_bonus_low!B27</f>
        <v>17745937.2953178</v>
      </c>
      <c r="G39" s="163" t="n">
        <f aca="false">low_v2_m!E27+temporary_pension_bonus_low!B27</f>
        <v>17041743.5424569</v>
      </c>
      <c r="H39" s="67" t="n">
        <f aca="false">F39-J39</f>
        <v>17422903.3225537</v>
      </c>
      <c r="I39" s="67" t="n">
        <f aca="false">G39-K39</f>
        <v>16728400.5888757</v>
      </c>
      <c r="J39" s="163" t="n">
        <f aca="false">low_v2_m!J27</f>
        <v>323033.972764131</v>
      </c>
      <c r="K39" s="163" t="n">
        <f aca="false">low_v2_m!K27</f>
        <v>313342.953581207</v>
      </c>
      <c r="L39" s="67" t="n">
        <f aca="false">H39-I39</f>
        <v>694502.733677987</v>
      </c>
      <c r="M39" s="67" t="n">
        <f aca="false">J39-K39</f>
        <v>9691.01918292395</v>
      </c>
      <c r="N39" s="163" t="n">
        <f aca="false">SUM(low_v5_m!C27:J27)</f>
        <v>2907842.81467877</v>
      </c>
      <c r="O39" s="7"/>
      <c r="P39" s="7"/>
      <c r="Q39" s="67" t="n">
        <f aca="false">I39*5.5017049523</f>
        <v>92034724.3638758</v>
      </c>
      <c r="R39" s="67"/>
      <c r="S39" s="67"/>
      <c r="T39" s="7"/>
      <c r="U39" s="7"/>
      <c r="V39" s="67" t="n">
        <f aca="false">K39*5.5017049523</f>
        <v>1723920.47948603</v>
      </c>
      <c r="W39" s="67" t="n">
        <f aca="false">M39*5.5017049523</f>
        <v>53317.128231527</v>
      </c>
      <c r="X39" s="67" t="n">
        <f aca="false">N39*5.1890047538+L39*5.5017049523</f>
        <v>18909759.3179334</v>
      </c>
      <c r="Y39" s="67" t="n">
        <f aca="false">N39*5.1890047538</f>
        <v>15088810.1886713</v>
      </c>
      <c r="Z39" s="67" t="n">
        <f aca="false">L39*5.5017049523</f>
        <v>3820949.12926207</v>
      </c>
      <c r="AA39" s="67" t="n">
        <f aca="false">IFE_cost_central!B27</f>
        <v>0</v>
      </c>
      <c r="AB39" s="67" t="n">
        <f aca="false">AA39*$AC$13</f>
        <v>0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3" t="n">
        <f aca="false">low_v2_m!D28+temporary_pension_bonus_low!B28</f>
        <v>18067273.3550838</v>
      </c>
      <c r="G40" s="163" t="n">
        <f aca="false">low_v2_m!E28+temporary_pension_bonus_low!B28</f>
        <v>17349519.3556189</v>
      </c>
      <c r="H40" s="67" t="n">
        <f aca="false">F40-J40</f>
        <v>17728245.7071651</v>
      </c>
      <c r="I40" s="67" t="n">
        <f aca="false">G40-K40</f>
        <v>17020662.5371378</v>
      </c>
      <c r="J40" s="163" t="n">
        <f aca="false">low_v2_m!J28</f>
        <v>339027.647918698</v>
      </c>
      <c r="K40" s="163" t="n">
        <f aca="false">low_v2_m!K28</f>
        <v>328856.818481137</v>
      </c>
      <c r="L40" s="67" t="n">
        <f aca="false">H40-I40</f>
        <v>707583.170027308</v>
      </c>
      <c r="M40" s="67" t="n">
        <f aca="false">J40-K40</f>
        <v>10170.829437561</v>
      </c>
      <c r="N40" s="163" t="n">
        <f aca="false">SUM(low_v5_m!C28:J28)</f>
        <v>2979927.83628288</v>
      </c>
      <c r="O40" s="7"/>
      <c r="P40" s="7"/>
      <c r="Q40" s="67" t="n">
        <f aca="false">I40*5.5017049523</f>
        <v>93642663.3719979</v>
      </c>
      <c r="R40" s="67"/>
      <c r="S40" s="67"/>
      <c r="T40" s="7"/>
      <c r="U40" s="7"/>
      <c r="V40" s="67" t="n">
        <f aca="false">K40*5.5017049523</f>
        <v>1809273.18683529</v>
      </c>
      <c r="W40" s="67" t="n">
        <f aca="false">M40*5.5017049523</f>
        <v>55956.9026856279</v>
      </c>
      <c r="X40" s="67" t="n">
        <f aca="false">N40*5.1890047538+L40*5.5017049523</f>
        <v>19355773.5391562</v>
      </c>
      <c r="Y40" s="67" t="n">
        <f aca="false">N40*5.1890047538</f>
        <v>15462859.7084528</v>
      </c>
      <c r="Z40" s="67" t="n">
        <f aca="false">L40*5.5017049523</f>
        <v>3892913.83070337</v>
      </c>
      <c r="AA40" s="67" t="n">
        <f aca="false">IFE_cost_central!B28</f>
        <v>0</v>
      </c>
      <c r="AB40" s="67" t="n">
        <f aca="false">AA40*$AC$13</f>
        <v>0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3" t="n">
        <f aca="false">low_v2_m!D29+temporary_pension_bonus_low!B29</f>
        <v>18633863.0742827</v>
      </c>
      <c r="G41" s="163" t="n">
        <f aca="false">low_v2_m!E29+temporary_pension_bonus_low!B29</f>
        <v>17891782.7228393</v>
      </c>
      <c r="H41" s="67" t="n">
        <f aca="false">F41-J41</f>
        <v>18282045.6780666</v>
      </c>
      <c r="I41" s="67" t="n">
        <f aca="false">G41-K41</f>
        <v>17550519.8485096</v>
      </c>
      <c r="J41" s="163" t="n">
        <f aca="false">low_v2_m!J29</f>
        <v>351817.396216164</v>
      </c>
      <c r="K41" s="163" t="n">
        <f aca="false">low_v2_m!K29</f>
        <v>341262.874329679</v>
      </c>
      <c r="L41" s="67" t="n">
        <f aca="false">H41-I41</f>
        <v>731525.829557002</v>
      </c>
      <c r="M41" s="67" t="n">
        <f aca="false">J41-K41</f>
        <v>10554.5218864849</v>
      </c>
      <c r="N41" s="163" t="n">
        <f aca="false">SUM(low_v5_m!C29:J29)</f>
        <v>3069707.45834486</v>
      </c>
      <c r="O41" s="7"/>
      <c r="P41" s="7"/>
      <c r="Q41" s="67" t="n">
        <f aca="false">I41*5.5017049523</f>
        <v>96557781.9659846</v>
      </c>
      <c r="R41" s="67"/>
      <c r="S41" s="67"/>
      <c r="T41" s="7"/>
      <c r="U41" s="7"/>
      <c r="V41" s="67" t="n">
        <f aca="false">K41*5.5017049523</f>
        <v>1877527.64573573</v>
      </c>
      <c r="W41" s="67" t="n">
        <f aca="false">M41*5.5017049523</f>
        <v>58067.8653320329</v>
      </c>
      <c r="X41" s="67" t="n">
        <f aca="false">N41*5.1890047538+L41*5.5017049523</f>
        <v>19953365.8733359</v>
      </c>
      <c r="Y41" s="67" t="n">
        <f aca="false">N41*5.1890047538</f>
        <v>15928726.5941268</v>
      </c>
      <c r="Z41" s="67" t="n">
        <f aca="false">L41*5.5017049523</f>
        <v>4024639.27920912</v>
      </c>
      <c r="AA41" s="67" t="n">
        <f aca="false">IFE_cost_central!B29</f>
        <v>0</v>
      </c>
      <c r="AB41" s="67" t="n">
        <f aca="false">AA41*$AC$13</f>
        <v>0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9"/>
      <c r="B42" s="5"/>
      <c r="C42" s="159" t="n">
        <f aca="false">C38+1</f>
        <v>2022</v>
      </c>
      <c r="D42" s="159" t="n">
        <f aca="false">D38</f>
        <v>1</v>
      </c>
      <c r="E42" s="159" t="n">
        <v>189</v>
      </c>
      <c r="F42" s="161" t="n">
        <f aca="false">low_v2_m!D30+temporary_pension_bonus_low!B30</f>
        <v>19058417.6809558</v>
      </c>
      <c r="G42" s="161" t="n">
        <f aca="false">low_v2_m!E30+temporary_pension_bonus_low!B30</f>
        <v>18298764.631379</v>
      </c>
      <c r="H42" s="8" t="n">
        <f aca="false">F42-J42</f>
        <v>18665752.3107706</v>
      </c>
      <c r="I42" s="8" t="n">
        <f aca="false">G42-K42</f>
        <v>17917879.2222993</v>
      </c>
      <c r="J42" s="161" t="n">
        <f aca="false">low_v2_m!J30</f>
        <v>392665.370185216</v>
      </c>
      <c r="K42" s="161" t="n">
        <f aca="false">low_v2_m!K30</f>
        <v>380885.40907966</v>
      </c>
      <c r="L42" s="8" t="n">
        <f aca="false">H42-I42</f>
        <v>747873.088471308</v>
      </c>
      <c r="M42" s="8" t="n">
        <f aca="false">J42-K42</f>
        <v>11779.9611055564</v>
      </c>
      <c r="N42" s="161" t="n">
        <f aca="false">SUM(low_v5_m!C30:J30)</f>
        <v>3782199.95951155</v>
      </c>
      <c r="O42" s="5"/>
      <c r="P42" s="5"/>
      <c r="Q42" s="8" t="n">
        <f aca="false">I42*5.5017049523</f>
        <v>98578884.8520373</v>
      </c>
      <c r="R42" s="8"/>
      <c r="S42" s="8"/>
      <c r="T42" s="5"/>
      <c r="U42" s="5"/>
      <c r="V42" s="8" t="n">
        <f aca="false">K42*5.5017049523</f>
        <v>2095519.14139238</v>
      </c>
      <c r="W42" s="8" t="n">
        <f aca="false">M42*5.5017049523</f>
        <v>64809.870352341</v>
      </c>
      <c r="X42" s="8" t="n">
        <f aca="false">N42*5.1890047538+L42*5.5017049523</f>
        <v>23740430.6442621</v>
      </c>
      <c r="Y42" s="8" t="n">
        <f aca="false">N42*5.1890047538</f>
        <v>19625853.5697276</v>
      </c>
      <c r="Z42" s="8" t="n">
        <f aca="false">L42*5.5017049523</f>
        <v>4114577.07453449</v>
      </c>
      <c r="AA42" s="8" t="n">
        <f aca="false">IFE_cost_central!B30</f>
        <v>0</v>
      </c>
      <c r="AB42" s="8" t="n">
        <f aca="false">AA42*$AC$13</f>
        <v>0</v>
      </c>
      <c r="AC42" s="8"/>
      <c r="AD42" s="8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  <c r="BB42" s="159"/>
      <c r="BC42" s="159"/>
      <c r="BD42" s="159"/>
      <c r="BE42" s="159"/>
      <c r="BF42" s="159"/>
      <c r="BG42" s="159"/>
      <c r="BH42" s="159"/>
      <c r="BI42" s="159"/>
      <c r="BJ42" s="159"/>
      <c r="BK42" s="159"/>
      <c r="BL42" s="159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3" t="n">
        <f aca="false">low_v2_m!D31+temporary_pension_bonus_low!B31</f>
        <v>19291606.2273607</v>
      </c>
      <c r="G43" s="163" t="n">
        <f aca="false">low_v2_m!E31+temporary_pension_bonus_low!B31</f>
        <v>18522043.0777013</v>
      </c>
      <c r="H43" s="67" t="n">
        <f aca="false">F43-J43</f>
        <v>18888301.1228674</v>
      </c>
      <c r="I43" s="67" t="n">
        <f aca="false">G43-K43</f>
        <v>18130837.1263428</v>
      </c>
      <c r="J43" s="163" t="n">
        <f aca="false">low_v2_m!J31</f>
        <v>403305.104493266</v>
      </c>
      <c r="K43" s="163" t="n">
        <f aca="false">low_v2_m!K31</f>
        <v>391205.951358468</v>
      </c>
      <c r="L43" s="67" t="n">
        <f aca="false">H43-I43</f>
        <v>757463.996524651</v>
      </c>
      <c r="M43" s="67" t="n">
        <f aca="false">J43-K43</f>
        <v>12099.1531347979</v>
      </c>
      <c r="N43" s="163" t="n">
        <f aca="false">SUM(low_v5_m!C31:J31)</f>
        <v>3157600.83203534</v>
      </c>
      <c r="O43" s="7"/>
      <c r="P43" s="7"/>
      <c r="Q43" s="67" t="n">
        <f aca="false">I43*5.5017049523</f>
        <v>99750516.4073448</v>
      </c>
      <c r="R43" s="67"/>
      <c r="S43" s="67"/>
      <c r="T43" s="7"/>
      <c r="U43" s="7"/>
      <c r="V43" s="67" t="n">
        <f aca="false">K43*5.5017049523</f>
        <v>2152299.71995811</v>
      </c>
      <c r="W43" s="67" t="n">
        <f aca="false">M43*5.5017049523</f>
        <v>66565.9707203539</v>
      </c>
      <c r="X43" s="67" t="n">
        <f aca="false">N43*5.1890047538+L43*5.5017049523</f>
        <v>20552149.1489028</v>
      </c>
      <c r="Y43" s="67" t="n">
        <f aca="false">N43*5.1890047538</f>
        <v>16384805.7280342</v>
      </c>
      <c r="Z43" s="67" t="n">
        <f aca="false">L43*5.5017049523</f>
        <v>4167343.42086862</v>
      </c>
      <c r="AA43" s="67" t="n">
        <f aca="false">IFE_cost_central!B31</f>
        <v>0</v>
      </c>
      <c r="AB43" s="67" t="n">
        <f aca="false">AA43*$AC$13</f>
        <v>0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3" t="n">
        <f aca="false">low_v2_m!D32+temporary_pension_bonus_low!B32</f>
        <v>19605553.4943829</v>
      </c>
      <c r="G44" s="163" t="n">
        <f aca="false">low_v2_m!E32+temporary_pension_bonus_low!B32</f>
        <v>18821447.5645599</v>
      </c>
      <c r="H44" s="67" t="n">
        <f aca="false">F44-J44</f>
        <v>19179337.7632114</v>
      </c>
      <c r="I44" s="67" t="n">
        <f aca="false">G44-K44</f>
        <v>18408018.3053236</v>
      </c>
      <c r="J44" s="163" t="n">
        <f aca="false">low_v2_m!J32</f>
        <v>426215.731171458</v>
      </c>
      <c r="K44" s="163" t="n">
        <f aca="false">low_v2_m!K32</f>
        <v>413429.259236314</v>
      </c>
      <c r="L44" s="67" t="n">
        <f aca="false">H44-I44</f>
        <v>771319.457887795</v>
      </c>
      <c r="M44" s="67" t="n">
        <f aca="false">J44-K44</f>
        <v>12786.4719351437</v>
      </c>
      <c r="N44" s="163" t="n">
        <f aca="false">SUM(low_v5_m!C32:J32)</f>
        <v>3202307.5882076</v>
      </c>
      <c r="O44" s="7"/>
      <c r="P44" s="7"/>
      <c r="Q44" s="67" t="n">
        <f aca="false">I44*5.5017049523</f>
        <v>101275485.472428</v>
      </c>
      <c r="R44" s="67"/>
      <c r="S44" s="67"/>
      <c r="T44" s="7"/>
      <c r="U44" s="7"/>
      <c r="V44" s="67" t="n">
        <f aca="false">K44*5.5017049523</f>
        <v>2274565.80296615</v>
      </c>
      <c r="W44" s="67" t="n">
        <f aca="false">M44*5.5017049523</f>
        <v>70347.395968025</v>
      </c>
      <c r="X44" s="67" t="n">
        <f aca="false">N44*5.1890047538+L44*5.5017049523</f>
        <v>20860361.3796057</v>
      </c>
      <c r="Y44" s="67" t="n">
        <f aca="false">N44*5.1890047538</f>
        <v>16616789.2983391</v>
      </c>
      <c r="Z44" s="67" t="n">
        <f aca="false">L44*5.5017049523</f>
        <v>4243572.08126663</v>
      </c>
      <c r="AA44" s="67" t="n">
        <f aca="false">IFE_cost_central!B32</f>
        <v>0</v>
      </c>
      <c r="AB44" s="67" t="n">
        <f aca="false">AA44*$AC$13</f>
        <v>0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3" t="n">
        <f aca="false">low_v2_m!D33+temporary_pension_bonus_low!B33</f>
        <v>19937327.3906306</v>
      </c>
      <c r="G45" s="163" t="n">
        <f aca="false">low_v2_m!E33+temporary_pension_bonus_low!B33</f>
        <v>19138703.912332</v>
      </c>
      <c r="H45" s="67" t="n">
        <f aca="false">F45-J45</f>
        <v>19491770.6121239</v>
      </c>
      <c r="I45" s="67" t="n">
        <f aca="false">G45-K45</f>
        <v>18706513.8371806</v>
      </c>
      <c r="J45" s="163" t="n">
        <f aca="false">low_v2_m!J33</f>
        <v>445556.778506636</v>
      </c>
      <c r="K45" s="163" t="n">
        <f aca="false">low_v2_m!K33</f>
        <v>432190.075151436</v>
      </c>
      <c r="L45" s="67" t="n">
        <f aca="false">H45-I45</f>
        <v>785256.774943322</v>
      </c>
      <c r="M45" s="67" t="n">
        <f aca="false">J45-K45</f>
        <v>13366.7033551992</v>
      </c>
      <c r="N45" s="163" t="n">
        <f aca="false">SUM(low_v5_m!C33:J33)</f>
        <v>3281633.09514559</v>
      </c>
      <c r="O45" s="7"/>
      <c r="P45" s="7"/>
      <c r="Q45" s="67" t="n">
        <f aca="false">I45*5.5017049523</f>
        <v>102917719.818285</v>
      </c>
      <c r="R45" s="67"/>
      <c r="S45" s="67"/>
      <c r="T45" s="7"/>
      <c r="U45" s="7"/>
      <c r="V45" s="67" t="n">
        <f aca="false">K45*5.5017049523</f>
        <v>2377782.27679557</v>
      </c>
      <c r="W45" s="67" t="n">
        <f aca="false">M45*5.5017049523</f>
        <v>73539.6580452244</v>
      </c>
      <c r="X45" s="67" t="n">
        <f aca="false">N45*5.1890047538+L45*5.5017049523</f>
        <v>21348660.8184707</v>
      </c>
      <c r="Y45" s="67" t="n">
        <f aca="false">N45*5.1890047538</f>
        <v>17028409.7309379</v>
      </c>
      <c r="Z45" s="67" t="n">
        <f aca="false">L45*5.5017049523</f>
        <v>4320251.0875328</v>
      </c>
      <c r="AA45" s="67" t="n">
        <f aca="false">IFE_cost_central!B33</f>
        <v>0</v>
      </c>
      <c r="AB45" s="67" t="n">
        <f aca="false">AA45*$AC$13</f>
        <v>0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9"/>
      <c r="B46" s="5"/>
      <c r="C46" s="159" t="n">
        <f aca="false">C42+1</f>
        <v>2023</v>
      </c>
      <c r="D46" s="159" t="n">
        <f aca="false">D42</f>
        <v>1</v>
      </c>
      <c r="E46" s="159" t="n">
        <v>193</v>
      </c>
      <c r="F46" s="161" t="n">
        <f aca="false">low_v2_m!D34+temporary_pension_bonus_low!B34</f>
        <v>20243343.8236556</v>
      </c>
      <c r="G46" s="161" t="n">
        <f aca="false">low_v2_m!E34+temporary_pension_bonus_low!B34</f>
        <v>19431306.7664111</v>
      </c>
      <c r="H46" s="8" t="n">
        <f aca="false">F46-J46</f>
        <v>19769395.2601512</v>
      </c>
      <c r="I46" s="8" t="n">
        <f aca="false">G46-K46</f>
        <v>18971576.6598119</v>
      </c>
      <c r="J46" s="161" t="n">
        <f aca="false">low_v2_m!J34</f>
        <v>473948.563504374</v>
      </c>
      <c r="K46" s="161" t="n">
        <f aca="false">low_v2_m!K34</f>
        <v>459730.106599243</v>
      </c>
      <c r="L46" s="8" t="n">
        <f aca="false">H46-I46</f>
        <v>797818.600339349</v>
      </c>
      <c r="M46" s="8" t="n">
        <f aca="false">J46-K46</f>
        <v>14218.4569051312</v>
      </c>
      <c r="N46" s="161" t="n">
        <f aca="false">SUM(low_v5_m!C34:J34)</f>
        <v>4037420.7685793</v>
      </c>
      <c r="O46" s="5"/>
      <c r="P46" s="5"/>
      <c r="Q46" s="8" t="n">
        <f aca="false">I46*5.5017049523</f>
        <v>104376017.262226</v>
      </c>
      <c r="R46" s="8"/>
      <c r="S46" s="8"/>
      <c r="T46" s="5"/>
      <c r="U46" s="5"/>
      <c r="V46" s="8" t="n">
        <f aca="false">K46*5.5017049523</f>
        <v>2529299.40419846</v>
      </c>
      <c r="W46" s="8" t="n">
        <f aca="false">M46*5.5017049523</f>
        <v>78225.7547690246</v>
      </c>
      <c r="X46" s="8" t="n">
        <f aca="false">N46*5.1890047538+L46*5.5017049523</f>
        <v>25339558.1057729</v>
      </c>
      <c r="Y46" s="8" t="n">
        <f aca="false">N46*5.1890047538</f>
        <v>20950195.5612488</v>
      </c>
      <c r="Z46" s="8" t="n">
        <f aca="false">L46*5.5017049523</f>
        <v>4389362.54452405</v>
      </c>
      <c r="AA46" s="8" t="n">
        <f aca="false">IFE_cost_central!B34</f>
        <v>0</v>
      </c>
      <c r="AB46" s="8" t="n">
        <f aca="false">AA46*$AC$13</f>
        <v>0</v>
      </c>
      <c r="AC46" s="8"/>
      <c r="AD46" s="8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59"/>
      <c r="BC46" s="159"/>
      <c r="BD46" s="159"/>
      <c r="BE46" s="159"/>
      <c r="BF46" s="159"/>
      <c r="BG46" s="159"/>
      <c r="BH46" s="159"/>
      <c r="BI46" s="159"/>
      <c r="BJ46" s="159"/>
      <c r="BK46" s="159"/>
      <c r="BL46" s="159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3" t="n">
        <f aca="false">low_v2_m!D35+temporary_pension_bonus_low!B35</f>
        <v>20532141.9304206</v>
      </c>
      <c r="G47" s="163" t="n">
        <f aca="false">low_v2_m!E35+temporary_pension_bonus_low!B35</f>
        <v>19706892.8700568</v>
      </c>
      <c r="H47" s="67" t="n">
        <f aca="false">F47-J47</f>
        <v>20045511.749831</v>
      </c>
      <c r="I47" s="67" t="n">
        <f aca="false">G47-K47</f>
        <v>19234861.5948848</v>
      </c>
      <c r="J47" s="163" t="n">
        <f aca="false">low_v2_m!J35</f>
        <v>486630.180589653</v>
      </c>
      <c r="K47" s="163" t="n">
        <f aca="false">low_v2_m!K35</f>
        <v>472031.275171964</v>
      </c>
      <c r="L47" s="67" t="n">
        <f aca="false">H47-I47</f>
        <v>810650.15494613</v>
      </c>
      <c r="M47" s="67" t="n">
        <f aca="false">J47-K47</f>
        <v>14598.9054176895</v>
      </c>
      <c r="N47" s="163" t="n">
        <f aca="false">SUM(low_v5_m!C35:J35)</f>
        <v>3339548.22053238</v>
      </c>
      <c r="O47" s="7"/>
      <c r="P47" s="7"/>
      <c r="Q47" s="67" t="n">
        <f aca="false">I47*5.5017049523</f>
        <v>105824533.293383</v>
      </c>
      <c r="R47" s="67"/>
      <c r="S47" s="67"/>
      <c r="T47" s="7"/>
      <c r="U47" s="7"/>
      <c r="V47" s="67" t="n">
        <f aca="false">K47*5.5017049523</f>
        <v>2596976.80425408</v>
      </c>
      <c r="W47" s="67" t="n">
        <f aca="false">M47*5.5017049523</f>
        <v>80318.8702346615</v>
      </c>
      <c r="X47" s="67" t="n">
        <f aca="false">N47*5.1890047538+L47*5.5017049523</f>
        <v>21788889.5639367</v>
      </c>
      <c r="Y47" s="67" t="n">
        <f aca="false">N47*5.1890047538</f>
        <v>17328931.5918868</v>
      </c>
      <c r="Z47" s="67" t="n">
        <f aca="false">L47*5.5017049523</f>
        <v>4459957.97204988</v>
      </c>
      <c r="AA47" s="67" t="n">
        <f aca="false">IFE_cost_central!B35</f>
        <v>0</v>
      </c>
      <c r="AB47" s="67" t="n">
        <f aca="false">AA47*$AC$13</f>
        <v>0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3" t="n">
        <f aca="false">low_v2_m!D36+temporary_pension_bonus_low!B36</f>
        <v>20816048.36547</v>
      </c>
      <c r="G48" s="163" t="n">
        <f aca="false">low_v2_m!E36+temporary_pension_bonus_low!B36</f>
        <v>19977720.2168176</v>
      </c>
      <c r="H48" s="67" t="n">
        <f aca="false">F48-J48</f>
        <v>20314393.8077793</v>
      </c>
      <c r="I48" s="67" t="n">
        <f aca="false">G48-K48</f>
        <v>19491115.2958576</v>
      </c>
      <c r="J48" s="163" t="n">
        <f aca="false">low_v2_m!J36</f>
        <v>501654.557690745</v>
      </c>
      <c r="K48" s="163" t="n">
        <f aca="false">low_v2_m!K36</f>
        <v>486604.920960022</v>
      </c>
      <c r="L48" s="67" t="n">
        <f aca="false">H48-I48</f>
        <v>823278.511921696</v>
      </c>
      <c r="M48" s="67" t="n">
        <f aca="false">J48-K48</f>
        <v>15049.6367307224</v>
      </c>
      <c r="N48" s="163" t="n">
        <f aca="false">SUM(low_v5_m!C36:J36)</f>
        <v>3329108.44187373</v>
      </c>
      <c r="O48" s="7"/>
      <c r="P48" s="7"/>
      <c r="Q48" s="67" t="n">
        <f aca="false">I48*5.5017049523</f>
        <v>107234365.54907</v>
      </c>
      <c r="R48" s="67"/>
      <c r="S48" s="67"/>
      <c r="T48" s="7"/>
      <c r="U48" s="7"/>
      <c r="V48" s="67" t="n">
        <f aca="false">K48*5.5017049523</f>
        <v>2677156.70345931</v>
      </c>
      <c r="W48" s="67" t="n">
        <f aca="false">M48*5.5017049523</f>
        <v>82798.6609317313</v>
      </c>
      <c r="X48" s="67" t="n">
        <f aca="false">N48*5.1890047538+L48*5.5017049523</f>
        <v>21804194.9969603</v>
      </c>
      <c r="Y48" s="67" t="n">
        <f aca="false">N48*5.1890047538</f>
        <v>17274759.5307985</v>
      </c>
      <c r="Z48" s="67" t="n">
        <f aca="false">L48*5.5017049523</f>
        <v>4529435.46616177</v>
      </c>
      <c r="AA48" s="67" t="n">
        <f aca="false">IFE_cost_central!B36</f>
        <v>0</v>
      </c>
      <c r="AB48" s="67" t="n">
        <f aca="false">AA48*$AC$13</f>
        <v>0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3" t="n">
        <f aca="false">low_v2_m!D37+temporary_pension_bonus_low!B37</f>
        <v>21102431.7084679</v>
      </c>
      <c r="G49" s="163" t="n">
        <f aca="false">low_v2_m!E37+temporary_pension_bonus_low!B37</f>
        <v>20251746.1803006</v>
      </c>
      <c r="H49" s="67" t="n">
        <f aca="false">F49-J49</f>
        <v>20575738.0530046</v>
      </c>
      <c r="I49" s="67" t="n">
        <f aca="false">G49-K49</f>
        <v>19740853.3345013</v>
      </c>
      <c r="J49" s="163" t="n">
        <f aca="false">low_v2_m!J37</f>
        <v>526693.655463276</v>
      </c>
      <c r="K49" s="163" t="n">
        <f aca="false">low_v2_m!K37</f>
        <v>510892.845799378</v>
      </c>
      <c r="L49" s="67" t="n">
        <f aca="false">H49-I49</f>
        <v>834884.718503386</v>
      </c>
      <c r="M49" s="67" t="n">
        <f aca="false">J49-K49</f>
        <v>15800.8096638983</v>
      </c>
      <c r="N49" s="163" t="n">
        <f aca="false">SUM(low_v5_m!C37:J37)</f>
        <v>3441389.53811465</v>
      </c>
      <c r="O49" s="7"/>
      <c r="P49" s="7"/>
      <c r="Q49" s="67" t="n">
        <f aca="false">I49*5.5017049523</f>
        <v>108608350.553054</v>
      </c>
      <c r="R49" s="67"/>
      <c r="S49" s="67"/>
      <c r="T49" s="7"/>
      <c r="U49" s="7"/>
      <c r="V49" s="67" t="n">
        <f aca="false">K49*5.5017049523</f>
        <v>2810781.69982908</v>
      </c>
      <c r="W49" s="67" t="n">
        <f aca="false">M49*5.5017049523</f>
        <v>86931.392778219</v>
      </c>
      <c r="X49" s="67" t="n">
        <f aca="false">N49*5.1890047538+L49*5.5017049523</f>
        <v>22450676.0633442</v>
      </c>
      <c r="Y49" s="67" t="n">
        <f aca="false">N49*5.1890047538</f>
        <v>17857386.6729545</v>
      </c>
      <c r="Z49" s="67" t="n">
        <f aca="false">L49*5.5017049523</f>
        <v>4593289.39038967</v>
      </c>
      <c r="AA49" s="67" t="n">
        <f aca="false">IFE_cost_central!B37</f>
        <v>0</v>
      </c>
      <c r="AB49" s="67" t="n">
        <f aca="false">AA49*$AC$13</f>
        <v>0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9"/>
      <c r="B50" s="5"/>
      <c r="C50" s="159" t="n">
        <f aca="false">C46+1</f>
        <v>2024</v>
      </c>
      <c r="D50" s="159" t="n">
        <f aca="false">D46</f>
        <v>1</v>
      </c>
      <c r="E50" s="159" t="n">
        <v>197</v>
      </c>
      <c r="F50" s="161" t="n">
        <f aca="false">low_v2_m!D38+temporary_pension_bonus_low!B38</f>
        <v>21416115.9032901</v>
      </c>
      <c r="G50" s="161" t="n">
        <f aca="false">low_v2_m!E38+temporary_pension_bonus_low!B38</f>
        <v>20551738.9061222</v>
      </c>
      <c r="H50" s="8" t="n">
        <f aca="false">F50-J50</f>
        <v>20848916.1640876</v>
      </c>
      <c r="I50" s="8" t="n">
        <f aca="false">G50-K50</f>
        <v>20001555.1590957</v>
      </c>
      <c r="J50" s="161" t="n">
        <f aca="false">low_v2_m!J38</f>
        <v>567199.739202564</v>
      </c>
      <c r="K50" s="161" t="n">
        <f aca="false">low_v2_m!K38</f>
        <v>550183.747026487</v>
      </c>
      <c r="L50" s="8" t="n">
        <f aca="false">H50-I50</f>
        <v>847361.004991882</v>
      </c>
      <c r="M50" s="8" t="n">
        <f aca="false">J50-K50</f>
        <v>17015.992176077</v>
      </c>
      <c r="N50" s="161" t="n">
        <f aca="false">SUM(low_v5_m!C38:J38)</f>
        <v>4214222.81313932</v>
      </c>
      <c r="O50" s="5"/>
      <c r="P50" s="5"/>
      <c r="Q50" s="8" t="n">
        <f aca="false">I50*5.5017049523</f>
        <v>110042655.072498</v>
      </c>
      <c r="R50" s="8"/>
      <c r="S50" s="8"/>
      <c r="T50" s="5"/>
      <c r="U50" s="5"/>
      <c r="V50" s="8" t="n">
        <f aca="false">K50*5.5017049523</f>
        <v>3026948.64569059</v>
      </c>
      <c r="W50" s="8" t="n">
        <f aca="false">M50*5.5017049523</f>
        <v>93616.9684234208</v>
      </c>
      <c r="X50" s="8" t="n">
        <f aca="false">N50*5.1890047538+L50*5.5017049523</f>
        <v>26529552.4485021</v>
      </c>
      <c r="Y50" s="8" t="n">
        <f aca="false">N50*5.1890047538</f>
        <v>21867622.2109524</v>
      </c>
      <c r="Z50" s="8" t="n">
        <f aca="false">L50*5.5017049523</f>
        <v>4661930.23754974</v>
      </c>
      <c r="AA50" s="8" t="n">
        <f aca="false">IFE_cost_central!B38</f>
        <v>0</v>
      </c>
      <c r="AB50" s="8" t="n">
        <f aca="false">AA50*$AC$13</f>
        <v>0</v>
      </c>
      <c r="AC50" s="8"/>
      <c r="AD50" s="8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  <c r="AW50" s="159"/>
      <c r="AX50" s="159"/>
      <c r="AY50" s="159"/>
      <c r="AZ50" s="159"/>
      <c r="BA50" s="159"/>
      <c r="BB50" s="159"/>
      <c r="BC50" s="159"/>
      <c r="BD50" s="159"/>
      <c r="BE50" s="159"/>
      <c r="BF50" s="159"/>
      <c r="BG50" s="159"/>
      <c r="BH50" s="159"/>
      <c r="BI50" s="159"/>
      <c r="BJ50" s="159"/>
      <c r="BK50" s="159"/>
      <c r="BL50" s="159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3" t="n">
        <f aca="false">low_v2_m!D39+temporary_pension_bonus_low!B39</f>
        <v>21699907.2444927</v>
      </c>
      <c r="G51" s="163" t="n">
        <f aca="false">low_v2_m!E39+temporary_pension_bonus_low!B39</f>
        <v>20822733.9221505</v>
      </c>
      <c r="H51" s="67" t="n">
        <f aca="false">F51-J51</f>
        <v>21101960.5213467</v>
      </c>
      <c r="I51" s="67" t="n">
        <f aca="false">G51-K51</f>
        <v>20242725.6006988</v>
      </c>
      <c r="J51" s="163" t="n">
        <f aca="false">low_v2_m!J39</f>
        <v>597946.723146012</v>
      </c>
      <c r="K51" s="163" t="n">
        <f aca="false">low_v2_m!K39</f>
        <v>580008.321451631</v>
      </c>
      <c r="L51" s="67" t="n">
        <f aca="false">H51-I51</f>
        <v>859234.920647852</v>
      </c>
      <c r="M51" s="67" t="n">
        <f aca="false">J51-K51</f>
        <v>17938.4016943804</v>
      </c>
      <c r="N51" s="163" t="n">
        <f aca="false">SUM(low_v5_m!C39:J39)</f>
        <v>3525955.09119048</v>
      </c>
      <c r="O51" s="7"/>
      <c r="P51" s="7"/>
      <c r="Q51" s="67" t="n">
        <f aca="false">I51*5.5017049523</f>
        <v>111369503.685415</v>
      </c>
      <c r="R51" s="67"/>
      <c r="S51" s="67"/>
      <c r="T51" s="7"/>
      <c r="U51" s="7"/>
      <c r="V51" s="67" t="n">
        <f aca="false">K51*5.5017049523</f>
        <v>3191034.65450565</v>
      </c>
      <c r="W51" s="67" t="n">
        <f aca="false">M51*5.5017049523</f>
        <v>98691.7934383196</v>
      </c>
      <c r="X51" s="67" t="n">
        <f aca="false">N51*5.1890047538+L51*5.5017049523</f>
        <v>23023454.7479901</v>
      </c>
      <c r="Y51" s="67" t="n">
        <f aca="false">N51*5.1890047538</f>
        <v>18296197.7298727</v>
      </c>
      <c r="Z51" s="67" t="n">
        <f aca="false">L51*5.5017049523</f>
        <v>4727257.01811739</v>
      </c>
      <c r="AA51" s="67" t="n">
        <f aca="false">IFE_cost_central!B39</f>
        <v>0</v>
      </c>
      <c r="AB51" s="67" t="n">
        <f aca="false">AA51*$AC$13</f>
        <v>0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3" t="n">
        <f aca="false">low_v2_m!D40+temporary_pension_bonus_low!B40</f>
        <v>21898143.0490105</v>
      </c>
      <c r="G52" s="163" t="n">
        <f aca="false">low_v2_m!E40+temporary_pension_bonus_low!B40</f>
        <v>21011442.8433274</v>
      </c>
      <c r="H52" s="67" t="n">
        <f aca="false">F52-J52</f>
        <v>21299075.5118499</v>
      </c>
      <c r="I52" s="67" t="n">
        <f aca="false">G52-K52</f>
        <v>20430347.3322816</v>
      </c>
      <c r="J52" s="163" t="n">
        <f aca="false">low_v2_m!J40</f>
        <v>599067.537160579</v>
      </c>
      <c r="K52" s="163" t="n">
        <f aca="false">low_v2_m!K40</f>
        <v>581095.511045762</v>
      </c>
      <c r="L52" s="67" t="n">
        <f aca="false">H52-I52</f>
        <v>868728.179568276</v>
      </c>
      <c r="M52" s="67" t="n">
        <f aca="false">J52-K52</f>
        <v>17972.0261148172</v>
      </c>
      <c r="N52" s="163" t="n">
        <f aca="false">SUM(low_v5_m!C40:J40)</f>
        <v>3605222.73934792</v>
      </c>
      <c r="O52" s="7"/>
      <c r="P52" s="7"/>
      <c r="Q52" s="67" t="n">
        <f aca="false">I52*5.5017049523</f>
        <v>112401743.095223</v>
      </c>
      <c r="R52" s="67"/>
      <c r="S52" s="67"/>
      <c r="T52" s="7"/>
      <c r="U52" s="7"/>
      <c r="V52" s="67" t="n">
        <f aca="false">K52*5.5017049523</f>
        <v>3197016.05087977</v>
      </c>
      <c r="W52" s="67" t="n">
        <f aca="false">M52*5.5017049523</f>
        <v>98876.785078755</v>
      </c>
      <c r="X52" s="67" t="n">
        <f aca="false">N52*5.1890047538+L52*5.5017049523</f>
        <v>23487004.0607175</v>
      </c>
      <c r="Y52" s="67" t="n">
        <f aca="false">N52*5.1890047538</f>
        <v>18707517.9329842</v>
      </c>
      <c r="Z52" s="67" t="n">
        <f aca="false">L52*5.5017049523</f>
        <v>4779486.12773335</v>
      </c>
      <c r="AA52" s="67" t="n">
        <f aca="false">IFE_cost_central!B40</f>
        <v>0</v>
      </c>
      <c r="AB52" s="67" t="n">
        <f aca="false">AA52*$AC$13</f>
        <v>0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3" t="n">
        <f aca="false">low_v2_m!D41+temporary_pension_bonus_low!B41</f>
        <v>22193527.7085715</v>
      </c>
      <c r="G53" s="163" t="n">
        <f aca="false">low_v2_m!E41+temporary_pension_bonus_low!B41</f>
        <v>21292896.8997756</v>
      </c>
      <c r="H53" s="67" t="n">
        <f aca="false">F53-J53</f>
        <v>21514236.3310344</v>
      </c>
      <c r="I53" s="67" t="n">
        <f aca="false">G53-K53</f>
        <v>20633984.2635646</v>
      </c>
      <c r="J53" s="163" t="n">
        <f aca="false">low_v2_m!J41</f>
        <v>679291.37753713</v>
      </c>
      <c r="K53" s="163" t="n">
        <f aca="false">low_v2_m!K41</f>
        <v>658912.636211016</v>
      </c>
      <c r="L53" s="67" t="n">
        <f aca="false">H53-I53</f>
        <v>880252.067469765</v>
      </c>
      <c r="M53" s="67" t="n">
        <f aca="false">J53-K53</f>
        <v>20378.7413261139</v>
      </c>
      <c r="N53" s="163" t="n">
        <f aca="false">SUM(low_v5_m!C41:J41)</f>
        <v>3622968.69871759</v>
      </c>
      <c r="O53" s="7"/>
      <c r="P53" s="7"/>
      <c r="Q53" s="67" t="n">
        <f aca="false">I53*5.5017049523</f>
        <v>113522093.408534</v>
      </c>
      <c r="R53" s="67"/>
      <c r="S53" s="67"/>
      <c r="T53" s="7"/>
      <c r="U53" s="7"/>
      <c r="V53" s="67" t="n">
        <f aca="false">K53*5.5017049523</f>
        <v>3625142.91377519</v>
      </c>
      <c r="W53" s="67" t="n">
        <f aca="false">M53*5.5017049523</f>
        <v>112117.822075522</v>
      </c>
      <c r="X53" s="67" t="n">
        <f aca="false">N53*5.1890047538+L53*5.5017049523</f>
        <v>23642488.9593849</v>
      </c>
      <c r="Y53" s="67" t="n">
        <f aca="false">N53*5.1890047538</f>
        <v>18799601.8005142</v>
      </c>
      <c r="Z53" s="67" t="n">
        <f aca="false">L53*5.5017049523</f>
        <v>4842887.15887072</v>
      </c>
      <c r="AA53" s="67" t="n">
        <f aca="false">IFE_cost_central!B41</f>
        <v>0</v>
      </c>
      <c r="AB53" s="67" t="n">
        <f aca="false">AA53*$AC$13</f>
        <v>0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9"/>
      <c r="B54" s="5"/>
      <c r="C54" s="159" t="n">
        <f aca="false">C50+1</f>
        <v>2025</v>
      </c>
      <c r="D54" s="159" t="n">
        <f aca="false">D50</f>
        <v>1</v>
      </c>
      <c r="E54" s="159" t="n">
        <v>201</v>
      </c>
      <c r="F54" s="161" t="n">
        <f aca="false">low_v2_m!D42+temporary_pension_bonus_low!B42</f>
        <v>22455608.1072792</v>
      </c>
      <c r="G54" s="161" t="n">
        <f aca="false">low_v2_m!E42+temporary_pension_bonus_low!B42</f>
        <v>21543746.103477</v>
      </c>
      <c r="H54" s="8" t="n">
        <f aca="false">F54-J54</f>
        <v>21678937.8903937</v>
      </c>
      <c r="I54" s="8" t="n">
        <f aca="false">G54-K54</f>
        <v>20790375.993098</v>
      </c>
      <c r="J54" s="161" t="n">
        <f aca="false">low_v2_m!J42</f>
        <v>776670.216885546</v>
      </c>
      <c r="K54" s="161" t="n">
        <f aca="false">low_v2_m!K42</f>
        <v>753370.11037898</v>
      </c>
      <c r="L54" s="8" t="n">
        <f aca="false">H54-I54</f>
        <v>888561.897295613</v>
      </c>
      <c r="M54" s="8" t="n">
        <f aca="false">J54-K54</f>
        <v>23300.1065065664</v>
      </c>
      <c r="N54" s="161" t="n">
        <f aca="false">SUM(low_v5_m!C42:J42)</f>
        <v>4379341.76405025</v>
      </c>
      <c r="O54" s="5"/>
      <c r="P54" s="5"/>
      <c r="Q54" s="8" t="n">
        <f aca="false">I54*5.5017049523</f>
        <v>114382514.561407</v>
      </c>
      <c r="R54" s="8"/>
      <c r="S54" s="8"/>
      <c r="T54" s="5"/>
      <c r="U54" s="5"/>
      <c r="V54" s="8" t="n">
        <f aca="false">K54*5.5017049523</f>
        <v>4144820.06718683</v>
      </c>
      <c r="W54" s="8" t="n">
        <f aca="false">M54*5.5017049523</f>
        <v>128190.311356294</v>
      </c>
      <c r="X54" s="8" t="n">
        <f aca="false">N54*5.1890047538+L54*5.5017049523</f>
        <v>27613030.622948</v>
      </c>
      <c r="Y54" s="8" t="n">
        <f aca="false">N54*5.1890047538</f>
        <v>22724425.2321716</v>
      </c>
      <c r="Z54" s="8" t="n">
        <f aca="false">L54*5.5017049523</f>
        <v>4888605.39077636</v>
      </c>
      <c r="AA54" s="8" t="n">
        <f aca="false">IFE_cost_central!B42</f>
        <v>0</v>
      </c>
      <c r="AB54" s="8" t="n">
        <f aca="false">AA54*$AC$13</f>
        <v>0</v>
      </c>
      <c r="AC54" s="8"/>
      <c r="AD54" s="8"/>
      <c r="AE54" s="159"/>
      <c r="AF54" s="159"/>
      <c r="AG54" s="159"/>
      <c r="AH54" s="159"/>
      <c r="AI54" s="159"/>
      <c r="AJ54" s="159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59"/>
      <c r="BC54" s="159"/>
      <c r="BD54" s="159"/>
      <c r="BE54" s="159"/>
      <c r="BF54" s="159"/>
      <c r="BG54" s="159"/>
      <c r="BH54" s="159"/>
      <c r="BI54" s="159"/>
      <c r="BJ54" s="159"/>
      <c r="BK54" s="159"/>
      <c r="BL54" s="159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3" t="n">
        <f aca="false">low_v2_m!D43+temporary_pension_bonus_low!B43</f>
        <v>22714594.2852732</v>
      </c>
      <c r="G55" s="163" t="n">
        <f aca="false">low_v2_m!E43+temporary_pension_bonus_low!B43</f>
        <v>21791810.6220323</v>
      </c>
      <c r="H55" s="67" t="n">
        <f aca="false">F55-J55</f>
        <v>21874495.7047645</v>
      </c>
      <c r="I55" s="67" t="n">
        <f aca="false">G55-K55</f>
        <v>20976914.9989388</v>
      </c>
      <c r="J55" s="163" t="n">
        <f aca="false">low_v2_m!J43</f>
        <v>840098.580508755</v>
      </c>
      <c r="K55" s="163" t="n">
        <f aca="false">low_v2_m!K43</f>
        <v>814895.623093492</v>
      </c>
      <c r="L55" s="67" t="n">
        <f aca="false">H55-I55</f>
        <v>897580.705825686</v>
      </c>
      <c r="M55" s="67" t="n">
        <f aca="false">J55-K55</f>
        <v>25202.9574152626</v>
      </c>
      <c r="N55" s="163" t="n">
        <f aca="false">SUM(low_v5_m!C43:J43)</f>
        <v>3677262.89423073</v>
      </c>
      <c r="O55" s="7"/>
      <c r="P55" s="7"/>
      <c r="Q55" s="67" t="n">
        <f aca="false">I55*5.5017049523</f>
        <v>115408797.133638</v>
      </c>
      <c r="R55" s="67"/>
      <c r="S55" s="67"/>
      <c r="T55" s="7"/>
      <c r="U55" s="7"/>
      <c r="V55" s="67" t="n">
        <f aca="false">K55*5.5017049523</f>
        <v>4483315.28518106</v>
      </c>
      <c r="W55" s="67" t="n">
        <f aca="false">M55*5.5017049523</f>
        <v>138659.235624156</v>
      </c>
      <c r="X55" s="67" t="n">
        <f aca="false">N55*5.1890047538+L55*5.5017049523</f>
        <v>24019558.8534657</v>
      </c>
      <c r="Y55" s="67" t="n">
        <f aca="false">N55*5.1890047538</f>
        <v>19081334.6391356</v>
      </c>
      <c r="Z55" s="67" t="n">
        <f aca="false">L55*5.5017049523</f>
        <v>4938224.21433011</v>
      </c>
      <c r="AA55" s="67" t="n">
        <f aca="false">IFE_cost_central!B43</f>
        <v>0</v>
      </c>
      <c r="AB55" s="67" t="n">
        <f aca="false">AA55*$AC$13</f>
        <v>0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3" t="n">
        <f aca="false">low_v2_m!D44+temporary_pension_bonus_low!B44</f>
        <v>22964549.8746792</v>
      </c>
      <c r="G56" s="163" t="n">
        <f aca="false">low_v2_m!E44+temporary_pension_bonus_low!B44</f>
        <v>22031302.1458221</v>
      </c>
      <c r="H56" s="67" t="n">
        <f aca="false">F56-J56</f>
        <v>22056881.3779502</v>
      </c>
      <c r="I56" s="67" t="n">
        <f aca="false">G56-K56</f>
        <v>21150863.7039949</v>
      </c>
      <c r="J56" s="163" t="n">
        <f aca="false">low_v2_m!J44</f>
        <v>907668.496729043</v>
      </c>
      <c r="K56" s="163" t="n">
        <f aca="false">low_v2_m!K44</f>
        <v>880438.441827172</v>
      </c>
      <c r="L56" s="67" t="n">
        <f aca="false">H56-I56</f>
        <v>906017.673955269</v>
      </c>
      <c r="M56" s="67" t="n">
        <f aca="false">J56-K56</f>
        <v>27230.054901871</v>
      </c>
      <c r="N56" s="163" t="n">
        <f aca="false">SUM(low_v5_m!C44:J44)</f>
        <v>3691504.10053648</v>
      </c>
      <c r="O56" s="7"/>
      <c r="P56" s="7"/>
      <c r="Q56" s="67" t="n">
        <f aca="false">I56*5.5017049523</f>
        <v>116365811.585691</v>
      </c>
      <c r="R56" s="67"/>
      <c r="S56" s="67"/>
      <c r="T56" s="7"/>
      <c r="U56" s="7"/>
      <c r="V56" s="67" t="n">
        <f aca="false">K56*5.5017049523</f>
        <v>4843912.53559585</v>
      </c>
      <c r="W56" s="67" t="n">
        <f aca="false">M56*5.5017049523</f>
        <v>149811.727905025</v>
      </c>
      <c r="X56" s="67" t="n">
        <f aca="false">N56*5.1890047538+L56*5.5017049523</f>
        <v>24139874.250027</v>
      </c>
      <c r="Y56" s="67" t="n">
        <f aca="false">N56*5.1890047538</f>
        <v>19155232.326356</v>
      </c>
      <c r="Z56" s="67" t="n">
        <f aca="false">L56*5.5017049523</f>
        <v>4984641.92367103</v>
      </c>
      <c r="AA56" s="67" t="n">
        <f aca="false">IFE_cost_central!B44</f>
        <v>0</v>
      </c>
      <c r="AB56" s="67" t="n">
        <f aca="false">AA56*$AC$13</f>
        <v>0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3" t="n">
        <f aca="false">low_v2_m!D45+temporary_pension_bonus_low!B45</f>
        <v>23145984.4485727</v>
      </c>
      <c r="G57" s="163" t="n">
        <f aca="false">low_v2_m!E45+temporary_pension_bonus_low!B45</f>
        <v>22204574.969308</v>
      </c>
      <c r="H57" s="67" t="n">
        <f aca="false">F57-J57</f>
        <v>22177773.1889979</v>
      </c>
      <c r="I57" s="67" t="n">
        <f aca="false">G57-K57</f>
        <v>21265410.0475204</v>
      </c>
      <c r="J57" s="163" t="n">
        <f aca="false">low_v2_m!J45</f>
        <v>968211.259574845</v>
      </c>
      <c r="K57" s="163" t="n">
        <f aca="false">low_v2_m!K45</f>
        <v>939164.921787599</v>
      </c>
      <c r="L57" s="67" t="n">
        <f aca="false">H57-I57</f>
        <v>912363.14147744</v>
      </c>
      <c r="M57" s="67" t="n">
        <f aca="false">J57-K57</f>
        <v>29046.3377872456</v>
      </c>
      <c r="N57" s="163" t="n">
        <f aca="false">SUM(low_v5_m!C45:J45)</f>
        <v>3653514.68965955</v>
      </c>
      <c r="O57" s="7"/>
      <c r="P57" s="7"/>
      <c r="Q57" s="67" t="n">
        <f aca="false">I57*5.5017049523</f>
        <v>116996011.771133</v>
      </c>
      <c r="R57" s="67"/>
      <c r="S57" s="67"/>
      <c r="T57" s="7"/>
      <c r="U57" s="7"/>
      <c r="V57" s="67" t="n">
        <f aca="false">K57*5.5017049523</f>
        <v>5167008.30122528</v>
      </c>
      <c r="W57" s="67" t="n">
        <f aca="false">M57*5.5017049523</f>
        <v>159804.380450268</v>
      </c>
      <c r="X57" s="67" t="n">
        <f aca="false">N57*5.1890047538+L57*5.5017049523</f>
        <v>23977657.9064839</v>
      </c>
      <c r="Y57" s="67" t="n">
        <f aca="false">N57*5.1890047538</f>
        <v>18958105.0927215</v>
      </c>
      <c r="Z57" s="67" t="n">
        <f aca="false">L57*5.5017049523</f>
        <v>5019552.81376241</v>
      </c>
      <c r="AA57" s="67" t="n">
        <f aca="false">IFE_cost_central!B45</f>
        <v>0</v>
      </c>
      <c r="AB57" s="67" t="n">
        <f aca="false">AA57*$AC$13</f>
        <v>0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9"/>
      <c r="B58" s="5"/>
      <c r="C58" s="159" t="n">
        <f aca="false">C54+1</f>
        <v>2026</v>
      </c>
      <c r="D58" s="159" t="n">
        <f aca="false">D54</f>
        <v>1</v>
      </c>
      <c r="E58" s="159" t="n">
        <v>205</v>
      </c>
      <c r="F58" s="161" t="n">
        <f aca="false">low_v2_m!D46+temporary_pension_bonus_low!B46</f>
        <v>23396646.1141339</v>
      </c>
      <c r="G58" s="161" t="n">
        <f aca="false">low_v2_m!E46+temporary_pension_bonus_low!B46</f>
        <v>22445283.5761218</v>
      </c>
      <c r="H58" s="8" t="n">
        <f aca="false">F58-J58</f>
        <v>22330293.6895848</v>
      </c>
      <c r="I58" s="8" t="n">
        <f aca="false">G58-K58</f>
        <v>21410921.7243092</v>
      </c>
      <c r="J58" s="161" t="n">
        <f aca="false">low_v2_m!J46</f>
        <v>1066352.42454904</v>
      </c>
      <c r="K58" s="161" t="n">
        <f aca="false">low_v2_m!K46</f>
        <v>1034361.85181257</v>
      </c>
      <c r="L58" s="8" t="n">
        <f aca="false">H58-I58</f>
        <v>919371.965275634</v>
      </c>
      <c r="M58" s="8" t="n">
        <f aca="false">J58-K58</f>
        <v>31990.5727364714</v>
      </c>
      <c r="N58" s="161" t="n">
        <f aca="false">SUM(low_v5_m!C46:J46)</f>
        <v>4471116.6920029</v>
      </c>
      <c r="O58" s="5"/>
      <c r="P58" s="5"/>
      <c r="Q58" s="8" t="n">
        <f aca="false">I58*5.5017049523</f>
        <v>117796574.08394</v>
      </c>
      <c r="R58" s="8"/>
      <c r="S58" s="8"/>
      <c r="T58" s="5"/>
      <c r="U58" s="5"/>
      <c r="V58" s="8" t="n">
        <f aca="false">K58*5.5017049523</f>
        <v>5690753.72258741</v>
      </c>
      <c r="W58" s="8" t="n">
        <f aca="false">M58*5.5017049523</f>
        <v>176002.692451158</v>
      </c>
      <c r="X58" s="8" t="n">
        <f aca="false">N58*5.1890047538+L58*5.5017049523</f>
        <v>28258759.0639603</v>
      </c>
      <c r="Y58" s="8" t="n">
        <f aca="false">N58*5.1890047538</f>
        <v>23200645.7695976</v>
      </c>
      <c r="Z58" s="8" t="n">
        <f aca="false">L58*5.5017049523</f>
        <v>5058113.29436274</v>
      </c>
      <c r="AA58" s="8" t="n">
        <f aca="false">IFE_cost_central!B46</f>
        <v>0</v>
      </c>
      <c r="AB58" s="8" t="n">
        <f aca="false">AA58*$AC$13</f>
        <v>0</v>
      </c>
      <c r="AC58" s="8"/>
      <c r="AD58" s="8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59"/>
      <c r="BG58" s="159"/>
      <c r="BH58" s="159"/>
      <c r="BI58" s="159"/>
      <c r="BJ58" s="159"/>
      <c r="BK58" s="159"/>
      <c r="BL58" s="159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3" t="n">
        <f aca="false">low_v2_m!D47+temporary_pension_bonus_low!B47</f>
        <v>23750490.4116214</v>
      </c>
      <c r="G59" s="163" t="n">
        <f aca="false">low_v2_m!E47+temporary_pension_bonus_low!B47</f>
        <v>22783985.0749363</v>
      </c>
      <c r="H59" s="67" t="n">
        <f aca="false">F59-J59</f>
        <v>22597683.2543996</v>
      </c>
      <c r="I59" s="67" t="n">
        <f aca="false">G59-K59</f>
        <v>21665762.1324312</v>
      </c>
      <c r="J59" s="163" t="n">
        <f aca="false">low_v2_m!J47</f>
        <v>1152807.15722178</v>
      </c>
      <c r="K59" s="163" t="n">
        <f aca="false">low_v2_m!K47</f>
        <v>1118222.94250513</v>
      </c>
      <c r="L59" s="67" t="n">
        <f aca="false">H59-I59</f>
        <v>931921.121968359</v>
      </c>
      <c r="M59" s="67" t="n">
        <f aca="false">J59-K59</f>
        <v>34584.2147166533</v>
      </c>
      <c r="N59" s="163" t="n">
        <f aca="false">SUM(low_v5_m!C47:J47)</f>
        <v>3735156.98546161</v>
      </c>
      <c r="O59" s="7"/>
      <c r="P59" s="7"/>
      <c r="Q59" s="67" t="n">
        <f aca="false">I59*5.5017049523</f>
        <v>119198630.819351</v>
      </c>
      <c r="R59" s="67"/>
      <c r="S59" s="67"/>
      <c r="T59" s="7"/>
      <c r="U59" s="7"/>
      <c r="V59" s="67" t="n">
        <f aca="false">K59*5.5017049523</f>
        <v>6152132.70055594</v>
      </c>
      <c r="W59" s="67" t="n">
        <f aca="false">M59*5.5017049523</f>
        <v>190272.145378018</v>
      </c>
      <c r="X59" s="67" t="n">
        <f aca="false">N59*5.1890047538+L59*5.5017049523</f>
        <v>24508902.4056358</v>
      </c>
      <c r="Y59" s="67" t="n">
        <f aca="false">N59*5.1890047538</f>
        <v>19381747.3537496</v>
      </c>
      <c r="Z59" s="67" t="n">
        <f aca="false">L59*5.5017049523</f>
        <v>5127155.05188629</v>
      </c>
      <c r="AA59" s="67" t="n">
        <f aca="false">IFE_cost_central!B47</f>
        <v>0</v>
      </c>
      <c r="AB59" s="67" t="n">
        <f aca="false">AA59*$AC$13</f>
        <v>0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3" t="n">
        <f aca="false">low_v2_m!D48+temporary_pension_bonus_low!B48</f>
        <v>24261257.5822564</v>
      </c>
      <c r="G60" s="163" t="n">
        <f aca="false">low_v2_m!E48+temporary_pension_bonus_low!B48</f>
        <v>23273259.0423064</v>
      </c>
      <c r="H60" s="67" t="n">
        <f aca="false">F60-J60</f>
        <v>23038045.2323622</v>
      </c>
      <c r="I60" s="67" t="n">
        <f aca="false">G60-K60</f>
        <v>22086743.0629091</v>
      </c>
      <c r="J60" s="163" t="n">
        <f aca="false">low_v2_m!J48</f>
        <v>1223212.34989419</v>
      </c>
      <c r="K60" s="163" t="n">
        <f aca="false">low_v2_m!K48</f>
        <v>1186515.97939737</v>
      </c>
      <c r="L60" s="67" t="n">
        <f aca="false">H60-I60</f>
        <v>951302.169453129</v>
      </c>
      <c r="M60" s="67" t="n">
        <f aca="false">J60-K60</f>
        <v>36696.3704968258</v>
      </c>
      <c r="N60" s="163" t="n">
        <f aca="false">SUM(low_v5_m!C48:J48)</f>
        <v>3792066.23793947</v>
      </c>
      <c r="O60" s="7"/>
      <c r="P60" s="7"/>
      <c r="Q60" s="67" t="n">
        <f aca="false">I60*5.5017049523</f>
        <v>121514743.689384</v>
      </c>
      <c r="R60" s="67"/>
      <c r="S60" s="67"/>
      <c r="T60" s="7"/>
      <c r="U60" s="7"/>
      <c r="V60" s="67" t="n">
        <f aca="false">K60*5.5017049523</f>
        <v>6527860.83983358</v>
      </c>
      <c r="W60" s="67" t="n">
        <f aca="false">M60*5.5017049523</f>
        <v>201892.603293822</v>
      </c>
      <c r="X60" s="67" t="n">
        <f aca="false">N60*5.1890047538+L60*5.5017049523</f>
        <v>24910833.5922064</v>
      </c>
      <c r="Y60" s="67" t="n">
        <f aca="false">N60*5.1890047538</f>
        <v>19677049.7353924</v>
      </c>
      <c r="Z60" s="67" t="n">
        <f aca="false">L60*5.5017049523</f>
        <v>5233783.85681402</v>
      </c>
      <c r="AA60" s="67" t="n">
        <f aca="false">IFE_cost_central!B48</f>
        <v>0</v>
      </c>
      <c r="AB60" s="67" t="n">
        <f aca="false">AA60*$AC$13</f>
        <v>0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3" t="n">
        <f aca="false">low_v2_m!D49+temporary_pension_bonus_low!B49</f>
        <v>24849766.713128</v>
      </c>
      <c r="G61" s="163" t="n">
        <f aca="false">low_v2_m!E49+temporary_pension_bonus_low!B49</f>
        <v>23836665.5165014</v>
      </c>
      <c r="H61" s="67" t="n">
        <f aca="false">F61-J61</f>
        <v>23584489.6265039</v>
      </c>
      <c r="I61" s="67" t="n">
        <f aca="false">G61-K61</f>
        <v>22609346.7424761</v>
      </c>
      <c r="J61" s="163" t="n">
        <f aca="false">low_v2_m!J49</f>
        <v>1265277.08662407</v>
      </c>
      <c r="K61" s="163" t="n">
        <f aca="false">low_v2_m!K49</f>
        <v>1227318.77402534</v>
      </c>
      <c r="L61" s="67" t="n">
        <f aca="false">H61-I61</f>
        <v>975142.884027876</v>
      </c>
      <c r="M61" s="67" t="n">
        <f aca="false">J61-K61</f>
        <v>37958.3125987221</v>
      </c>
      <c r="N61" s="163" t="n">
        <f aca="false">SUM(low_v5_m!C49:J49)</f>
        <v>3870836.65202685</v>
      </c>
      <c r="O61" s="7"/>
      <c r="P61" s="7"/>
      <c r="Q61" s="67" t="n">
        <f aca="false">I61*5.5017049523</f>
        <v>124389954.941348</v>
      </c>
      <c r="R61" s="67"/>
      <c r="S61" s="67"/>
      <c r="T61" s="7"/>
      <c r="U61" s="7"/>
      <c r="V61" s="67" t="n">
        <f aca="false">K61*5.5017049523</f>
        <v>6752345.777106</v>
      </c>
      <c r="W61" s="67" t="n">
        <f aca="false">M61*5.5017049523</f>
        <v>208835.436405341</v>
      </c>
      <c r="X61" s="67" t="n">
        <f aca="false">N61*5.1890047538+L61*5.5017049523</f>
        <v>25450738.2228069</v>
      </c>
      <c r="Y61" s="67" t="n">
        <f aca="false">N61*5.1890047538</f>
        <v>20085789.7885506</v>
      </c>
      <c r="Z61" s="67" t="n">
        <f aca="false">L61*5.5017049523</f>
        <v>5364948.43425627</v>
      </c>
      <c r="AA61" s="67" t="n">
        <f aca="false">IFE_cost_central!B49</f>
        <v>0</v>
      </c>
      <c r="AB61" s="67" t="n">
        <f aca="false">AA61*$AC$13</f>
        <v>0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9"/>
      <c r="B62" s="5"/>
      <c r="C62" s="159" t="n">
        <f aca="false">C58+1</f>
        <v>2027</v>
      </c>
      <c r="D62" s="159" t="n">
        <f aca="false">D58</f>
        <v>1</v>
      </c>
      <c r="E62" s="159" t="n">
        <v>209</v>
      </c>
      <c r="F62" s="161" t="n">
        <f aca="false">low_v2_m!D50+temporary_pension_bonus_low!B50</f>
        <v>25295091.7851935</v>
      </c>
      <c r="G62" s="161" t="n">
        <f aca="false">low_v2_m!E50+temporary_pension_bonus_low!B50</f>
        <v>24263217.0680455</v>
      </c>
      <c r="H62" s="8" t="n">
        <f aca="false">F62-J62</f>
        <v>23962623.5027254</v>
      </c>
      <c r="I62" s="8" t="n">
        <f aca="false">G62-K62</f>
        <v>22970722.8340515</v>
      </c>
      <c r="J62" s="161" t="n">
        <f aca="false">low_v2_m!J50</f>
        <v>1332468.28246806</v>
      </c>
      <c r="K62" s="161" t="n">
        <f aca="false">low_v2_m!K50</f>
        <v>1292494.23399402</v>
      </c>
      <c r="L62" s="8" t="n">
        <f aca="false">H62-I62</f>
        <v>991900.668673921</v>
      </c>
      <c r="M62" s="8" t="n">
        <f aca="false">J62-K62</f>
        <v>39974.048474042</v>
      </c>
      <c r="N62" s="161" t="n">
        <f aca="false">SUM(low_v5_m!C50:J50)</f>
        <v>4775490.40445338</v>
      </c>
      <c r="O62" s="5"/>
      <c r="P62" s="5"/>
      <c r="Q62" s="8" t="n">
        <f aca="false">I62*5.5017049523</f>
        <v>126378139.574012</v>
      </c>
      <c r="R62" s="8"/>
      <c r="S62" s="8"/>
      <c r="T62" s="5"/>
      <c r="U62" s="5"/>
      <c r="V62" s="8" t="n">
        <f aca="false">K62*5.5017049523</f>
        <v>7110921.9279841</v>
      </c>
      <c r="W62" s="8" t="n">
        <f aca="false">M62*5.5017049523</f>
        <v>219925.420453117</v>
      </c>
      <c r="X62" s="8" t="n">
        <f aca="false">N62*5.1890047538+L62*5.5017049523</f>
        <v>30237187.2314678</v>
      </c>
      <c r="Y62" s="8" t="n">
        <f aca="false">N62*5.1890047538</f>
        <v>24780042.4104348</v>
      </c>
      <c r="Z62" s="8" t="n">
        <f aca="false">L62*5.5017049523</f>
        <v>5457144.82103299</v>
      </c>
      <c r="AA62" s="8" t="n">
        <f aca="false">IFE_cost_central!B50</f>
        <v>0</v>
      </c>
      <c r="AB62" s="8" t="n">
        <f aca="false">AA62*$AC$13</f>
        <v>0</v>
      </c>
      <c r="AC62" s="8"/>
      <c r="AD62" s="8"/>
      <c r="AE62" s="159"/>
      <c r="AF62" s="159"/>
      <c r="AG62" s="159"/>
      <c r="AH62" s="159"/>
      <c r="AI62" s="159"/>
      <c r="AJ62" s="159"/>
      <c r="AK62" s="159"/>
      <c r="AL62" s="159"/>
      <c r="AM62" s="159"/>
      <c r="AN62" s="159"/>
      <c r="AO62" s="159"/>
      <c r="AP62" s="159"/>
      <c r="AQ62" s="159"/>
      <c r="AR62" s="159"/>
      <c r="AS62" s="159"/>
      <c r="AT62" s="159"/>
      <c r="AU62" s="159"/>
      <c r="AV62" s="159"/>
      <c r="AW62" s="159"/>
      <c r="AX62" s="159"/>
      <c r="AY62" s="159"/>
      <c r="AZ62" s="159"/>
      <c r="BA62" s="159"/>
      <c r="BB62" s="159"/>
      <c r="BC62" s="159"/>
      <c r="BD62" s="159"/>
      <c r="BE62" s="159"/>
      <c r="BF62" s="159"/>
      <c r="BG62" s="159"/>
      <c r="BH62" s="159"/>
      <c r="BI62" s="159"/>
      <c r="BJ62" s="159"/>
      <c r="BK62" s="159"/>
      <c r="BL62" s="159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3" t="n">
        <f aca="false">low_v2_m!D51+temporary_pension_bonus_low!B51</f>
        <v>25755825.8056995</v>
      </c>
      <c r="G63" s="163" t="n">
        <f aca="false">low_v2_m!E51+temporary_pension_bonus_low!B51</f>
        <v>24705578.8112733</v>
      </c>
      <c r="H63" s="67" t="n">
        <f aca="false">F63-J63</f>
        <v>24339635.8919367</v>
      </c>
      <c r="I63" s="67" t="n">
        <f aca="false">G63-K63</f>
        <v>23331874.5949233</v>
      </c>
      <c r="J63" s="163" t="n">
        <f aca="false">low_v2_m!J51</f>
        <v>1416189.91376285</v>
      </c>
      <c r="K63" s="163" t="n">
        <f aca="false">low_v2_m!K51</f>
        <v>1373704.21634997</v>
      </c>
      <c r="L63" s="67" t="n">
        <f aca="false">H63-I63</f>
        <v>1007761.29701336</v>
      </c>
      <c r="M63" s="67" t="n">
        <f aca="false">J63-K63</f>
        <v>42485.6974128857</v>
      </c>
      <c r="N63" s="163" t="n">
        <f aca="false">SUM(low_v5_m!C51:J51)</f>
        <v>4064844.58607991</v>
      </c>
      <c r="O63" s="7"/>
      <c r="P63" s="7"/>
      <c r="Q63" s="67" t="n">
        <f aca="false">I63*5.5017049523</f>
        <v>128365090.005332</v>
      </c>
      <c r="R63" s="67"/>
      <c r="S63" s="67"/>
      <c r="T63" s="7"/>
      <c r="U63" s="7"/>
      <c r="V63" s="67" t="n">
        <f aca="false">K63*5.5017049523</f>
        <v>7557715.290088</v>
      </c>
      <c r="W63" s="67" t="n">
        <f aca="false">M63*5.5017049523</f>
        <v>233743.771858393</v>
      </c>
      <c r="X63" s="67" t="n">
        <f aca="false">N63*5.1890047538+L63*5.5017049523</f>
        <v>26636903.1991415</v>
      </c>
      <c r="Y63" s="67" t="n">
        <f aca="false">N63*5.1890047538</f>
        <v>21092497.8806268</v>
      </c>
      <c r="Z63" s="67" t="n">
        <f aca="false">L63*5.5017049523</f>
        <v>5544405.3185147</v>
      </c>
      <c r="AA63" s="67" t="n">
        <f aca="false">IFE_cost_central!B51</f>
        <v>0</v>
      </c>
      <c r="AB63" s="67" t="n">
        <f aca="false">AA63*$AC$13</f>
        <v>0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3" t="n">
        <f aca="false">low_v2_m!D52+temporary_pension_bonus_low!B52</f>
        <v>26111277.4463811</v>
      </c>
      <c r="G64" s="163" t="n">
        <f aca="false">low_v2_m!E52+temporary_pension_bonus_low!B52</f>
        <v>25045748.0880453</v>
      </c>
      <c r="H64" s="67" t="n">
        <f aca="false">F64-J64</f>
        <v>24596845.0805505</v>
      </c>
      <c r="I64" s="67" t="n">
        <f aca="false">G64-K64</f>
        <v>23576748.6931896</v>
      </c>
      <c r="J64" s="163" t="n">
        <f aca="false">low_v2_m!J52</f>
        <v>1514432.36583062</v>
      </c>
      <c r="K64" s="163" t="n">
        <f aca="false">low_v2_m!K52</f>
        <v>1468999.3948557</v>
      </c>
      <c r="L64" s="67" t="n">
        <f aca="false">H64-I64</f>
        <v>1020096.38736093</v>
      </c>
      <c r="M64" s="67" t="n">
        <f aca="false">J64-K64</f>
        <v>45432.9709749185</v>
      </c>
      <c r="N64" s="163" t="n">
        <f aca="false">SUM(low_v5_m!C52:J52)</f>
        <v>4082611.36128109</v>
      </c>
      <c r="O64" s="7"/>
      <c r="P64" s="7"/>
      <c r="Q64" s="67" t="n">
        <f aca="false">I64*5.5017049523</f>
        <v>129712315.044454</v>
      </c>
      <c r="R64" s="67"/>
      <c r="S64" s="67"/>
      <c r="T64" s="7"/>
      <c r="U64" s="7"/>
      <c r="V64" s="67" t="n">
        <f aca="false">K64*5.5017049523</f>
        <v>8082001.2456033</v>
      </c>
      <c r="W64" s="67" t="n">
        <f aca="false">M64*5.5017049523</f>
        <v>249958.801410411</v>
      </c>
      <c r="X64" s="67" t="n">
        <f aca="false">N64*5.1890047538+L64*5.5017049523</f>
        <v>26796959.1077724</v>
      </c>
      <c r="Y64" s="67" t="n">
        <f aca="false">N64*5.1890047538</f>
        <v>21184689.7616054</v>
      </c>
      <c r="Z64" s="67" t="n">
        <f aca="false">L64*5.5017049523</f>
        <v>5612269.34616695</v>
      </c>
      <c r="AA64" s="67" t="n">
        <f aca="false">IFE_cost_central!B52</f>
        <v>0</v>
      </c>
      <c r="AB64" s="67" t="n">
        <f aca="false">AA64*$AC$13</f>
        <v>0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3" t="n">
        <f aca="false">low_v2_m!D53+temporary_pension_bonus_low!B53</f>
        <v>26305334.9645376</v>
      </c>
      <c r="G65" s="163" t="n">
        <f aca="false">low_v2_m!E53+temporary_pension_bonus_low!B53</f>
        <v>25231524.4625921</v>
      </c>
      <c r="H65" s="67" t="n">
        <f aca="false">F65-J65</f>
        <v>24750465.0757653</v>
      </c>
      <c r="I65" s="67" t="n">
        <f aca="false">G65-K65</f>
        <v>23723300.6704831</v>
      </c>
      <c r="J65" s="163" t="n">
        <f aca="false">low_v2_m!J53</f>
        <v>1554869.88877223</v>
      </c>
      <c r="K65" s="163" t="n">
        <f aca="false">low_v2_m!K53</f>
        <v>1508223.79210906</v>
      </c>
      <c r="L65" s="67" t="n">
        <f aca="false">H65-I65</f>
        <v>1027164.40528225</v>
      </c>
      <c r="M65" s="67" t="n">
        <f aca="false">J65-K65</f>
        <v>46646.096663167</v>
      </c>
      <c r="N65" s="163" t="n">
        <f aca="false">SUM(low_v5_m!C53:J53)</f>
        <v>4126170.4087164</v>
      </c>
      <c r="O65" s="7"/>
      <c r="P65" s="7"/>
      <c r="Q65" s="67" t="n">
        <f aca="false">I65*5.5017049523</f>
        <v>130518600.783699</v>
      </c>
      <c r="R65" s="67"/>
      <c r="S65" s="67"/>
      <c r="T65" s="7"/>
      <c r="U65" s="7"/>
      <c r="V65" s="67" t="n">
        <f aca="false">K65*5.5017049523</f>
        <v>8297802.30622311</v>
      </c>
      <c r="W65" s="67" t="n">
        <f aca="false">M65*5.5017049523</f>
        <v>256633.06101721</v>
      </c>
      <c r="X65" s="67" t="n">
        <f aca="false">N65*5.1890047538+L65*5.5017049523</f>
        <v>27061873.3611859</v>
      </c>
      <c r="Y65" s="67" t="n">
        <f aca="false">N65*5.1890047538</f>
        <v>21410717.8658183</v>
      </c>
      <c r="Z65" s="67" t="n">
        <f aca="false">L65*5.5017049523</f>
        <v>5651155.49536765</v>
      </c>
      <c r="AA65" s="67" t="n">
        <f aca="false">IFE_cost_central!B53</f>
        <v>0</v>
      </c>
      <c r="AB65" s="67" t="n">
        <f aca="false">AA65*$AC$13</f>
        <v>0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9"/>
      <c r="B66" s="5"/>
      <c r="C66" s="159" t="n">
        <f aca="false">C62+1</f>
        <v>2028</v>
      </c>
      <c r="D66" s="159" t="n">
        <f aca="false">D62</f>
        <v>1</v>
      </c>
      <c r="E66" s="159" t="n">
        <v>213</v>
      </c>
      <c r="F66" s="161" t="n">
        <f aca="false">low_v2_m!D54+temporary_pension_bonus_low!B54</f>
        <v>26445969.5917336</v>
      </c>
      <c r="G66" s="161" t="n">
        <f aca="false">low_v2_m!E54+temporary_pension_bonus_low!B54</f>
        <v>25367344.2231618</v>
      </c>
      <c r="H66" s="8" t="n">
        <f aca="false">F66-J66</f>
        <v>24800359.114833</v>
      </c>
      <c r="I66" s="8" t="n">
        <f aca="false">G66-K66</f>
        <v>23771102.0605682</v>
      </c>
      <c r="J66" s="161" t="n">
        <f aca="false">low_v2_m!J54</f>
        <v>1645610.47690056</v>
      </c>
      <c r="K66" s="161" t="n">
        <f aca="false">low_v2_m!K54</f>
        <v>1596242.16259354</v>
      </c>
      <c r="L66" s="8" t="n">
        <f aca="false">H66-I66</f>
        <v>1029257.05426483</v>
      </c>
      <c r="M66" s="8" t="n">
        <f aca="false">J66-K66</f>
        <v>49368.3143070173</v>
      </c>
      <c r="N66" s="161" t="n">
        <f aca="false">SUM(low_v5_m!C54:J54)</f>
        <v>4922865.59917433</v>
      </c>
      <c r="O66" s="5"/>
      <c r="P66" s="5"/>
      <c r="Q66" s="8" t="n">
        <f aca="false">I66*5.5017049523</f>
        <v>130781589.928257</v>
      </c>
      <c r="R66" s="8"/>
      <c r="S66" s="8"/>
      <c r="T66" s="5"/>
      <c r="U66" s="5"/>
      <c r="V66" s="8" t="n">
        <f aca="false">K66*5.5017049523</f>
        <v>8782053.41101093</v>
      </c>
      <c r="W66" s="8" t="n">
        <f aca="false">M66*5.5017049523</f>
        <v>271609.89930962</v>
      </c>
      <c r="X66" s="8" t="n">
        <f aca="false">N66*5.1890047538+L66*5.5017049523</f>
        <v>31207441.6290726</v>
      </c>
      <c r="Y66" s="8" t="n">
        <f aca="false">N66*5.1890047538</f>
        <v>25544772.9964341</v>
      </c>
      <c r="Z66" s="8" t="n">
        <f aca="false">L66*5.5017049523</f>
        <v>5662668.6326385</v>
      </c>
      <c r="AA66" s="8" t="n">
        <f aca="false">IFE_cost_central!B54</f>
        <v>0</v>
      </c>
      <c r="AB66" s="8" t="n">
        <f aca="false">AA66*$AC$13</f>
        <v>0</v>
      </c>
      <c r="AC66" s="8"/>
      <c r="AD66" s="8"/>
      <c r="AE66" s="159"/>
      <c r="AF66" s="159"/>
      <c r="AG66" s="159"/>
      <c r="AH66" s="159"/>
      <c r="AI66" s="159"/>
      <c r="AJ66" s="159"/>
      <c r="AK66" s="159"/>
      <c r="AL66" s="159"/>
      <c r="AM66" s="159"/>
      <c r="AN66" s="159"/>
      <c r="AO66" s="159"/>
      <c r="AP66" s="159"/>
      <c r="AQ66" s="159"/>
      <c r="AR66" s="159"/>
      <c r="AS66" s="159"/>
      <c r="AT66" s="159"/>
      <c r="AU66" s="159"/>
      <c r="AV66" s="159"/>
      <c r="AW66" s="159"/>
      <c r="AX66" s="159"/>
      <c r="AY66" s="159"/>
      <c r="AZ66" s="159"/>
      <c r="BA66" s="159"/>
      <c r="BB66" s="159"/>
      <c r="BC66" s="159"/>
      <c r="BD66" s="159"/>
      <c r="BE66" s="159"/>
      <c r="BF66" s="159"/>
      <c r="BG66" s="159"/>
      <c r="BH66" s="159"/>
      <c r="BI66" s="159"/>
      <c r="BJ66" s="159"/>
      <c r="BK66" s="159"/>
      <c r="BL66" s="159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3" t="n">
        <f aca="false">low_v2_m!D55+temporary_pension_bonus_low!B55</f>
        <v>26582542.5801233</v>
      </c>
      <c r="G67" s="163" t="n">
        <f aca="false">low_v2_m!E55+temporary_pension_bonus_low!B55</f>
        <v>25497716.5966563</v>
      </c>
      <c r="H67" s="67" t="n">
        <f aca="false">F67-J67</f>
        <v>24882824.0495712</v>
      </c>
      <c r="I67" s="67" t="n">
        <f aca="false">G67-K67</f>
        <v>23848989.6220207</v>
      </c>
      <c r="J67" s="163" t="n">
        <f aca="false">low_v2_m!J55</f>
        <v>1699718.53055212</v>
      </c>
      <c r="K67" s="163" t="n">
        <f aca="false">low_v2_m!K55</f>
        <v>1648726.97463555</v>
      </c>
      <c r="L67" s="67" t="n">
        <f aca="false">H67-I67</f>
        <v>1033834.4275505</v>
      </c>
      <c r="M67" s="67" t="n">
        <f aca="false">J67-K67</f>
        <v>50991.5559165638</v>
      </c>
      <c r="N67" s="163" t="n">
        <f aca="false">SUM(low_v5_m!C55:J55)</f>
        <v>4129026.82132005</v>
      </c>
      <c r="O67" s="7"/>
      <c r="P67" s="7"/>
      <c r="Q67" s="67" t="n">
        <f aca="false">I67*5.5017049523</f>
        <v>131210104.310823</v>
      </c>
      <c r="R67" s="67"/>
      <c r="S67" s="67"/>
      <c r="T67" s="7"/>
      <c r="U67" s="7"/>
      <c r="V67" s="67" t="n">
        <f aca="false">K67*5.5017049523</f>
        <v>9070809.36134302</v>
      </c>
      <c r="W67" s="67" t="n">
        <f aca="false">M67*5.5017049523</f>
        <v>280540.495711642</v>
      </c>
      <c r="X67" s="67" t="n">
        <f aca="false">N67*5.1890047538+L67*5.5017049523</f>
        <v>27113391.7943103</v>
      </c>
      <c r="Y67" s="67" t="n">
        <f aca="false">N67*5.1890047538</f>
        <v>21425539.8043974</v>
      </c>
      <c r="Z67" s="67" t="n">
        <f aca="false">L67*5.5017049523</f>
        <v>5687851.98991283</v>
      </c>
      <c r="AA67" s="67" t="n">
        <f aca="false">IFE_cost_central!B55</f>
        <v>0</v>
      </c>
      <c r="AB67" s="67" t="n">
        <f aca="false">AA67*$AC$13</f>
        <v>0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3" t="n">
        <f aca="false">low_v2_m!D56+temporary_pension_bonus_low!B56</f>
        <v>26818746.8059487</v>
      </c>
      <c r="G68" s="163" t="n">
        <f aca="false">low_v2_m!E56+temporary_pension_bonus_low!B56</f>
        <v>25723223.5523548</v>
      </c>
      <c r="H68" s="67" t="n">
        <f aca="false">F68-J68</f>
        <v>25045373.6317456</v>
      </c>
      <c r="I68" s="67" t="n">
        <f aca="false">G68-K68</f>
        <v>24003051.5733778</v>
      </c>
      <c r="J68" s="163" t="n">
        <f aca="false">low_v2_m!J56</f>
        <v>1773373.17420316</v>
      </c>
      <c r="K68" s="163" t="n">
        <f aca="false">low_v2_m!K56</f>
        <v>1720171.97897707</v>
      </c>
      <c r="L68" s="67" t="n">
        <f aca="false">H68-I68</f>
        <v>1042322.0583678</v>
      </c>
      <c r="M68" s="67" t="n">
        <f aca="false">J68-K68</f>
        <v>53201.1952260952</v>
      </c>
      <c r="N68" s="163" t="n">
        <f aca="false">SUM(low_v5_m!C56:J56)</f>
        <v>4128773.50864723</v>
      </c>
      <c r="O68" s="7"/>
      <c r="P68" s="7"/>
      <c r="Q68" s="67" t="n">
        <f aca="false">I68*5.5017049523</f>
        <v>132057707.711565</v>
      </c>
      <c r="R68" s="67"/>
      <c r="S68" s="67"/>
      <c r="T68" s="7"/>
      <c r="U68" s="7"/>
      <c r="V68" s="67" t="n">
        <f aca="false">K68*5.5017049523</f>
        <v>9463878.69554582</v>
      </c>
      <c r="W68" s="67" t="n">
        <f aca="false">M68*5.5017049523</f>
        <v>292697.279243687</v>
      </c>
      <c r="X68" s="67" t="n">
        <f aca="false">N68*5.1890047538+L68*5.5017049523</f>
        <v>27158773.7941476</v>
      </c>
      <c r="Y68" s="67" t="n">
        <f aca="false">N68*5.1890047538</f>
        <v>21424225.363734</v>
      </c>
      <c r="Z68" s="67" t="n">
        <f aca="false">L68*5.5017049523</f>
        <v>5734548.43041366</v>
      </c>
      <c r="AA68" s="67" t="n">
        <f aca="false">IFE_cost_central!B56</f>
        <v>0</v>
      </c>
      <c r="AB68" s="67" t="n">
        <f aca="false">AA68*$AC$13</f>
        <v>0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3" t="n">
        <f aca="false">low_v2_m!D57+temporary_pension_bonus_low!B57</f>
        <v>27043005.6029131</v>
      </c>
      <c r="G69" s="163" t="n">
        <f aca="false">low_v2_m!E57+temporary_pension_bonus_low!B57</f>
        <v>25937999.6517212</v>
      </c>
      <c r="H69" s="67" t="n">
        <f aca="false">F69-J69</f>
        <v>25204025.8739061</v>
      </c>
      <c r="I69" s="67" t="n">
        <f aca="false">G69-K69</f>
        <v>24154189.3145845</v>
      </c>
      <c r="J69" s="163" t="n">
        <f aca="false">low_v2_m!J57</f>
        <v>1838979.72900695</v>
      </c>
      <c r="K69" s="163" t="n">
        <f aca="false">low_v2_m!K57</f>
        <v>1783810.33713675</v>
      </c>
      <c r="L69" s="67" t="n">
        <f aca="false">H69-I69</f>
        <v>1049836.55932169</v>
      </c>
      <c r="M69" s="67" t="n">
        <f aca="false">J69-K69</f>
        <v>55169.391870209</v>
      </c>
      <c r="N69" s="163" t="n">
        <f aca="false">SUM(low_v5_m!C57:J57)</f>
        <v>4109172.34556428</v>
      </c>
      <c r="O69" s="7"/>
      <c r="P69" s="7"/>
      <c r="Q69" s="67" t="n">
        <f aca="false">I69*5.5017049523</f>
        <v>132889222.970841</v>
      </c>
      <c r="R69" s="67"/>
      <c r="S69" s="67"/>
      <c r="T69" s="7"/>
      <c r="U69" s="7"/>
      <c r="V69" s="67" t="n">
        <f aca="false">K69*5.5017049523</f>
        <v>9813998.16578916</v>
      </c>
      <c r="W69" s="67" t="n">
        <f aca="false">M69*5.5017049523</f>
        <v>303525.716467708</v>
      </c>
      <c r="X69" s="67" t="n">
        <f aca="false">N69*5.1890047538+L69*5.5017049523</f>
        <v>27098405.8328423</v>
      </c>
      <c r="Y69" s="67" t="n">
        <f aca="false">N69*5.1890047538</f>
        <v>21322514.8353165</v>
      </c>
      <c r="Z69" s="67" t="n">
        <f aca="false">L69*5.5017049523</f>
        <v>5775890.99752572</v>
      </c>
      <c r="AA69" s="67" t="n">
        <f aca="false">IFE_cost_central!B57</f>
        <v>0</v>
      </c>
      <c r="AB69" s="67" t="n">
        <f aca="false">AA69*$AC$13</f>
        <v>0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9"/>
      <c r="B70" s="5"/>
      <c r="C70" s="159" t="n">
        <f aca="false">C66+1</f>
        <v>2029</v>
      </c>
      <c r="D70" s="159" t="n">
        <f aca="false">D66</f>
        <v>1</v>
      </c>
      <c r="E70" s="159" t="n">
        <v>217</v>
      </c>
      <c r="F70" s="161" t="n">
        <f aca="false">low_v2_m!D58+temporary_pension_bonus_low!B58</f>
        <v>27213909.0711521</v>
      </c>
      <c r="G70" s="161" t="n">
        <f aca="false">low_v2_m!E58+temporary_pension_bonus_low!B58</f>
        <v>26101301.790177</v>
      </c>
      <c r="H70" s="8" t="n">
        <f aca="false">F70-J70</f>
        <v>25317346.3493989</v>
      </c>
      <c r="I70" s="8" t="n">
        <f aca="false">G70-K70</f>
        <v>24261635.9500764</v>
      </c>
      <c r="J70" s="161" t="n">
        <f aca="false">low_v2_m!J58</f>
        <v>1896562.72175321</v>
      </c>
      <c r="K70" s="161" t="n">
        <f aca="false">low_v2_m!K58</f>
        <v>1839665.84010061</v>
      </c>
      <c r="L70" s="8" t="n">
        <f aca="false">H70-I70</f>
        <v>1055710.39932246</v>
      </c>
      <c r="M70" s="8" t="n">
        <f aca="false">J70-K70</f>
        <v>56896.8816525962</v>
      </c>
      <c r="N70" s="161" t="n">
        <f aca="false">SUM(low_v5_m!C58:J58)</f>
        <v>5000256.95420388</v>
      </c>
      <c r="O70" s="5"/>
      <c r="P70" s="5"/>
      <c r="Q70" s="8" t="n">
        <f aca="false">I70*5.5017049523</f>
        <v>133480362.657435</v>
      </c>
      <c r="R70" s="8"/>
      <c r="S70" s="8"/>
      <c r="T70" s="5"/>
      <c r="U70" s="5"/>
      <c r="V70" s="8" t="n">
        <f aca="false">K70*5.5017049523</f>
        <v>10121298.6630587</v>
      </c>
      <c r="W70" s="8" t="n">
        <f aca="false">M70*5.5017049523</f>
        <v>313029.855558515</v>
      </c>
      <c r="X70" s="8" t="n">
        <f aca="false">N70*5.1890047538+L70*5.5017049523</f>
        <v>31754564.2377324</v>
      </c>
      <c r="Y70" s="8" t="n">
        <f aca="false">N70*5.1890047538</f>
        <v>25946357.1055854</v>
      </c>
      <c r="Z70" s="8" t="n">
        <f aca="false">L70*5.5017049523</f>
        <v>5808207.132147</v>
      </c>
      <c r="AA70" s="8" t="n">
        <f aca="false">IFE_cost_central!B58</f>
        <v>0</v>
      </c>
      <c r="AB70" s="8" t="n">
        <f aca="false">AA70*$AC$13</f>
        <v>0</v>
      </c>
      <c r="AC70" s="8"/>
      <c r="AD70" s="8"/>
      <c r="AE70" s="159"/>
      <c r="AF70" s="159"/>
      <c r="AG70" s="159"/>
      <c r="AH70" s="159"/>
      <c r="AI70" s="159"/>
      <c r="AJ70" s="159"/>
      <c r="AK70" s="159"/>
      <c r="AL70" s="159"/>
      <c r="AM70" s="159"/>
      <c r="AN70" s="159"/>
      <c r="AO70" s="159"/>
      <c r="AP70" s="159"/>
      <c r="AQ70" s="159"/>
      <c r="AR70" s="159"/>
      <c r="AS70" s="159"/>
      <c r="AT70" s="159"/>
      <c r="AU70" s="159"/>
      <c r="AV70" s="159"/>
      <c r="AW70" s="159"/>
      <c r="AX70" s="159"/>
      <c r="AY70" s="159"/>
      <c r="AZ70" s="159"/>
      <c r="BA70" s="159"/>
      <c r="BB70" s="159"/>
      <c r="BC70" s="159"/>
      <c r="BD70" s="159"/>
      <c r="BE70" s="159"/>
      <c r="BF70" s="159"/>
      <c r="BG70" s="159"/>
      <c r="BH70" s="159"/>
      <c r="BI70" s="159"/>
      <c r="BJ70" s="159"/>
      <c r="BK70" s="159"/>
      <c r="BL70" s="159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3" t="n">
        <f aca="false">low_v2_m!D59+temporary_pension_bonus_low!B59</f>
        <v>27289026.5856242</v>
      </c>
      <c r="G71" s="163" t="n">
        <f aca="false">low_v2_m!E59+temporary_pension_bonus_low!B59</f>
        <v>26174378.4125232</v>
      </c>
      <c r="H71" s="67" t="n">
        <f aca="false">F71-J71</f>
        <v>25328856.0170953</v>
      </c>
      <c r="I71" s="67" t="n">
        <f aca="false">G71-K71</f>
        <v>24273012.9610501</v>
      </c>
      <c r="J71" s="163" t="n">
        <f aca="false">low_v2_m!J59</f>
        <v>1960170.56852895</v>
      </c>
      <c r="K71" s="163" t="n">
        <f aca="false">low_v2_m!K59</f>
        <v>1901365.45147309</v>
      </c>
      <c r="L71" s="67" t="n">
        <f aca="false">H71-I71</f>
        <v>1055843.05604518</v>
      </c>
      <c r="M71" s="67" t="n">
        <f aca="false">J71-K71</f>
        <v>58805.1170558683</v>
      </c>
      <c r="N71" s="163" t="n">
        <f aca="false">SUM(low_v5_m!C59:J59)</f>
        <v>4150503.07848303</v>
      </c>
      <c r="O71" s="7"/>
      <c r="P71" s="7"/>
      <c r="Q71" s="67" t="n">
        <f aca="false">I71*5.5017049523</f>
        <v>133542955.615051</v>
      </c>
      <c r="R71" s="67"/>
      <c r="S71" s="67"/>
      <c r="T71" s="7"/>
      <c r="U71" s="7"/>
      <c r="V71" s="67" t="n">
        <f aca="false">K71*5.5017049523</f>
        <v>10460751.7205016</v>
      </c>
      <c r="W71" s="67" t="n">
        <f aca="false">M71*5.5017049523</f>
        <v>323528.403726852</v>
      </c>
      <c r="X71" s="67" t="n">
        <f aca="false">N71*5.1890047538+L71*5.5017049523</f>
        <v>27345917.1752053</v>
      </c>
      <c r="Y71" s="67" t="n">
        <f aca="false">N71*5.1890047538</f>
        <v>21536980.20491</v>
      </c>
      <c r="Z71" s="67" t="n">
        <f aca="false">L71*5.5017049523</f>
        <v>5808936.97029532</v>
      </c>
      <c r="AA71" s="67" t="n">
        <f aca="false">IFE_cost_central!B59</f>
        <v>0</v>
      </c>
      <c r="AB71" s="67" t="n">
        <f aca="false">AA71*$AC$13</f>
        <v>0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3" t="n">
        <f aca="false">low_v2_m!D60+temporary_pension_bonus_low!B60</f>
        <v>27439291.606154</v>
      </c>
      <c r="G72" s="163" t="n">
        <f aca="false">low_v2_m!E60+temporary_pension_bonus_low!B60</f>
        <v>26317731.0682721</v>
      </c>
      <c r="H72" s="67" t="n">
        <f aca="false">F72-J72</f>
        <v>25405620.2415706</v>
      </c>
      <c r="I72" s="67" t="n">
        <f aca="false">G72-K72</f>
        <v>24345069.8446263</v>
      </c>
      <c r="J72" s="163" t="n">
        <f aca="false">low_v2_m!J60</f>
        <v>2033671.36458337</v>
      </c>
      <c r="K72" s="163" t="n">
        <f aca="false">low_v2_m!K60</f>
        <v>1972661.22364586</v>
      </c>
      <c r="L72" s="67" t="n">
        <f aca="false">H72-I72</f>
        <v>1060550.39694436</v>
      </c>
      <c r="M72" s="67" t="n">
        <f aca="false">J72-K72</f>
        <v>61010.1409375006</v>
      </c>
      <c r="N72" s="163" t="n">
        <f aca="false">SUM(low_v5_m!C60:J60)</f>
        <v>4026468.85038657</v>
      </c>
      <c r="O72" s="7"/>
      <c r="P72" s="7"/>
      <c r="Q72" s="67" t="n">
        <f aca="false">I72*5.5017049523</f>
        <v>133939391.32827</v>
      </c>
      <c r="R72" s="67"/>
      <c r="S72" s="67"/>
      <c r="T72" s="7"/>
      <c r="U72" s="7"/>
      <c r="V72" s="67" t="n">
        <f aca="false">K72*5.5017049523</f>
        <v>10853000.0233426</v>
      </c>
      <c r="W72" s="67" t="n">
        <f aca="false">M72*5.5017049523</f>
        <v>335659.794536368</v>
      </c>
      <c r="X72" s="67" t="n">
        <f aca="false">N72*5.1890047538+L72*5.5017049523</f>
        <v>26728201.376716</v>
      </c>
      <c r="Y72" s="67" t="n">
        <f aca="false">N72*5.1890047538</f>
        <v>20893366.0056835</v>
      </c>
      <c r="Z72" s="67" t="n">
        <f aca="false">L72*5.5017049523</f>
        <v>5834835.37103249</v>
      </c>
      <c r="AA72" s="67" t="n">
        <f aca="false">IFE_cost_central!B60</f>
        <v>0</v>
      </c>
      <c r="AB72" s="67" t="n">
        <f aca="false">AA72*$AC$13</f>
        <v>0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3" t="n">
        <f aca="false">low_v2_m!D61+temporary_pension_bonus_low!B61</f>
        <v>27559467.5258954</v>
      </c>
      <c r="G73" s="163" t="n">
        <f aca="false">low_v2_m!E61+temporary_pension_bonus_low!B61</f>
        <v>26432939.2863504</v>
      </c>
      <c r="H73" s="67" t="n">
        <f aca="false">F73-J73</f>
        <v>25479606.579295</v>
      </c>
      <c r="I73" s="67" t="n">
        <f aca="false">G73-K73</f>
        <v>24415474.168148</v>
      </c>
      <c r="J73" s="163" t="n">
        <f aca="false">low_v2_m!J61</f>
        <v>2079860.9466004</v>
      </c>
      <c r="K73" s="163" t="n">
        <f aca="false">low_v2_m!K61</f>
        <v>2017465.11820239</v>
      </c>
      <c r="L73" s="67" t="n">
        <f aca="false">H73-I73</f>
        <v>1064132.41114699</v>
      </c>
      <c r="M73" s="67" t="n">
        <f aca="false">J73-K73</f>
        <v>62395.8283980126</v>
      </c>
      <c r="N73" s="163" t="n">
        <f aca="false">SUM(low_v5_m!C61:J61)</f>
        <v>4073879.27487139</v>
      </c>
      <c r="O73" s="7"/>
      <c r="P73" s="7"/>
      <c r="Q73" s="67" t="n">
        <f aca="false">I73*5.5017049523</f>
        <v>134326735.143653</v>
      </c>
      <c r="R73" s="67"/>
      <c r="S73" s="67"/>
      <c r="T73" s="7"/>
      <c r="U73" s="7"/>
      <c r="V73" s="67" t="n">
        <f aca="false">K73*5.5017049523</f>
        <v>11099497.8319066</v>
      </c>
      <c r="W73" s="67" t="n">
        <f aca="false">M73*5.5017049523</f>
        <v>343283.438100207</v>
      </c>
      <c r="X73" s="67" t="n">
        <f aca="false">N73*5.1890047538+L73*5.5017049523</f>
        <v>26993921.4800252</v>
      </c>
      <c r="Y73" s="67" t="n">
        <f aca="false">N73*5.1890047538</f>
        <v>21139378.9237149</v>
      </c>
      <c r="Z73" s="67" t="n">
        <f aca="false">L73*5.5017049523</f>
        <v>5854542.55631032</v>
      </c>
      <c r="AA73" s="67" t="n">
        <f aca="false">IFE_cost_central!B61</f>
        <v>0</v>
      </c>
      <c r="AB73" s="67" t="n">
        <f aca="false">AA73*$AC$13</f>
        <v>0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9"/>
      <c r="B74" s="5"/>
      <c r="C74" s="159" t="n">
        <f aca="false">C70+1</f>
        <v>2030</v>
      </c>
      <c r="D74" s="159" t="n">
        <f aca="false">D70</f>
        <v>1</v>
      </c>
      <c r="E74" s="159" t="n">
        <v>221</v>
      </c>
      <c r="F74" s="161" t="n">
        <f aca="false">low_v2_m!D62+temporary_pension_bonus_low!B62</f>
        <v>27591668.4533119</v>
      </c>
      <c r="G74" s="161" t="n">
        <f aca="false">low_v2_m!E62+temporary_pension_bonus_low!B62</f>
        <v>26463904.2836243</v>
      </c>
      <c r="H74" s="8" t="n">
        <f aca="false">F74-J74</f>
        <v>25491304.7912123</v>
      </c>
      <c r="I74" s="8" t="n">
        <f aca="false">G74-K74</f>
        <v>24426551.5313877</v>
      </c>
      <c r="J74" s="161" t="n">
        <f aca="false">low_v2_m!J62</f>
        <v>2100363.66209964</v>
      </c>
      <c r="K74" s="161" t="n">
        <f aca="false">low_v2_m!K62</f>
        <v>2037352.75223665</v>
      </c>
      <c r="L74" s="8" t="n">
        <f aca="false">H74-I74</f>
        <v>1064753.25982461</v>
      </c>
      <c r="M74" s="8" t="n">
        <f aca="false">J74-K74</f>
        <v>63010.9098629896</v>
      </c>
      <c r="N74" s="161" t="n">
        <f aca="false">SUM(low_v5_m!C62:J62)</f>
        <v>5014265.55461422</v>
      </c>
      <c r="O74" s="5"/>
      <c r="P74" s="5"/>
      <c r="Q74" s="8" t="n">
        <f aca="false">I74*5.5017049523</f>
        <v>134387679.527847</v>
      </c>
      <c r="R74" s="8"/>
      <c r="S74" s="8"/>
      <c r="T74" s="5"/>
      <c r="U74" s="5"/>
      <c r="V74" s="8" t="n">
        <f aca="false">K74*5.5017049523</f>
        <v>11208913.7265624</v>
      </c>
      <c r="W74" s="8" t="n">
        <f aca="false">M74*5.5017049523</f>
        <v>346667.434842139</v>
      </c>
      <c r="X74" s="8" t="n">
        <f aca="false">N74*5.1890047538+L74*5.5017049523</f>
        <v>31877006.0822634</v>
      </c>
      <c r="Y74" s="8" t="n">
        <f aca="false">N74*5.1890047538</f>
        <v>26019047.7997088</v>
      </c>
      <c r="Z74" s="8" t="n">
        <f aca="false">L74*5.5017049523</f>
        <v>5857958.28255463</v>
      </c>
      <c r="AA74" s="8" t="n">
        <f aca="false">IFE_cost_central!B62</f>
        <v>0</v>
      </c>
      <c r="AB74" s="8" t="n">
        <f aca="false">AA74*$AC$13</f>
        <v>0</v>
      </c>
      <c r="AC74" s="8"/>
      <c r="AD74" s="8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59"/>
      <c r="BK74" s="159"/>
      <c r="BL74" s="159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3" t="n">
        <f aca="false">low_v2_m!D63+temporary_pension_bonus_low!B63</f>
        <v>27703878.1685356</v>
      </c>
      <c r="G75" s="163" t="n">
        <f aca="false">low_v2_m!E63+temporary_pension_bonus_low!B63</f>
        <v>26571279.7166654</v>
      </c>
      <c r="H75" s="67" t="n">
        <f aca="false">F75-J75</f>
        <v>25539678.6008166</v>
      </c>
      <c r="I75" s="67" t="n">
        <f aca="false">G75-K75</f>
        <v>24472006.135978</v>
      </c>
      <c r="J75" s="163" t="n">
        <f aca="false">low_v2_m!J63</f>
        <v>2164199.56771902</v>
      </c>
      <c r="K75" s="163" t="n">
        <f aca="false">low_v2_m!K63</f>
        <v>2099273.58068745</v>
      </c>
      <c r="L75" s="67" t="n">
        <f aca="false">H75-I75</f>
        <v>1067672.46483865</v>
      </c>
      <c r="M75" s="67" t="n">
        <f aca="false">J75-K75</f>
        <v>64925.9870315711</v>
      </c>
      <c r="N75" s="163" t="n">
        <f aca="false">SUM(low_v5_m!C63:J63)</f>
        <v>4106696.0167391</v>
      </c>
      <c r="O75" s="7"/>
      <c r="P75" s="7"/>
      <c r="Q75" s="67" t="n">
        <f aca="false">I75*5.5017049523</f>
        <v>134637757.351026</v>
      </c>
      <c r="R75" s="67"/>
      <c r="S75" s="67"/>
      <c r="T75" s="7"/>
      <c r="U75" s="7"/>
      <c r="V75" s="67" t="n">
        <f aca="false">K75*5.5017049523</f>
        <v>11549583.8551007</v>
      </c>
      <c r="W75" s="67" t="n">
        <f aca="false">M75*5.5017049523</f>
        <v>357203.62438456</v>
      </c>
      <c r="X75" s="67" t="n">
        <f aca="false">N75*5.1890047538+L75*5.5017049523</f>
        <v>27183684.0405079</v>
      </c>
      <c r="Y75" s="67" t="n">
        <f aca="false">N75*5.1890047538</f>
        <v>21309665.1532707</v>
      </c>
      <c r="Z75" s="67" t="n">
        <f aca="false">L75*5.5017049523</f>
        <v>5874018.88723715</v>
      </c>
      <c r="AA75" s="67" t="n">
        <f aca="false">IFE_cost_central!B63</f>
        <v>0</v>
      </c>
      <c r="AB75" s="67" t="n">
        <f aca="false">AA75*$AC$13</f>
        <v>0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3" t="n">
        <f aca="false">low_v2_m!D64+temporary_pension_bonus_low!B64</f>
        <v>27969487.9938349</v>
      </c>
      <c r="G76" s="163" t="n">
        <f aca="false">low_v2_m!E64+temporary_pension_bonus_low!B64</f>
        <v>26824610.0613719</v>
      </c>
      <c r="H76" s="67" t="n">
        <f aca="false">F76-J76</f>
        <v>25785270.9915575</v>
      </c>
      <c r="I76" s="67" t="n">
        <f aca="false">G76-K76</f>
        <v>24705919.5691628</v>
      </c>
      <c r="J76" s="163" t="n">
        <f aca="false">low_v2_m!J64</f>
        <v>2184217.00227742</v>
      </c>
      <c r="K76" s="163" t="n">
        <f aca="false">low_v2_m!K64</f>
        <v>2118690.4922091</v>
      </c>
      <c r="L76" s="67" t="n">
        <f aca="false">H76-I76</f>
        <v>1079351.42239467</v>
      </c>
      <c r="M76" s="67" t="n">
        <f aca="false">J76-K76</f>
        <v>65526.5100683225</v>
      </c>
      <c r="N76" s="163" t="n">
        <f aca="false">SUM(low_v5_m!C64:J64)</f>
        <v>4133816.77233483</v>
      </c>
      <c r="O76" s="7"/>
      <c r="P76" s="7"/>
      <c r="Q76" s="67" t="n">
        <f aca="false">I76*5.5017049523</f>
        <v>135924680.044788</v>
      </c>
      <c r="R76" s="67"/>
      <c r="S76" s="67"/>
      <c r="T76" s="7"/>
      <c r="U76" s="7"/>
      <c r="V76" s="67" t="n">
        <f aca="false">K76*5.5017049523</f>
        <v>11656409.9733777</v>
      </c>
      <c r="W76" s="67" t="n">
        <f aca="false">M76*5.5017049523</f>
        <v>360507.524949826</v>
      </c>
      <c r="X76" s="67" t="n">
        <f aca="false">N76*5.1890047538+L76*5.5017049523</f>
        <v>27388667.9488444</v>
      </c>
      <c r="Y76" s="67" t="n">
        <f aca="false">N76*5.1890047538</f>
        <v>21450394.8829836</v>
      </c>
      <c r="Z76" s="67" t="n">
        <f aca="false">L76*5.5017049523</f>
        <v>5938273.06586081</v>
      </c>
      <c r="AA76" s="67" t="n">
        <f aca="false">IFE_cost_central!B64</f>
        <v>0</v>
      </c>
      <c r="AB76" s="67" t="n">
        <f aca="false">AA76*$AC$13</f>
        <v>0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3" t="n">
        <f aca="false">low_v2_m!D65+temporary_pension_bonus_low!B65</f>
        <v>28187486.3170237</v>
      </c>
      <c r="G77" s="163" t="n">
        <f aca="false">low_v2_m!E65+temporary_pension_bonus_low!B65</f>
        <v>27033276.2441907</v>
      </c>
      <c r="H77" s="67" t="n">
        <f aca="false">F77-J77</f>
        <v>25936668.2060965</v>
      </c>
      <c r="I77" s="67" t="n">
        <f aca="false">G77-K77</f>
        <v>24849982.6765913</v>
      </c>
      <c r="J77" s="163" t="n">
        <f aca="false">low_v2_m!J65</f>
        <v>2250818.11092725</v>
      </c>
      <c r="K77" s="163" t="n">
        <f aca="false">low_v2_m!K65</f>
        <v>2183293.56759943</v>
      </c>
      <c r="L77" s="67" t="n">
        <f aca="false">H77-I77</f>
        <v>1086685.52950517</v>
      </c>
      <c r="M77" s="67" t="n">
        <f aca="false">J77-K77</f>
        <v>67524.5433278172</v>
      </c>
      <c r="N77" s="163" t="n">
        <f aca="false">SUM(low_v5_m!C65:J65)</f>
        <v>4085327.23199871</v>
      </c>
      <c r="O77" s="7"/>
      <c r="P77" s="7"/>
      <c r="Q77" s="67" t="n">
        <f aca="false">I77*5.5017049523</f>
        <v>136717272.756372</v>
      </c>
      <c r="R77" s="67"/>
      <c r="S77" s="67"/>
      <c r="T77" s="7"/>
      <c r="U77" s="7"/>
      <c r="V77" s="67" t="n">
        <f aca="false">K77*5.5017049523</f>
        <v>12011837.0331865</v>
      </c>
      <c r="W77" s="67" t="n">
        <f aca="false">M77*5.5017049523</f>
        <v>371500.114428448</v>
      </c>
      <c r="X77" s="67" t="n">
        <f aca="false">N77*5.1890047538+L77*5.5017049523</f>
        <v>27177405.5869412</v>
      </c>
      <c r="Y77" s="67" t="n">
        <f aca="false">N77*5.1890047538</f>
        <v>21198782.4276699</v>
      </c>
      <c r="Z77" s="67" t="n">
        <f aca="false">L77*5.5017049523</f>
        <v>5978623.15927137</v>
      </c>
      <c r="AA77" s="67" t="n">
        <f aca="false">IFE_cost_central!B65</f>
        <v>0</v>
      </c>
      <c r="AB77" s="67" t="n">
        <f aca="false">AA77*$AC$13</f>
        <v>0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9"/>
      <c r="B78" s="5"/>
      <c r="C78" s="159" t="n">
        <f aca="false">C74+1</f>
        <v>2031</v>
      </c>
      <c r="D78" s="159" t="n">
        <f aca="false">D74</f>
        <v>1</v>
      </c>
      <c r="E78" s="159" t="n">
        <v>225</v>
      </c>
      <c r="F78" s="161" t="n">
        <f aca="false">low_v2_m!D66+temporary_pension_bonus_low!B66</f>
        <v>28257870.7678465</v>
      </c>
      <c r="G78" s="161" t="n">
        <f aca="false">low_v2_m!E66+temporary_pension_bonus_low!B66</f>
        <v>27101323.2777959</v>
      </c>
      <c r="H78" s="8" t="n">
        <f aca="false">F78-J78</f>
        <v>25913375.0521565</v>
      </c>
      <c r="I78" s="8" t="n">
        <f aca="false">G78-K78</f>
        <v>24827162.4335767</v>
      </c>
      <c r="J78" s="161" t="n">
        <f aca="false">low_v2_m!J66</f>
        <v>2344495.71568993</v>
      </c>
      <c r="K78" s="161" t="n">
        <f aca="false">low_v2_m!K66</f>
        <v>2274160.84421923</v>
      </c>
      <c r="L78" s="8" t="n">
        <f aca="false">H78-I78</f>
        <v>1086212.61857983</v>
      </c>
      <c r="M78" s="8" t="n">
        <f aca="false">J78-K78</f>
        <v>70334.8714706972</v>
      </c>
      <c r="N78" s="161" t="n">
        <f aca="false">SUM(low_v5_m!C66:J66)</f>
        <v>4917896.49156231</v>
      </c>
      <c r="O78" s="5"/>
      <c r="P78" s="5"/>
      <c r="Q78" s="8" t="n">
        <f aca="false">I78*5.5017049523</f>
        <v>136591722.512365</v>
      </c>
      <c r="R78" s="8"/>
      <c r="S78" s="8"/>
      <c r="T78" s="5"/>
      <c r="U78" s="5"/>
      <c r="V78" s="8" t="n">
        <f aca="false">K78*5.5017049523</f>
        <v>12511761.9789677</v>
      </c>
      <c r="W78" s="8" t="n">
        <f aca="false">M78*5.5017049523</f>
        <v>386961.710689719</v>
      </c>
      <c r="X78" s="8" t="n">
        <f aca="false">N78*5.1890047538+L78*5.5017049523</f>
        <v>31495009.6163046</v>
      </c>
      <c r="Y78" s="8" t="n">
        <f aca="false">N78*5.1890047538</f>
        <v>25518988.2734132</v>
      </c>
      <c r="Z78" s="8" t="n">
        <f aca="false">L78*5.5017049523</f>
        <v>5976021.34289143</v>
      </c>
      <c r="AA78" s="8" t="n">
        <f aca="false">IFE_cost_central!B66</f>
        <v>0</v>
      </c>
      <c r="AB78" s="8" t="n">
        <f aca="false">AA78*$AC$13</f>
        <v>0</v>
      </c>
      <c r="AC78" s="8"/>
      <c r="AD78" s="8"/>
      <c r="AE78" s="159"/>
      <c r="AF78" s="159"/>
      <c r="AG78" s="159"/>
      <c r="AH78" s="159"/>
      <c r="AI78" s="159"/>
      <c r="AJ78" s="159"/>
      <c r="AK78" s="159"/>
      <c r="AL78" s="159"/>
      <c r="AM78" s="159"/>
      <c r="AN78" s="159"/>
      <c r="AO78" s="159"/>
      <c r="AP78" s="159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59"/>
      <c r="BC78" s="159"/>
      <c r="BD78" s="159"/>
      <c r="BE78" s="159"/>
      <c r="BF78" s="159"/>
      <c r="BG78" s="159"/>
      <c r="BH78" s="159"/>
      <c r="BI78" s="159"/>
      <c r="BJ78" s="159"/>
      <c r="BK78" s="159"/>
      <c r="BL78" s="159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3" t="n">
        <f aca="false">low_v2_m!D67+temporary_pension_bonus_low!B67</f>
        <v>28315681.9038842</v>
      </c>
      <c r="G79" s="163" t="n">
        <f aca="false">low_v2_m!E67+temporary_pension_bonus_low!B67</f>
        <v>27156853.2610878</v>
      </c>
      <c r="H79" s="67" t="n">
        <f aca="false">F79-J79</f>
        <v>25895880.9417217</v>
      </c>
      <c r="I79" s="67" t="n">
        <f aca="false">G79-K79</f>
        <v>24809646.3277902</v>
      </c>
      <c r="J79" s="163" t="n">
        <f aca="false">low_v2_m!J67</f>
        <v>2419800.96216246</v>
      </c>
      <c r="K79" s="163" t="n">
        <f aca="false">low_v2_m!K67</f>
        <v>2347206.93329758</v>
      </c>
      <c r="L79" s="67" t="n">
        <f aca="false">H79-I79</f>
        <v>1086234.61393155</v>
      </c>
      <c r="M79" s="67" t="n">
        <f aca="false">J79-K79</f>
        <v>72594.028864874</v>
      </c>
      <c r="N79" s="163" t="n">
        <f aca="false">SUM(low_v5_m!C67:J67)</f>
        <v>4054855.99019009</v>
      </c>
      <c r="O79" s="7"/>
      <c r="P79" s="7"/>
      <c r="Q79" s="67" t="n">
        <f aca="false">I79*5.5017049523</f>
        <v>136495354.066415</v>
      </c>
      <c r="R79" s="67"/>
      <c r="S79" s="67"/>
      <c r="T79" s="7"/>
      <c r="U79" s="7"/>
      <c r="V79" s="67" t="n">
        <f aca="false">K79*5.5017049523</f>
        <v>12913640.0089962</v>
      </c>
      <c r="W79" s="67" t="n">
        <f aca="false">M79*5.5017049523</f>
        <v>399390.928113287</v>
      </c>
      <c r="X79" s="67" t="n">
        <f aca="false">N79*5.1890047538+L79*5.5017049523</f>
        <v>27016809.3638977</v>
      </c>
      <c r="Y79" s="67" t="n">
        <f aca="false">N79*5.1890047538</f>
        <v>21040667.0090708</v>
      </c>
      <c r="Z79" s="67" t="n">
        <f aca="false">L79*5.5017049523</f>
        <v>5976142.35482688</v>
      </c>
      <c r="AA79" s="67" t="n">
        <f aca="false">IFE_cost_central!B67</f>
        <v>0</v>
      </c>
      <c r="AB79" s="67" t="n">
        <f aca="false">AA79*$AC$13</f>
        <v>0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3" t="n">
        <f aca="false">low_v2_m!D68+temporary_pension_bonus_low!B68</f>
        <v>28436489.2255416</v>
      </c>
      <c r="G80" s="163" t="n">
        <f aca="false">low_v2_m!E68+temporary_pension_bonus_low!B68</f>
        <v>27272803.9273249</v>
      </c>
      <c r="H80" s="67" t="n">
        <f aca="false">F80-J80</f>
        <v>25964607.9811712</v>
      </c>
      <c r="I80" s="67" t="n">
        <f aca="false">G80-K80</f>
        <v>24875079.1202855</v>
      </c>
      <c r="J80" s="163" t="n">
        <f aca="false">low_v2_m!J68</f>
        <v>2471881.24437047</v>
      </c>
      <c r="K80" s="163" t="n">
        <f aca="false">low_v2_m!K68</f>
        <v>2397724.80703936</v>
      </c>
      <c r="L80" s="67" t="n">
        <f aca="false">H80-I80</f>
        <v>1089528.86088564</v>
      </c>
      <c r="M80" s="67" t="n">
        <f aca="false">J80-K80</f>
        <v>74156.437331114</v>
      </c>
      <c r="N80" s="163" t="n">
        <f aca="false">SUM(low_v5_m!C68:J68)</f>
        <v>4062245.41560311</v>
      </c>
      <c r="O80" s="7"/>
      <c r="P80" s="7"/>
      <c r="Q80" s="67" t="n">
        <f aca="false">I80*5.5017049523</f>
        <v>136855345.984929</v>
      </c>
      <c r="R80" s="67"/>
      <c r="S80" s="67"/>
      <c r="T80" s="7"/>
      <c r="U80" s="7"/>
      <c r="V80" s="67" t="n">
        <f aca="false">K80*5.5017049523</f>
        <v>13191574.445141</v>
      </c>
      <c r="W80" s="67" t="n">
        <f aca="false">M80*5.5017049523</f>
        <v>407986.838509514</v>
      </c>
      <c r="X80" s="67" t="n">
        <f aca="false">N80*5.1890047538+L80*5.5017049523</f>
        <v>27073277.1022751</v>
      </c>
      <c r="Y80" s="67" t="n">
        <f aca="false">N80*5.1890047538</f>
        <v>21079010.7726668</v>
      </c>
      <c r="Z80" s="67" t="n">
        <f aca="false">L80*5.5017049523</f>
        <v>5994266.32960832</v>
      </c>
      <c r="AA80" s="67" t="n">
        <f aca="false">IFE_cost_central!B68</f>
        <v>0</v>
      </c>
      <c r="AB80" s="67" t="n">
        <f aca="false">AA80*$AC$13</f>
        <v>0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3" t="n">
        <f aca="false">low_v2_m!D69+temporary_pension_bonus_low!B69</f>
        <v>28478125.9571451</v>
      </c>
      <c r="G81" s="163" t="n">
        <f aca="false">low_v2_m!E69+temporary_pension_bonus_low!B69</f>
        <v>27312633.3224097</v>
      </c>
      <c r="H81" s="67" t="n">
        <f aca="false">F81-J81</f>
        <v>26002309.2686626</v>
      </c>
      <c r="I81" s="67" t="n">
        <f aca="false">G81-K81</f>
        <v>24911091.1345817</v>
      </c>
      <c r="J81" s="163" t="n">
        <f aca="false">low_v2_m!J69</f>
        <v>2475816.68848245</v>
      </c>
      <c r="K81" s="163" t="n">
        <f aca="false">low_v2_m!K69</f>
        <v>2401542.18782798</v>
      </c>
      <c r="L81" s="67" t="n">
        <f aca="false">H81-I81</f>
        <v>1091218.13408089</v>
      </c>
      <c r="M81" s="67" t="n">
        <f aca="false">J81-K81</f>
        <v>74274.500654473</v>
      </c>
      <c r="N81" s="163" t="n">
        <f aca="false">SUM(low_v5_m!C69:J69)</f>
        <v>4039048.66534341</v>
      </c>
      <c r="O81" s="7"/>
      <c r="P81" s="7"/>
      <c r="Q81" s="67" t="n">
        <f aca="false">I81*5.5017049523</f>
        <v>137053473.462325</v>
      </c>
      <c r="R81" s="67"/>
      <c r="S81" s="67"/>
      <c r="T81" s="7"/>
      <c r="U81" s="7"/>
      <c r="V81" s="67" t="n">
        <f aca="false">K81*5.5017049523</f>
        <v>13212576.5479306</v>
      </c>
      <c r="W81" s="67" t="n">
        <f aca="false">M81*5.5017049523</f>
        <v>408636.388080324</v>
      </c>
      <c r="X81" s="67" t="n">
        <f aca="false">N81*5.1890047538+L81*5.5017049523</f>
        <v>26962202.9376089</v>
      </c>
      <c r="Y81" s="67" t="n">
        <f aca="false">N81*5.1890047538</f>
        <v>20958642.7252965</v>
      </c>
      <c r="Z81" s="67" t="n">
        <f aca="false">L81*5.5017049523</f>
        <v>6003560.2123124</v>
      </c>
      <c r="AA81" s="67" t="n">
        <f aca="false">IFE_cost_central!B69</f>
        <v>0</v>
      </c>
      <c r="AB81" s="67" t="n">
        <f aca="false">AA81*$AC$13</f>
        <v>0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9"/>
      <c r="B82" s="5"/>
      <c r="C82" s="159" t="n">
        <f aca="false">C78+1</f>
        <v>2032</v>
      </c>
      <c r="D82" s="159" t="n">
        <f aca="false">D78</f>
        <v>1</v>
      </c>
      <c r="E82" s="159" t="n">
        <v>229</v>
      </c>
      <c r="F82" s="161" t="n">
        <f aca="false">low_v2_m!D70+temporary_pension_bonus_low!B70</f>
        <v>28517556.0426766</v>
      </c>
      <c r="G82" s="161" t="n">
        <f aca="false">low_v2_m!E70+temporary_pension_bonus_low!B70</f>
        <v>27350560.2639803</v>
      </c>
      <c r="H82" s="8" t="n">
        <f aca="false">F82-J82</f>
        <v>25977076.4634599</v>
      </c>
      <c r="I82" s="8" t="n">
        <f aca="false">G82-K82</f>
        <v>24886295.0721401</v>
      </c>
      <c r="J82" s="161" t="n">
        <f aca="false">low_v2_m!J70</f>
        <v>2540479.57921668</v>
      </c>
      <c r="K82" s="161" t="n">
        <f aca="false">low_v2_m!K70</f>
        <v>2464265.19184018</v>
      </c>
      <c r="L82" s="8" t="n">
        <f aca="false">H82-I82</f>
        <v>1090781.3913198</v>
      </c>
      <c r="M82" s="8" t="n">
        <f aca="false">J82-K82</f>
        <v>76214.3873765003</v>
      </c>
      <c r="N82" s="161" t="n">
        <f aca="false">SUM(low_v5_m!C70:J70)</f>
        <v>4812677.4581758</v>
      </c>
      <c r="O82" s="5"/>
      <c r="P82" s="5"/>
      <c r="Q82" s="8" t="n">
        <f aca="false">I82*5.5017049523</f>
        <v>136917052.842792</v>
      </c>
      <c r="R82" s="8"/>
      <c r="S82" s="8"/>
      <c r="T82" s="5"/>
      <c r="U82" s="5"/>
      <c r="V82" s="8" t="n">
        <f aca="false">K82*5.5017049523</f>
        <v>13557660.0097276</v>
      </c>
      <c r="W82" s="8" t="n">
        <f aca="false">M82*5.5017049523</f>
        <v>419309.072465802</v>
      </c>
      <c r="X82" s="8" t="n">
        <f aca="false">N82*5.1890047538+L82*5.5017049523</f>
        <v>30974163.5914812</v>
      </c>
      <c r="Y82" s="8" t="n">
        <f aca="false">N82*5.1890047538</f>
        <v>24973006.2089803</v>
      </c>
      <c r="Z82" s="8" t="n">
        <f aca="false">L82*5.5017049523</f>
        <v>6001157.38250085</v>
      </c>
      <c r="AA82" s="8" t="n">
        <f aca="false">IFE_cost_central!B70</f>
        <v>0</v>
      </c>
      <c r="AB82" s="8" t="n">
        <f aca="false">AA82*$AC$13</f>
        <v>0</v>
      </c>
      <c r="AC82" s="8"/>
      <c r="AD82" s="8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3" t="n">
        <f aca="false">low_v2_m!D71+temporary_pension_bonus_low!B71</f>
        <v>28637442.7348552</v>
      </c>
      <c r="G83" s="163" t="n">
        <f aca="false">low_v2_m!E71+temporary_pension_bonus_low!B71</f>
        <v>27465551.8195892</v>
      </c>
      <c r="H83" s="67" t="n">
        <f aca="false">F83-J83</f>
        <v>26024584.4132118</v>
      </c>
      <c r="I83" s="67" t="n">
        <f aca="false">G83-K83</f>
        <v>24931079.247595</v>
      </c>
      <c r="J83" s="163" t="n">
        <f aca="false">low_v2_m!J71</f>
        <v>2612858.32164343</v>
      </c>
      <c r="K83" s="163" t="n">
        <f aca="false">low_v2_m!K71</f>
        <v>2534472.57199412</v>
      </c>
      <c r="L83" s="67" t="n">
        <f aca="false">H83-I83</f>
        <v>1093505.16561676</v>
      </c>
      <c r="M83" s="67" t="n">
        <f aca="false">J83-K83</f>
        <v>78385.749649304</v>
      </c>
      <c r="N83" s="163" t="n">
        <f aca="false">SUM(low_v5_m!C71:J71)</f>
        <v>4056831.71189621</v>
      </c>
      <c r="O83" s="7"/>
      <c r="P83" s="7"/>
      <c r="Q83" s="67" t="n">
        <f aca="false">I83*5.5017049523</f>
        <v>137163442.162677</v>
      </c>
      <c r="R83" s="67"/>
      <c r="S83" s="67"/>
      <c r="T83" s="7"/>
      <c r="U83" s="7"/>
      <c r="V83" s="67" t="n">
        <f aca="false">K83*5.5017049523</f>
        <v>13943920.3008086</v>
      </c>
      <c r="W83" s="67" t="n">
        <f aca="false">M83*5.5017049523</f>
        <v>431255.267035324</v>
      </c>
      <c r="X83" s="67" t="n">
        <f aca="false">N83*5.1890047538+L83*5.5017049523</f>
        <v>27067061.8234354</v>
      </c>
      <c r="Y83" s="67" t="n">
        <f aca="false">N83*5.1890047538</f>
        <v>21050919.038396</v>
      </c>
      <c r="Z83" s="67" t="n">
        <f aca="false">L83*5.5017049523</f>
        <v>6016142.78503937</v>
      </c>
      <c r="AA83" s="67" t="n">
        <f aca="false">IFE_cost_central!B71</f>
        <v>0</v>
      </c>
      <c r="AB83" s="67" t="n">
        <f aca="false">AA83*$AC$13</f>
        <v>0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3" t="n">
        <f aca="false">low_v2_m!D72+temporary_pension_bonus_low!B72</f>
        <v>28757678.3339458</v>
      </c>
      <c r="G84" s="163" t="n">
        <f aca="false">low_v2_m!E72+temporary_pension_bonus_low!B72</f>
        <v>27580526.1747287</v>
      </c>
      <c r="H84" s="67" t="n">
        <f aca="false">F84-J84</f>
        <v>26053888.278721</v>
      </c>
      <c r="I84" s="67" t="n">
        <f aca="false">G84-K84</f>
        <v>24957849.8211607</v>
      </c>
      <c r="J84" s="163" t="n">
        <f aca="false">low_v2_m!J72</f>
        <v>2703790.05522473</v>
      </c>
      <c r="K84" s="163" t="n">
        <f aca="false">low_v2_m!K72</f>
        <v>2622676.35356799</v>
      </c>
      <c r="L84" s="67" t="n">
        <f aca="false">H84-I84</f>
        <v>1096038.45756033</v>
      </c>
      <c r="M84" s="67" t="n">
        <f aca="false">J84-K84</f>
        <v>81113.7016567416</v>
      </c>
      <c r="N84" s="163" t="n">
        <f aca="false">SUM(low_v5_m!C72:J72)</f>
        <v>4004533.1784791</v>
      </c>
      <c r="O84" s="7"/>
      <c r="P84" s="7"/>
      <c r="Q84" s="67" t="n">
        <f aca="false">I84*5.5017049523</f>
        <v>137310725.959839</v>
      </c>
      <c r="R84" s="67"/>
      <c r="S84" s="67"/>
      <c r="T84" s="7"/>
      <c r="U84" s="7"/>
      <c r="V84" s="67" t="n">
        <f aca="false">K84*5.5017049523</f>
        <v>14429191.4827051</v>
      </c>
      <c r="W84" s="67" t="n">
        <f aca="false">M84*5.5017049523</f>
        <v>446263.65410428</v>
      </c>
      <c r="X84" s="67" t="n">
        <f aca="false">N84*5.1890047538+L84*5.5017049523</f>
        <v>26809621.9097488</v>
      </c>
      <c r="Y84" s="67" t="n">
        <f aca="false">N84*5.1890047538</f>
        <v>20779541.6998779</v>
      </c>
      <c r="Z84" s="67" t="n">
        <f aca="false">L84*5.5017049523</f>
        <v>6030080.20987094</v>
      </c>
      <c r="AA84" s="67" t="n">
        <f aca="false">IFE_cost_central!B72</f>
        <v>0</v>
      </c>
      <c r="AB84" s="67" t="n">
        <f aca="false">AA84*$AC$13</f>
        <v>0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3" t="n">
        <f aca="false">low_v2_m!D73+temporary_pension_bonus_low!B73</f>
        <v>28929790.4509313</v>
      </c>
      <c r="G85" s="163" t="n">
        <f aca="false">low_v2_m!E73+temporary_pension_bonus_low!B73</f>
        <v>27746157.0880266</v>
      </c>
      <c r="H85" s="67" t="n">
        <f aca="false">F85-J85</f>
        <v>26112827.6683045</v>
      </c>
      <c r="I85" s="67" t="n">
        <f aca="false">G85-K85</f>
        <v>25013703.1888786</v>
      </c>
      <c r="J85" s="163" t="n">
        <f aca="false">low_v2_m!J73</f>
        <v>2816962.7826268</v>
      </c>
      <c r="K85" s="163" t="n">
        <f aca="false">low_v2_m!K73</f>
        <v>2732453.89914799</v>
      </c>
      <c r="L85" s="67" t="n">
        <f aca="false">H85-I85</f>
        <v>1099124.47942591</v>
      </c>
      <c r="M85" s="67" t="n">
        <f aca="false">J85-K85</f>
        <v>84508.883478804</v>
      </c>
      <c r="N85" s="163" t="n">
        <f aca="false">SUM(low_v5_m!C73:J73)</f>
        <v>3938838.97658685</v>
      </c>
      <c r="O85" s="7"/>
      <c r="P85" s="7"/>
      <c r="Q85" s="67" t="n">
        <f aca="false">I85*5.5017049523</f>
        <v>137618014.709616</v>
      </c>
      <c r="R85" s="67"/>
      <c r="S85" s="67"/>
      <c r="T85" s="7"/>
      <c r="U85" s="7"/>
      <c r="V85" s="67" t="n">
        <f aca="false">K85*5.5017049523</f>
        <v>15033155.148874</v>
      </c>
      <c r="W85" s="67" t="n">
        <f aca="false">M85*5.5017049523</f>
        <v>464942.94274868</v>
      </c>
      <c r="X85" s="67" t="n">
        <f aca="false">N85*5.1890047538+L85*5.5017049523</f>
        <v>26485712.7656135</v>
      </c>
      <c r="Y85" s="67" t="n">
        <f aca="false">N85*5.1890047538</f>
        <v>20438654.1739619</v>
      </c>
      <c r="Z85" s="67" t="n">
        <f aca="false">L85*5.5017049523</f>
        <v>6047058.59165167</v>
      </c>
      <c r="AA85" s="67" t="n">
        <f aca="false">IFE_cost_central!B73</f>
        <v>0</v>
      </c>
      <c r="AB85" s="67" t="n">
        <f aca="false">AA85*$AC$13</f>
        <v>0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9"/>
      <c r="B86" s="5"/>
      <c r="C86" s="159" t="n">
        <f aca="false">C82+1</f>
        <v>2033</v>
      </c>
      <c r="D86" s="159" t="n">
        <f aca="false">D82</f>
        <v>1</v>
      </c>
      <c r="E86" s="159" t="n">
        <v>233</v>
      </c>
      <c r="F86" s="161" t="n">
        <f aca="false">low_v2_m!D74+temporary_pension_bonus_low!B74</f>
        <v>28915525.8236025</v>
      </c>
      <c r="G86" s="161" t="n">
        <f aca="false">low_v2_m!E74+temporary_pension_bonus_low!B74</f>
        <v>27733678.1712205</v>
      </c>
      <c r="H86" s="8" t="n">
        <f aca="false">F86-J86</f>
        <v>26012848.8546432</v>
      </c>
      <c r="I86" s="8" t="n">
        <f aca="false">G86-K86</f>
        <v>24918081.51133</v>
      </c>
      <c r="J86" s="161" t="n">
        <f aca="false">low_v2_m!J74</f>
        <v>2902676.96895929</v>
      </c>
      <c r="K86" s="161" t="n">
        <f aca="false">low_v2_m!K74</f>
        <v>2815596.65989051</v>
      </c>
      <c r="L86" s="8" t="n">
        <f aca="false">H86-I86</f>
        <v>1094767.34331317</v>
      </c>
      <c r="M86" s="8" t="n">
        <f aca="false">J86-K86</f>
        <v>87080.3090687781</v>
      </c>
      <c r="N86" s="161" t="n">
        <f aca="false">SUM(low_v5_m!C74:J74)</f>
        <v>4789204.1990024</v>
      </c>
      <c r="O86" s="5"/>
      <c r="P86" s="5"/>
      <c r="Q86" s="8" t="n">
        <f aca="false">I86*5.5017049523</f>
        <v>137091932.452699</v>
      </c>
      <c r="R86" s="8"/>
      <c r="S86" s="8"/>
      <c r="T86" s="5"/>
      <c r="U86" s="5"/>
      <c r="V86" s="8" t="n">
        <f aca="false">K86*5.5017049523</f>
        <v>15490582.0873989</v>
      </c>
      <c r="W86" s="8" t="n">
        <f aca="false">M86*5.5017049523</f>
        <v>479090.167651511</v>
      </c>
      <c r="X86" s="8" t="n">
        <f aca="false">N86*5.1890047538+L86*5.5017049523</f>
        <v>30874290.2698647</v>
      </c>
      <c r="Y86" s="8" t="n">
        <f aca="false">N86*5.1890047538</f>
        <v>24851203.3555424</v>
      </c>
      <c r="Z86" s="8" t="n">
        <f aca="false">L86*5.5017049523</f>
        <v>6023086.91432235</v>
      </c>
      <c r="AA86" s="8" t="n">
        <f aca="false">IFE_cost_central!B74</f>
        <v>0</v>
      </c>
      <c r="AB86" s="8" t="n">
        <f aca="false">AA86*$AC$13</f>
        <v>0</v>
      </c>
      <c r="AC86" s="8"/>
      <c r="AD86" s="8"/>
      <c r="AE86" s="159"/>
      <c r="AF86" s="159"/>
      <c r="AG86" s="159"/>
      <c r="AH86" s="159"/>
      <c r="AI86" s="159"/>
      <c r="AJ86" s="159"/>
      <c r="AK86" s="159"/>
      <c r="AL86" s="159"/>
      <c r="AM86" s="159"/>
      <c r="AN86" s="159"/>
      <c r="AO86" s="159"/>
      <c r="AP86" s="159"/>
      <c r="AQ86" s="159"/>
      <c r="AR86" s="159"/>
      <c r="AS86" s="159"/>
      <c r="AT86" s="159"/>
      <c r="AU86" s="159"/>
      <c r="AV86" s="159"/>
      <c r="AW86" s="159"/>
      <c r="AX86" s="159"/>
      <c r="AY86" s="159"/>
      <c r="AZ86" s="159"/>
      <c r="BA86" s="159"/>
      <c r="BB86" s="159"/>
      <c r="BC86" s="159"/>
      <c r="BD86" s="159"/>
      <c r="BE86" s="159"/>
      <c r="BF86" s="159"/>
      <c r="BG86" s="159"/>
      <c r="BH86" s="159"/>
      <c r="BI86" s="159"/>
      <c r="BJ86" s="159"/>
      <c r="BK86" s="159"/>
      <c r="BL86" s="159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3" t="n">
        <f aca="false">low_v2_m!D75+temporary_pension_bonus_low!B75</f>
        <v>29015381.6770854</v>
      </c>
      <c r="G87" s="163" t="n">
        <f aca="false">low_v2_m!E75+temporary_pension_bonus_low!B75</f>
        <v>27828408.4939201</v>
      </c>
      <c r="H87" s="67" t="n">
        <f aca="false">F87-J87</f>
        <v>26066873.0403005</v>
      </c>
      <c r="I87" s="67" t="n">
        <f aca="false">G87-K87</f>
        <v>24968355.1162388</v>
      </c>
      <c r="J87" s="163" t="n">
        <f aca="false">low_v2_m!J75</f>
        <v>2948508.6367849</v>
      </c>
      <c r="K87" s="163" t="n">
        <f aca="false">low_v2_m!K75</f>
        <v>2860053.37768135</v>
      </c>
      <c r="L87" s="67" t="n">
        <f aca="false">H87-I87</f>
        <v>1098517.92406178</v>
      </c>
      <c r="M87" s="67" t="n">
        <f aca="false">J87-K87</f>
        <v>88455.2591035464</v>
      </c>
      <c r="N87" s="163" t="n">
        <f aca="false">SUM(low_v5_m!C75:J75)</f>
        <v>3974985.19826793</v>
      </c>
      <c r="O87" s="7"/>
      <c r="P87" s="7"/>
      <c r="Q87" s="67" t="n">
        <f aca="false">I87*5.5017049523</f>
        <v>137368522.993796</v>
      </c>
      <c r="R87" s="67"/>
      <c r="S87" s="67"/>
      <c r="T87" s="7"/>
      <c r="U87" s="7"/>
      <c r="V87" s="67" t="n">
        <f aca="false">K87*5.5017049523</f>
        <v>15735169.8318318</v>
      </c>
      <c r="W87" s="67" t="n">
        <f aca="false">M87*5.5017049523</f>
        <v>486654.737066961</v>
      </c>
      <c r="X87" s="67" t="n">
        <f aca="false">N87*5.1890047538+L87*5.5017049523</f>
        <v>26669938.5930979</v>
      </c>
      <c r="Y87" s="67" t="n">
        <f aca="false">N87*5.1890047538</f>
        <v>20626217.0900969</v>
      </c>
      <c r="Z87" s="67" t="n">
        <f aca="false">L87*5.5017049523</f>
        <v>6043721.50300098</v>
      </c>
      <c r="AA87" s="67" t="n">
        <f aca="false">IFE_cost_central!B75</f>
        <v>0</v>
      </c>
      <c r="AB87" s="67" t="n">
        <f aca="false">AA87*$AC$13</f>
        <v>0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3" t="n">
        <f aca="false">low_v2_m!D76+temporary_pension_bonus_low!B76</f>
        <v>29105479.0428729</v>
      </c>
      <c r="G88" s="163" t="n">
        <f aca="false">low_v2_m!E76+temporary_pension_bonus_low!B76</f>
        <v>27914577.8555133</v>
      </c>
      <c r="H88" s="67" t="n">
        <f aca="false">F88-J88</f>
        <v>26133953.9290033</v>
      </c>
      <c r="I88" s="67" t="n">
        <f aca="false">G88-K88</f>
        <v>25032198.4950597</v>
      </c>
      <c r="J88" s="163" t="n">
        <f aca="false">low_v2_m!J76</f>
        <v>2971525.11386962</v>
      </c>
      <c r="K88" s="163" t="n">
        <f aca="false">low_v2_m!K76</f>
        <v>2882379.36045353</v>
      </c>
      <c r="L88" s="67" t="n">
        <f aca="false">H88-I88</f>
        <v>1101755.43394353</v>
      </c>
      <c r="M88" s="67" t="n">
        <f aca="false">J88-K88</f>
        <v>89145.7534160884</v>
      </c>
      <c r="N88" s="163" t="n">
        <f aca="false">SUM(low_v5_m!C76:J76)</f>
        <v>3972781.6238098</v>
      </c>
      <c r="O88" s="7"/>
      <c r="P88" s="7"/>
      <c r="Q88" s="67" t="n">
        <f aca="false">I88*5.5017049523</f>
        <v>137719770.427227</v>
      </c>
      <c r="R88" s="67"/>
      <c r="S88" s="67"/>
      <c r="T88" s="7"/>
      <c r="U88" s="7"/>
      <c r="V88" s="67" t="n">
        <f aca="false">K88*5.5017049523</f>
        <v>15858000.8018145</v>
      </c>
      <c r="W88" s="67" t="n">
        <f aca="false">M88*5.5017049523</f>
        <v>490453.633045808</v>
      </c>
      <c r="X88" s="67" t="n">
        <f aca="false">N88*5.1890047538+L88*5.5017049523</f>
        <v>26676316.0589089</v>
      </c>
      <c r="Y88" s="67" t="n">
        <f aca="false">N88*5.1890047538</f>
        <v>20614782.7317583</v>
      </c>
      <c r="Z88" s="67" t="n">
        <f aca="false">L88*5.5017049523</f>
        <v>6061533.32715057</v>
      </c>
      <c r="AA88" s="67" t="n">
        <f aca="false">IFE_cost_central!B76</f>
        <v>0</v>
      </c>
      <c r="AB88" s="67" t="n">
        <f aca="false">AA88*$AC$13</f>
        <v>0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3" t="n">
        <f aca="false">low_v2_m!D77+temporary_pension_bonus_low!B77</f>
        <v>29293576.7840663</v>
      </c>
      <c r="G89" s="163" t="n">
        <f aca="false">low_v2_m!E77+temporary_pension_bonus_low!B77</f>
        <v>28095169.5318059</v>
      </c>
      <c r="H89" s="67" t="n">
        <f aca="false">F89-J89</f>
        <v>26256406.7819516</v>
      </c>
      <c r="I89" s="67" t="n">
        <f aca="false">G89-K89</f>
        <v>25149114.6297547</v>
      </c>
      <c r="J89" s="163" t="n">
        <f aca="false">low_v2_m!J77</f>
        <v>3037170.00211472</v>
      </c>
      <c r="K89" s="163" t="n">
        <f aca="false">low_v2_m!K77</f>
        <v>2946054.90205128</v>
      </c>
      <c r="L89" s="67" t="n">
        <f aca="false">H89-I89</f>
        <v>1107292.15219692</v>
      </c>
      <c r="M89" s="67" t="n">
        <f aca="false">J89-K89</f>
        <v>91115.1000634413</v>
      </c>
      <c r="N89" s="163" t="n">
        <f aca="false">SUM(low_v5_m!C77:J77)</f>
        <v>3971593.58730846</v>
      </c>
      <c r="O89" s="7"/>
      <c r="P89" s="7"/>
      <c r="Q89" s="67" t="n">
        <f aca="false">I89*5.5017049523</f>
        <v>138363008.504482</v>
      </c>
      <c r="R89" s="67"/>
      <c r="S89" s="67"/>
      <c r="T89" s="7"/>
      <c r="U89" s="7"/>
      <c r="V89" s="67" t="n">
        <f aca="false">K89*5.5017049523</f>
        <v>16208324.8443632</v>
      </c>
      <c r="W89" s="67" t="n">
        <f aca="false">M89*5.5017049523</f>
        <v>501288.397248345</v>
      </c>
      <c r="X89" s="67" t="n">
        <f aca="false">N89*5.1890047538+L89*5.5017049523</f>
        <v>26700612.7220899</v>
      </c>
      <c r="Y89" s="67" t="n">
        <f aca="false">N89*5.1890047538</f>
        <v>20608618.0047052</v>
      </c>
      <c r="Z89" s="67" t="n">
        <f aca="false">L89*5.5017049523</f>
        <v>6091994.71738471</v>
      </c>
      <c r="AA89" s="67" t="n">
        <f aca="false">IFE_cost_central!B77</f>
        <v>0</v>
      </c>
      <c r="AB89" s="67" t="n">
        <f aca="false">AA89*$AC$13</f>
        <v>0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9"/>
      <c r="B90" s="5"/>
      <c r="C90" s="159" t="n">
        <f aca="false">C86+1</f>
        <v>2034</v>
      </c>
      <c r="D90" s="159" t="n">
        <f aca="false">D86</f>
        <v>1</v>
      </c>
      <c r="E90" s="159" t="n">
        <v>237</v>
      </c>
      <c r="F90" s="161" t="n">
        <f aca="false">low_v2_m!D78+temporary_pension_bonus_low!B78</f>
        <v>29422297.4454031</v>
      </c>
      <c r="G90" s="161" t="n">
        <f aca="false">low_v2_m!E78+temporary_pension_bonus_low!B78</f>
        <v>28218963.0187494</v>
      </c>
      <c r="H90" s="8" t="n">
        <f aca="false">F90-J90</f>
        <v>26305216.4010404</v>
      </c>
      <c r="I90" s="8" t="n">
        <f aca="false">G90-K90</f>
        <v>25195394.4057175</v>
      </c>
      <c r="J90" s="161" t="n">
        <f aca="false">low_v2_m!J78</f>
        <v>3117081.04436278</v>
      </c>
      <c r="K90" s="161" t="n">
        <f aca="false">low_v2_m!K78</f>
        <v>3023568.6130319</v>
      </c>
      <c r="L90" s="8" t="n">
        <f aca="false">H90-I90</f>
        <v>1109821.99532292</v>
      </c>
      <c r="M90" s="8" t="n">
        <f aca="false">J90-K90</f>
        <v>93512.4313308825</v>
      </c>
      <c r="N90" s="161" t="n">
        <f aca="false">SUM(low_v5_m!C78:J78)</f>
        <v>4794212.1926202</v>
      </c>
      <c r="O90" s="5"/>
      <c r="P90" s="5"/>
      <c r="Q90" s="8" t="n">
        <f aca="false">I90*5.5017049523</f>
        <v>138617626.177087</v>
      </c>
      <c r="R90" s="8"/>
      <c r="S90" s="8"/>
      <c r="T90" s="5"/>
      <c r="U90" s="5"/>
      <c r="V90" s="8" t="n">
        <f aca="false">K90*5.5017049523</f>
        <v>16634782.4119364</v>
      </c>
      <c r="W90" s="8" t="n">
        <f aca="false">M90*5.5017049523</f>
        <v>514477.80655473</v>
      </c>
      <c r="X90" s="8" t="n">
        <f aca="false">N90*5.1890047538+L90*5.5017049523</f>
        <v>30983103.0260717</v>
      </c>
      <c r="Y90" s="8" t="n">
        <f aca="false">N90*5.1890047538</f>
        <v>24877189.8582321</v>
      </c>
      <c r="Z90" s="8" t="n">
        <f aca="false">L90*5.5017049523</f>
        <v>6105913.16783956</v>
      </c>
      <c r="AA90" s="8" t="n">
        <f aca="false">IFE_cost_central!B78</f>
        <v>0</v>
      </c>
      <c r="AB90" s="8" t="n">
        <f aca="false">AA90*$AC$13</f>
        <v>0</v>
      </c>
      <c r="AC90" s="8"/>
      <c r="AD90" s="8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  <c r="BJ90" s="159"/>
      <c r="BK90" s="159"/>
      <c r="BL90" s="159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3" t="n">
        <f aca="false">low_v2_m!D79+temporary_pension_bonus_low!B79</f>
        <v>29496461.41345</v>
      </c>
      <c r="G91" s="163" t="n">
        <f aca="false">low_v2_m!E79+temporary_pension_bonus_low!B79</f>
        <v>28290761.8461036</v>
      </c>
      <c r="H91" s="67" t="n">
        <f aca="false">F91-J91</f>
        <v>26351857.6573232</v>
      </c>
      <c r="I91" s="67" t="n">
        <f aca="false">G91-K91</f>
        <v>25240496.2026606</v>
      </c>
      <c r="J91" s="163" t="n">
        <f aca="false">low_v2_m!J79</f>
        <v>3144603.75612681</v>
      </c>
      <c r="K91" s="163" t="n">
        <f aca="false">low_v2_m!K79</f>
        <v>3050265.64344301</v>
      </c>
      <c r="L91" s="67" t="n">
        <f aca="false">H91-I91</f>
        <v>1111361.45466261</v>
      </c>
      <c r="M91" s="67" t="n">
        <f aca="false">J91-K91</f>
        <v>94338.1126838047</v>
      </c>
      <c r="N91" s="163" t="n">
        <f aca="false">SUM(low_v5_m!C79:J79)</f>
        <v>3937260.15348064</v>
      </c>
      <c r="O91" s="7"/>
      <c r="P91" s="7"/>
      <c r="Q91" s="67" t="n">
        <f aca="false">I91*5.5017049523</f>
        <v>138865762.956687</v>
      </c>
      <c r="R91" s="67"/>
      <c r="S91" s="67"/>
      <c r="T91" s="7"/>
      <c r="U91" s="7"/>
      <c r="V91" s="67" t="n">
        <f aca="false">K91*5.5017049523</f>
        <v>16781661.596361</v>
      </c>
      <c r="W91" s="67" t="n">
        <f aca="false">M91*5.5017049523</f>
        <v>519020.461743124</v>
      </c>
      <c r="X91" s="67" t="n">
        <f aca="false">N91*5.1890047538+L91*5.5017049523</f>
        <v>26544844.472271</v>
      </c>
      <c r="Y91" s="67" t="n">
        <f aca="false">N91*5.1890047538</f>
        <v>20430461.6533584</v>
      </c>
      <c r="Z91" s="67" t="n">
        <f aca="false">L91*5.5017049523</f>
        <v>6114382.81891261</v>
      </c>
      <c r="AA91" s="67" t="n">
        <f aca="false">IFE_cost_central!B79</f>
        <v>0</v>
      </c>
      <c r="AB91" s="67" t="n">
        <f aca="false">AA91*$AC$13</f>
        <v>0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3" t="n">
        <f aca="false">low_v2_m!D80+temporary_pension_bonus_low!B80</f>
        <v>29588481.6795194</v>
      </c>
      <c r="G92" s="163" t="n">
        <f aca="false">low_v2_m!E80+temporary_pension_bonus_low!B80</f>
        <v>28379647.0314983</v>
      </c>
      <c r="H92" s="67" t="n">
        <f aca="false">F92-J92</f>
        <v>26367665.5935754</v>
      </c>
      <c r="I92" s="67" t="n">
        <f aca="false">G92-K92</f>
        <v>25255455.4281326</v>
      </c>
      <c r="J92" s="163" t="n">
        <f aca="false">low_v2_m!J80</f>
        <v>3220816.08594409</v>
      </c>
      <c r="K92" s="163" t="n">
        <f aca="false">low_v2_m!K80</f>
        <v>3124191.60336577</v>
      </c>
      <c r="L92" s="67" t="n">
        <f aca="false">H92-I92</f>
        <v>1112210.16544278</v>
      </c>
      <c r="M92" s="67" t="n">
        <f aca="false">J92-K92</f>
        <v>96624.4825783237</v>
      </c>
      <c r="N92" s="163" t="n">
        <f aca="false">SUM(low_v5_m!C80:J80)</f>
        <v>3943534.0096845</v>
      </c>
      <c r="O92" s="7"/>
      <c r="P92" s="7"/>
      <c r="Q92" s="67" t="n">
        <f aca="false">I92*5.5017049523</f>
        <v>138948064.201549</v>
      </c>
      <c r="R92" s="67"/>
      <c r="S92" s="67"/>
      <c r="T92" s="7"/>
      <c r="U92" s="7"/>
      <c r="V92" s="67" t="n">
        <f aca="false">K92*5.5017049523</f>
        <v>17188380.4161715</v>
      </c>
      <c r="W92" s="67" t="n">
        <f aca="false">M92*5.5017049523</f>
        <v>531599.394314589</v>
      </c>
      <c r="X92" s="67" t="n">
        <f aca="false">N92*5.1890047538+L92*5.5017049523</f>
        <v>26582068.8982398</v>
      </c>
      <c r="Y92" s="67" t="n">
        <f aca="false">N92*5.1890047538</f>
        <v>20463016.7230248</v>
      </c>
      <c r="Z92" s="67" t="n">
        <f aca="false">L92*5.5017049523</f>
        <v>6119052.17521494</v>
      </c>
      <c r="AA92" s="67" t="n">
        <f aca="false">IFE_cost_central!B80</f>
        <v>0</v>
      </c>
      <c r="AB92" s="67" t="n">
        <f aca="false">AA92*$AC$13</f>
        <v>0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3" t="n">
        <f aca="false">low_v2_m!D81+temporary_pension_bonus_low!B81</f>
        <v>29712504.8191269</v>
      </c>
      <c r="G93" s="163" t="n">
        <f aca="false">low_v2_m!E81+temporary_pension_bonus_low!B81</f>
        <v>28499467.8398832</v>
      </c>
      <c r="H93" s="67" t="n">
        <f aca="false">F93-J93</f>
        <v>26431951.0361398</v>
      </c>
      <c r="I93" s="67" t="n">
        <f aca="false">G93-K93</f>
        <v>25317330.6703857</v>
      </c>
      <c r="J93" s="163" t="n">
        <f aca="false">low_v2_m!J81</f>
        <v>3280553.78298711</v>
      </c>
      <c r="K93" s="163" t="n">
        <f aca="false">low_v2_m!K81</f>
        <v>3182137.16949749</v>
      </c>
      <c r="L93" s="67" t="n">
        <f aca="false">H93-I93</f>
        <v>1114620.36575419</v>
      </c>
      <c r="M93" s="67" t="n">
        <f aca="false">J93-K93</f>
        <v>98416.6134896129</v>
      </c>
      <c r="N93" s="163" t="n">
        <f aca="false">SUM(low_v5_m!C81:J81)</f>
        <v>3936646.4370811</v>
      </c>
      <c r="O93" s="7"/>
      <c r="P93" s="7"/>
      <c r="Q93" s="67" t="n">
        <f aca="false">I93*5.5017049523</f>
        <v>139288483.528277</v>
      </c>
      <c r="R93" s="67"/>
      <c r="S93" s="67"/>
      <c r="T93" s="7"/>
      <c r="U93" s="7"/>
      <c r="V93" s="67" t="n">
        <f aca="false">K93*5.5017049523</f>
        <v>17507179.8243223</v>
      </c>
      <c r="W93" s="67" t="n">
        <f aca="false">M93*5.5017049523</f>
        <v>541459.169824399</v>
      </c>
      <c r="X93" s="67" t="n">
        <f aca="false">N93*5.1890047538+L93*5.5017049523</f>
        <v>26559589.4622479</v>
      </c>
      <c r="Y93" s="67" t="n">
        <f aca="false">N93*5.1890047538</f>
        <v>20427277.0760436</v>
      </c>
      <c r="Z93" s="67" t="n">
        <f aca="false">L93*5.5017049523</f>
        <v>6132312.38620425</v>
      </c>
      <c r="AA93" s="67" t="n">
        <f aca="false">IFE_cost_central!B81</f>
        <v>0</v>
      </c>
      <c r="AB93" s="67" t="n">
        <f aca="false">AA93*$AC$13</f>
        <v>0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9"/>
      <c r="B94" s="5"/>
      <c r="C94" s="159" t="n">
        <f aca="false">C90+1</f>
        <v>2035</v>
      </c>
      <c r="D94" s="159" t="n">
        <f aca="false">D90</f>
        <v>1</v>
      </c>
      <c r="E94" s="159" t="n">
        <v>241</v>
      </c>
      <c r="F94" s="161" t="n">
        <f aca="false">low_v2_m!D82+temporary_pension_bonus_low!B82</f>
        <v>29786570.4994045</v>
      </c>
      <c r="G94" s="161" t="n">
        <f aca="false">low_v2_m!E82+temporary_pension_bonus_low!B82</f>
        <v>28571225.7896746</v>
      </c>
      <c r="H94" s="8" t="n">
        <f aca="false">F94-J94</f>
        <v>26433707.7001072</v>
      </c>
      <c r="I94" s="8" t="n">
        <f aca="false">G94-K94</f>
        <v>25318948.8743562</v>
      </c>
      <c r="J94" s="161" t="n">
        <f aca="false">low_v2_m!J82</f>
        <v>3352862.79929733</v>
      </c>
      <c r="K94" s="161" t="n">
        <f aca="false">low_v2_m!K82</f>
        <v>3252276.91531841</v>
      </c>
      <c r="L94" s="8" t="n">
        <f aca="false">H94-I94</f>
        <v>1114758.825751</v>
      </c>
      <c r="M94" s="8" t="n">
        <f aca="false">J94-K94</f>
        <v>100585.883978921</v>
      </c>
      <c r="N94" s="161" t="n">
        <f aca="false">SUM(low_v5_m!C82:J82)</f>
        <v>4824747.54420241</v>
      </c>
      <c r="O94" s="5"/>
      <c r="P94" s="5"/>
      <c r="Q94" s="8" t="n">
        <f aca="false">I94*5.5017049523</f>
        <v>139297386.409076</v>
      </c>
      <c r="R94" s="8"/>
      <c r="S94" s="8"/>
      <c r="T94" s="5"/>
      <c r="U94" s="5"/>
      <c r="V94" s="8" t="n">
        <f aca="false">K94*5.5017049523</f>
        <v>17893068.0112583</v>
      </c>
      <c r="W94" s="8" t="n">
        <f aca="false">M94*5.5017049523</f>
        <v>553393.8560183</v>
      </c>
      <c r="X94" s="8" t="n">
        <f aca="false">N94*5.1890047538+L94*5.5017049523</f>
        <v>31168712.0950056</v>
      </c>
      <c r="Y94" s="8" t="n">
        <f aca="false">N94*5.1890047538</f>
        <v>25035637.9427512</v>
      </c>
      <c r="Z94" s="8" t="n">
        <f aca="false">L94*5.5017049523</f>
        <v>6133074.15225443</v>
      </c>
      <c r="AA94" s="8" t="n">
        <f aca="false">IFE_cost_central!B82</f>
        <v>0</v>
      </c>
      <c r="AB94" s="8" t="n">
        <f aca="false">AA94*$AC$13</f>
        <v>0</v>
      </c>
      <c r="AC94" s="8"/>
      <c r="AD94" s="8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59"/>
      <c r="BC94" s="159"/>
      <c r="BD94" s="159"/>
      <c r="BE94" s="159"/>
      <c r="BF94" s="159"/>
      <c r="BG94" s="159"/>
      <c r="BH94" s="159"/>
      <c r="BI94" s="159"/>
      <c r="BJ94" s="159"/>
      <c r="BK94" s="159"/>
      <c r="BL94" s="159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3" t="n">
        <f aca="false">low_v2_m!D83+temporary_pension_bonus_low!B83</f>
        <v>29932989.5700476</v>
      </c>
      <c r="G95" s="163" t="n">
        <f aca="false">low_v2_m!E83+temporary_pension_bonus_low!B83</f>
        <v>28711111.0285535</v>
      </c>
      <c r="H95" s="67" t="n">
        <f aca="false">F95-J95</f>
        <v>26533144.9279854</v>
      </c>
      <c r="I95" s="67" t="n">
        <f aca="false">G95-K95</f>
        <v>25413261.7257531</v>
      </c>
      <c r="J95" s="163" t="n">
        <f aca="false">low_v2_m!J83</f>
        <v>3399844.64206223</v>
      </c>
      <c r="K95" s="163" t="n">
        <f aca="false">low_v2_m!K83</f>
        <v>3297849.30280036</v>
      </c>
      <c r="L95" s="67" t="n">
        <f aca="false">H95-I95</f>
        <v>1119883.20223224</v>
      </c>
      <c r="M95" s="67" t="n">
        <f aca="false">J95-K95</f>
        <v>101995.339261867</v>
      </c>
      <c r="N95" s="163" t="n">
        <f aca="false">SUM(low_v5_m!C83:J83)</f>
        <v>3914025.29421891</v>
      </c>
      <c r="O95" s="7"/>
      <c r="P95" s="7"/>
      <c r="Q95" s="67" t="n">
        <f aca="false">I95*5.5017049523</f>
        <v>139816267.890672</v>
      </c>
      <c r="R95" s="67"/>
      <c r="S95" s="67"/>
      <c r="T95" s="7"/>
      <c r="U95" s="7"/>
      <c r="V95" s="67" t="n">
        <f aca="false">K95*5.5017049523</f>
        <v>18143793.8411558</v>
      </c>
      <c r="W95" s="67" t="n">
        <f aca="false">M95*5.5017049523</f>
        <v>561148.26312853</v>
      </c>
      <c r="X95" s="67" t="n">
        <f aca="false">N95*5.1890047538+L95*5.5017049523</f>
        <v>26471162.817914</v>
      </c>
      <c r="Y95" s="67" t="n">
        <f aca="false">N95*5.1890047538</f>
        <v>20309895.8581953</v>
      </c>
      <c r="Z95" s="67" t="n">
        <f aca="false">L95*5.5017049523</f>
        <v>6161266.95971869</v>
      </c>
      <c r="AA95" s="67" t="n">
        <f aca="false">IFE_cost_central!B83</f>
        <v>0</v>
      </c>
      <c r="AB95" s="67" t="n">
        <f aca="false">AA95*$AC$13</f>
        <v>0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3" t="n">
        <f aca="false">low_v2_m!D84+temporary_pension_bonus_low!B84</f>
        <v>30026315.5796765</v>
      </c>
      <c r="G96" s="163" t="n">
        <f aca="false">low_v2_m!E84+temporary_pension_bonus_low!B84</f>
        <v>28801208.1665535</v>
      </c>
      <c r="H96" s="67" t="n">
        <f aca="false">F96-J96</f>
        <v>26539380.5995756</v>
      </c>
      <c r="I96" s="67" t="n">
        <f aca="false">G96-K96</f>
        <v>25418881.2358557</v>
      </c>
      <c r="J96" s="163" t="n">
        <f aca="false">low_v2_m!J84</f>
        <v>3486934.98010083</v>
      </c>
      <c r="K96" s="163" t="n">
        <f aca="false">low_v2_m!K84</f>
        <v>3382326.93069781</v>
      </c>
      <c r="L96" s="67" t="n">
        <f aca="false">H96-I96</f>
        <v>1120499.36371997</v>
      </c>
      <c r="M96" s="67" t="n">
        <f aca="false">J96-K96</f>
        <v>104608.049403024</v>
      </c>
      <c r="N96" s="163" t="n">
        <f aca="false">SUM(low_v5_m!C84:J84)</f>
        <v>3870731.57983662</v>
      </c>
      <c r="O96" s="7"/>
      <c r="P96" s="7"/>
      <c r="Q96" s="67" t="n">
        <f aca="false">I96*5.5017049523</f>
        <v>139847184.777233</v>
      </c>
      <c r="R96" s="67"/>
      <c r="S96" s="67"/>
      <c r="T96" s="7"/>
      <c r="U96" s="7"/>
      <c r="V96" s="67" t="n">
        <f aca="false">K96*5.5017049523</f>
        <v>18608564.8249178</v>
      </c>
      <c r="W96" s="67" t="n">
        <f aca="false">M96*5.5017049523</f>
        <v>575522.623451062</v>
      </c>
      <c r="X96" s="67" t="n">
        <f aca="false">N96*5.1890047538+L96*5.5017049523</f>
        <v>26249901.4668831</v>
      </c>
      <c r="Y96" s="67" t="n">
        <f aca="false">N96*5.1890047538</f>
        <v>20085244.568456</v>
      </c>
      <c r="Z96" s="67" t="n">
        <f aca="false">L96*5.5017049523</f>
        <v>6164656.89842714</v>
      </c>
      <c r="AA96" s="67" t="n">
        <f aca="false">IFE_cost_central!B84</f>
        <v>0</v>
      </c>
      <c r="AB96" s="67" t="n">
        <f aca="false">AA96*$AC$13</f>
        <v>0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3" t="n">
        <f aca="false">low_v2_m!D85+temporary_pension_bonus_low!B85</f>
        <v>30092531.4976614</v>
      </c>
      <c r="G97" s="163" t="n">
        <f aca="false">low_v2_m!E85+temporary_pension_bonus_low!B85</f>
        <v>28865646.821774</v>
      </c>
      <c r="H97" s="67" t="n">
        <f aca="false">F97-J97</f>
        <v>26517854.5020818</v>
      </c>
      <c r="I97" s="67" t="n">
        <f aca="false">G97-K97</f>
        <v>25398210.1360617</v>
      </c>
      <c r="J97" s="163" t="n">
        <f aca="false">low_v2_m!J85</f>
        <v>3574676.99557967</v>
      </c>
      <c r="K97" s="163" t="n">
        <f aca="false">low_v2_m!K85</f>
        <v>3467436.68571228</v>
      </c>
      <c r="L97" s="67" t="n">
        <f aca="false">H97-I97</f>
        <v>1119644.36602007</v>
      </c>
      <c r="M97" s="67" t="n">
        <f aca="false">J97-K97</f>
        <v>107240.309867389</v>
      </c>
      <c r="N97" s="163" t="n">
        <f aca="false">SUM(low_v5_m!C85:J85)</f>
        <v>3872712.64175939</v>
      </c>
      <c r="O97" s="7"/>
      <c r="P97" s="7"/>
      <c r="Q97" s="67" t="n">
        <f aca="false">I97*5.5017049523</f>
        <v>139733458.485127</v>
      </c>
      <c r="R97" s="67"/>
      <c r="S97" s="67"/>
      <c r="T97" s="7"/>
      <c r="U97" s="7"/>
      <c r="V97" s="67" t="n">
        <f aca="false">K97*5.5017049523</f>
        <v>19076813.5855699</v>
      </c>
      <c r="W97" s="67" t="n">
        <f aca="false">M97*5.5017049523</f>
        <v>590004.543883601</v>
      </c>
      <c r="X97" s="67" t="n">
        <f aca="false">N97*5.1890047538+L97*5.5017049523</f>
        <v>26255477.2615383</v>
      </c>
      <c r="Y97" s="67" t="n">
        <f aca="false">N97*5.1890047538</f>
        <v>20095524.3081908</v>
      </c>
      <c r="Z97" s="67" t="n">
        <f aca="false">L97*5.5017049523</f>
        <v>6159952.95334742</v>
      </c>
      <c r="AA97" s="67" t="n">
        <f aca="false">IFE_cost_central!B85</f>
        <v>0</v>
      </c>
      <c r="AB97" s="67" t="n">
        <f aca="false">AA97*$AC$13</f>
        <v>0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9"/>
      <c r="B98" s="5"/>
      <c r="C98" s="159" t="n">
        <f aca="false">C94+1</f>
        <v>2036</v>
      </c>
      <c r="D98" s="159" t="n">
        <f aca="false">D94</f>
        <v>1</v>
      </c>
      <c r="E98" s="159" t="n">
        <v>245</v>
      </c>
      <c r="F98" s="161" t="n">
        <f aca="false">low_v2_m!D86+temporary_pension_bonus_low!B86</f>
        <v>30103601.0349572</v>
      </c>
      <c r="G98" s="161" t="n">
        <f aca="false">low_v2_m!E86+temporary_pension_bonus_low!B86</f>
        <v>28878361.5223671</v>
      </c>
      <c r="H98" s="8" t="n">
        <f aca="false">F98-J98</f>
        <v>26425173.7574591</v>
      </c>
      <c r="I98" s="8" t="n">
        <f aca="false">G98-K98</f>
        <v>25310287.0631939</v>
      </c>
      <c r="J98" s="161" t="n">
        <f aca="false">low_v2_m!J86</f>
        <v>3678427.27749817</v>
      </c>
      <c r="K98" s="161" t="n">
        <f aca="false">low_v2_m!K86</f>
        <v>3568074.45917323</v>
      </c>
      <c r="L98" s="8" t="n">
        <f aca="false">H98-I98</f>
        <v>1114886.69426515</v>
      </c>
      <c r="M98" s="8" t="n">
        <f aca="false">J98-K98</f>
        <v>110352.818324945</v>
      </c>
      <c r="N98" s="161" t="n">
        <f aca="false">SUM(low_v5_m!C86:J86)</f>
        <v>4698365.88271077</v>
      </c>
      <c r="O98" s="5"/>
      <c r="P98" s="5"/>
      <c r="Q98" s="8" t="n">
        <f aca="false">I98*5.5017049523</f>
        <v>139249731.679709</v>
      </c>
      <c r="R98" s="8"/>
      <c r="S98" s="8"/>
      <c r="T98" s="5"/>
      <c r="U98" s="5"/>
      <c r="V98" s="8" t="n">
        <f aca="false">K98*5.5017049523</f>
        <v>19630492.9222085</v>
      </c>
      <c r="W98" s="8" t="n">
        <f aca="false">M98*5.5017049523</f>
        <v>607128.647078612</v>
      </c>
      <c r="X98" s="8" t="n">
        <f aca="false">N98*5.1890047538+L98*5.5017049523</f>
        <v>30513620.5475698</v>
      </c>
      <c r="Y98" s="8" t="n">
        <f aca="false">N98*5.1890047538</f>
        <v>24379842.9004779</v>
      </c>
      <c r="Z98" s="8" t="n">
        <f aca="false">L98*5.5017049523</f>
        <v>6133777.64709193</v>
      </c>
      <c r="AA98" s="8" t="n">
        <f aca="false">IFE_cost_central!B86</f>
        <v>0</v>
      </c>
      <c r="AB98" s="8" t="n">
        <f aca="false">AA98*$AC$13</f>
        <v>0</v>
      </c>
      <c r="AC98" s="8"/>
      <c r="AD98" s="8"/>
      <c r="AE98" s="159"/>
      <c r="AF98" s="159"/>
      <c r="AG98" s="159"/>
      <c r="AH98" s="159"/>
      <c r="AI98" s="159"/>
      <c r="AJ98" s="159"/>
      <c r="AK98" s="159"/>
      <c r="AL98" s="159"/>
      <c r="AM98" s="159"/>
      <c r="AN98" s="159"/>
      <c r="AO98" s="159"/>
      <c r="AP98" s="159"/>
      <c r="AQ98" s="159"/>
      <c r="AR98" s="159"/>
      <c r="AS98" s="159"/>
      <c r="AT98" s="159"/>
      <c r="AU98" s="159"/>
      <c r="AV98" s="159"/>
      <c r="AW98" s="159"/>
      <c r="AX98" s="159"/>
      <c r="AY98" s="159"/>
      <c r="AZ98" s="159"/>
      <c r="BA98" s="159"/>
      <c r="BB98" s="159"/>
      <c r="BC98" s="159"/>
      <c r="BD98" s="159"/>
      <c r="BE98" s="159"/>
      <c r="BF98" s="159"/>
      <c r="BG98" s="159"/>
      <c r="BH98" s="159"/>
      <c r="BI98" s="159"/>
      <c r="BJ98" s="159"/>
      <c r="BK98" s="159"/>
      <c r="BL98" s="159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3" t="n">
        <f aca="false">low_v2_m!D87+temporary_pension_bonus_low!B87</f>
        <v>30182921.3700575</v>
      </c>
      <c r="G99" s="163" t="n">
        <f aca="false">low_v2_m!E87+temporary_pension_bonus_low!B87</f>
        <v>28954625.017337</v>
      </c>
      <c r="H99" s="67" t="n">
        <f aca="false">F99-J99</f>
        <v>26455303.1707868</v>
      </c>
      <c r="I99" s="67" t="n">
        <f aca="false">G99-K99</f>
        <v>25338835.3640445</v>
      </c>
      <c r="J99" s="163" t="n">
        <f aca="false">low_v2_m!J87</f>
        <v>3727618.19927065</v>
      </c>
      <c r="K99" s="163" t="n">
        <f aca="false">low_v2_m!K87</f>
        <v>3615789.65329253</v>
      </c>
      <c r="L99" s="67" t="n">
        <f aca="false">H99-I99</f>
        <v>1116467.80674232</v>
      </c>
      <c r="M99" s="67" t="n">
        <f aca="false">J99-K99</f>
        <v>111828.545978119</v>
      </c>
      <c r="N99" s="163" t="n">
        <f aca="false">SUM(low_v5_m!C87:J87)</f>
        <v>3936752.65098792</v>
      </c>
      <c r="O99" s="7"/>
      <c r="P99" s="7"/>
      <c r="Q99" s="67" t="n">
        <f aca="false">I99*5.5017049523</f>
        <v>139406796.007878</v>
      </c>
      <c r="R99" s="67"/>
      <c r="S99" s="67"/>
      <c r="T99" s="7"/>
      <c r="U99" s="7"/>
      <c r="V99" s="67" t="n">
        <f aca="false">K99*5.5017049523</f>
        <v>19893007.8419946</v>
      </c>
      <c r="W99" s="67" t="n">
        <f aca="false">M99*5.5017049523</f>
        <v>615247.665216324</v>
      </c>
      <c r="X99" s="67" t="n">
        <f aca="false">N99*5.1890047538+L99*5.5017049523</f>
        <v>26570304.6819488</v>
      </c>
      <c r="Y99" s="67" t="n">
        <f aca="false">N99*5.1890047538</f>
        <v>20427828.2205111</v>
      </c>
      <c r="Z99" s="67" t="n">
        <f aca="false">L99*5.5017049523</f>
        <v>6142476.46143775</v>
      </c>
      <c r="AA99" s="67" t="n">
        <f aca="false">IFE_cost_central!B87</f>
        <v>0</v>
      </c>
      <c r="AB99" s="67" t="n">
        <f aca="false">AA99*$AC$13</f>
        <v>0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3" t="n">
        <f aca="false">low_v2_m!D88+temporary_pension_bonus_low!B88</f>
        <v>30324416.0802521</v>
      </c>
      <c r="G100" s="163" t="n">
        <f aca="false">low_v2_m!E88+temporary_pension_bonus_low!B88</f>
        <v>29090924.0910409</v>
      </c>
      <c r="H100" s="67" t="n">
        <f aca="false">F100-J100</f>
        <v>26508105.1932974</v>
      </c>
      <c r="I100" s="67" t="n">
        <f aca="false">G100-K100</f>
        <v>25389102.5306949</v>
      </c>
      <c r="J100" s="163" t="n">
        <f aca="false">low_v2_m!J88</f>
        <v>3816310.88695465</v>
      </c>
      <c r="K100" s="163" t="n">
        <f aca="false">low_v2_m!K88</f>
        <v>3701821.56034601</v>
      </c>
      <c r="L100" s="67" t="n">
        <f aca="false">H100-I100</f>
        <v>1119002.66260257</v>
      </c>
      <c r="M100" s="67" t="n">
        <f aca="false">J100-K100</f>
        <v>114489.326608639</v>
      </c>
      <c r="N100" s="163" t="n">
        <f aca="false">SUM(low_v5_m!C88:J88)</f>
        <v>3899637.61842242</v>
      </c>
      <c r="O100" s="7"/>
      <c r="P100" s="7"/>
      <c r="Q100" s="67" t="n">
        <f aca="false">I100*5.5017049523</f>
        <v>139683351.127576</v>
      </c>
      <c r="R100" s="67"/>
      <c r="S100" s="67"/>
      <c r="T100" s="7"/>
      <c r="U100" s="7"/>
      <c r="V100" s="67" t="n">
        <f aca="false">K100*5.5017049523</f>
        <v>20366330.0110866</v>
      </c>
      <c r="W100" s="67" t="n">
        <f aca="false">M100*5.5017049523</f>
        <v>629886.495188243</v>
      </c>
      <c r="X100" s="67" t="n">
        <f aca="false">N100*5.1890047538+L100*5.5017049523</f>
        <v>26391660.6305687</v>
      </c>
      <c r="Y100" s="67" t="n">
        <f aca="false">N100*5.1890047538</f>
        <v>20235238.1400912</v>
      </c>
      <c r="Z100" s="67" t="n">
        <f aca="false">L100*5.5017049523</f>
        <v>6156422.49047747</v>
      </c>
      <c r="AA100" s="67" t="n">
        <f aca="false">IFE_cost_central!B88</f>
        <v>0</v>
      </c>
      <c r="AB100" s="67" t="n">
        <f aca="false">AA100*$AC$13</f>
        <v>0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3" t="n">
        <f aca="false">low_v2_m!D89+temporary_pension_bonus_low!B89</f>
        <v>30471224.0456229</v>
      </c>
      <c r="G101" s="163" t="n">
        <f aca="false">low_v2_m!E89+temporary_pension_bonus_low!B89</f>
        <v>29233417.2202715</v>
      </c>
      <c r="H101" s="67" t="n">
        <f aca="false">F101-J101</f>
        <v>26556104.726084</v>
      </c>
      <c r="I101" s="67" t="n">
        <f aca="false">G101-K101</f>
        <v>25435751.4803188</v>
      </c>
      <c r="J101" s="163" t="n">
        <f aca="false">low_v2_m!J89</f>
        <v>3915119.31953887</v>
      </c>
      <c r="K101" s="163" t="n">
        <f aca="false">low_v2_m!K89</f>
        <v>3797665.7399527</v>
      </c>
      <c r="L101" s="67" t="n">
        <f aca="false">H101-I101</f>
        <v>1120353.24576527</v>
      </c>
      <c r="M101" s="67" t="n">
        <f aca="false">J101-K101</f>
        <v>117453.579586166</v>
      </c>
      <c r="N101" s="163" t="n">
        <f aca="false">SUM(low_v5_m!C89:J89)</f>
        <v>3974590.88132992</v>
      </c>
      <c r="O101" s="7"/>
      <c r="P101" s="7"/>
      <c r="Q101" s="67" t="n">
        <f aca="false">I101*5.5017049523</f>
        <v>139939999.884742</v>
      </c>
      <c r="R101" s="67"/>
      <c r="S101" s="67"/>
      <c r="T101" s="7"/>
      <c r="U101" s="7"/>
      <c r="V101" s="67" t="n">
        <f aca="false">K101*5.5017049523</f>
        <v>20893636.4086778</v>
      </c>
      <c r="W101" s="67" t="n">
        <f aca="false">M101*5.5017049523</f>
        <v>646194.940474574</v>
      </c>
      <c r="X101" s="67" t="n">
        <f aca="false">N101*5.1890047538+L101*5.5017049523</f>
        <v>26788023.9781832</v>
      </c>
      <c r="Y101" s="67" t="n">
        <f aca="false">N101*5.1890047538</f>
        <v>20624170.9776311</v>
      </c>
      <c r="Z101" s="67" t="n">
        <f aca="false">L101*5.5017049523</f>
        <v>6163853.00055214</v>
      </c>
      <c r="AA101" s="67" t="n">
        <f aca="false">IFE_cost_central!B89</f>
        <v>0</v>
      </c>
      <c r="AB101" s="67" t="n">
        <f aca="false">AA101*$AC$13</f>
        <v>0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9"/>
      <c r="B102" s="5"/>
      <c r="C102" s="159" t="n">
        <f aca="false">C98+1</f>
        <v>2037</v>
      </c>
      <c r="D102" s="159" t="n">
        <f aca="false">D98</f>
        <v>1</v>
      </c>
      <c r="E102" s="159" t="n">
        <v>249</v>
      </c>
      <c r="F102" s="161" t="n">
        <f aca="false">low_v2_m!D90+temporary_pension_bonus_low!B90</f>
        <v>30501913.3434487</v>
      </c>
      <c r="G102" s="161" t="n">
        <f aca="false">low_v2_m!E90+temporary_pension_bonus_low!B90</f>
        <v>29263889.0285668</v>
      </c>
      <c r="H102" s="8" t="n">
        <f aca="false">F102-J102</f>
        <v>26532747.9015635</v>
      </c>
      <c r="I102" s="8" t="n">
        <f aca="false">G102-K102</f>
        <v>25413798.5499382</v>
      </c>
      <c r="J102" s="161" t="n">
        <f aca="false">low_v2_m!J90</f>
        <v>3969165.4418852</v>
      </c>
      <c r="K102" s="161" t="n">
        <f aca="false">low_v2_m!K90</f>
        <v>3850090.47862864</v>
      </c>
      <c r="L102" s="8" t="n">
        <f aca="false">H102-I102</f>
        <v>1118949.35162535</v>
      </c>
      <c r="M102" s="8" t="n">
        <f aca="false">J102-K102</f>
        <v>119074.963256556</v>
      </c>
      <c r="N102" s="161" t="n">
        <f aca="false">SUM(low_v5_m!C90:J90)</f>
        <v>4731300.55952398</v>
      </c>
      <c r="O102" s="5"/>
      <c r="P102" s="5"/>
      <c r="Q102" s="8" t="n">
        <f aca="false">I102*5.5017049523</f>
        <v>139819221.33895</v>
      </c>
      <c r="R102" s="8"/>
      <c r="S102" s="8"/>
      <c r="T102" s="5"/>
      <c r="U102" s="5"/>
      <c r="V102" s="8" t="n">
        <f aca="false">K102*5.5017049523</f>
        <v>21182061.8530743</v>
      </c>
      <c r="W102" s="8" t="n">
        <f aca="false">M102*5.5017049523</f>
        <v>655115.315043535</v>
      </c>
      <c r="X102" s="8" t="n">
        <f aca="false">N102*5.1890047538+L102*5.5017049523</f>
        <v>30706870.2842365</v>
      </c>
      <c r="Y102" s="8" t="n">
        <f aca="false">N102*5.1890047538</f>
        <v>24550741.0950265</v>
      </c>
      <c r="Z102" s="8" t="n">
        <f aca="false">L102*5.5017049523</f>
        <v>6156129.18921004</v>
      </c>
      <c r="AA102" s="8" t="n">
        <f aca="false">IFE_cost_central!B90</f>
        <v>0</v>
      </c>
      <c r="AB102" s="8" t="n">
        <f aca="false">AA102*$AC$13</f>
        <v>0</v>
      </c>
      <c r="AC102" s="8"/>
      <c r="AD102" s="8"/>
      <c r="AE102" s="159"/>
      <c r="AF102" s="159"/>
      <c r="AG102" s="159"/>
      <c r="AH102" s="159"/>
      <c r="AI102" s="159"/>
      <c r="AJ102" s="159"/>
      <c r="AK102" s="159"/>
      <c r="AL102" s="159"/>
      <c r="AM102" s="159"/>
      <c r="AN102" s="159"/>
      <c r="AO102" s="159"/>
      <c r="AP102" s="159"/>
      <c r="AQ102" s="159"/>
      <c r="AR102" s="159"/>
      <c r="AS102" s="159"/>
      <c r="AT102" s="159"/>
      <c r="AU102" s="159"/>
      <c r="AV102" s="159"/>
      <c r="AW102" s="159"/>
      <c r="AX102" s="159"/>
      <c r="AY102" s="159"/>
      <c r="AZ102" s="159"/>
      <c r="BA102" s="159"/>
      <c r="BB102" s="159"/>
      <c r="BC102" s="159"/>
      <c r="BD102" s="159"/>
      <c r="BE102" s="159"/>
      <c r="BF102" s="159"/>
      <c r="BG102" s="159"/>
      <c r="BH102" s="159"/>
      <c r="BI102" s="159"/>
      <c r="BJ102" s="159"/>
      <c r="BK102" s="159"/>
      <c r="BL102" s="159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3" t="n">
        <f aca="false">low_v2_m!D91+temporary_pension_bonus_low!B91</f>
        <v>30642582.0883902</v>
      </c>
      <c r="G103" s="163" t="n">
        <f aca="false">low_v2_m!E91+temporary_pension_bonus_low!B91</f>
        <v>29400103.6867867</v>
      </c>
      <c r="H103" s="67" t="n">
        <f aca="false">F103-J103</f>
        <v>26573297.4985824</v>
      </c>
      <c r="I103" s="67" t="n">
        <f aca="false">G103-K103</f>
        <v>25452897.6346731</v>
      </c>
      <c r="J103" s="163" t="n">
        <f aca="false">low_v2_m!J91</f>
        <v>4069284.58980783</v>
      </c>
      <c r="K103" s="163" t="n">
        <f aca="false">low_v2_m!K91</f>
        <v>3947206.0521136</v>
      </c>
      <c r="L103" s="67" t="n">
        <f aca="false">H103-I103</f>
        <v>1120399.86390928</v>
      </c>
      <c r="M103" s="67" t="n">
        <f aca="false">J103-K103</f>
        <v>122078.537694236</v>
      </c>
      <c r="N103" s="163" t="n">
        <f aca="false">SUM(low_v5_m!C91:J91)</f>
        <v>3827064.974941</v>
      </c>
      <c r="O103" s="7"/>
      <c r="P103" s="7"/>
      <c r="Q103" s="67" t="n">
        <f aca="false">I103*5.5017049523</f>
        <v>140034332.967066</v>
      </c>
      <c r="R103" s="67"/>
      <c r="S103" s="67"/>
      <c r="T103" s="7"/>
      <c r="U103" s="7"/>
      <c r="V103" s="67" t="n">
        <f aca="false">K103*5.5017049523</f>
        <v>21716363.0846619</v>
      </c>
      <c r="W103" s="67" t="n">
        <f aca="false">M103*5.5017049523</f>
        <v>671640.095401919</v>
      </c>
      <c r="X103" s="67" t="n">
        <f aca="false">N103*5.1890047538+L103*5.5017049523</f>
        <v>26022767.8278963</v>
      </c>
      <c r="Y103" s="67" t="n">
        <f aca="false">N103*5.1890047538</f>
        <v>19858658.3480703</v>
      </c>
      <c r="Z103" s="67" t="n">
        <f aca="false">L103*5.5017049523</f>
        <v>6164109.47982592</v>
      </c>
      <c r="AA103" s="67" t="n">
        <f aca="false">IFE_cost_central!B91</f>
        <v>0</v>
      </c>
      <c r="AB103" s="67" t="n">
        <f aca="false">AA103*$AC$13</f>
        <v>0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3" t="n">
        <f aca="false">low_v2_m!D92+temporary_pension_bonus_low!B92</f>
        <v>30759860.2900931</v>
      </c>
      <c r="G104" s="163" t="n">
        <f aca="false">low_v2_m!E92+temporary_pension_bonus_low!B92</f>
        <v>29513067.777586</v>
      </c>
      <c r="H104" s="67" t="n">
        <f aca="false">F104-J104</f>
        <v>26614155.5972305</v>
      </c>
      <c r="I104" s="67" t="n">
        <f aca="false">G104-K104</f>
        <v>25491734.2255092</v>
      </c>
      <c r="J104" s="163" t="n">
        <f aca="false">low_v2_m!J92</f>
        <v>4145704.69286267</v>
      </c>
      <c r="K104" s="163" t="n">
        <f aca="false">low_v2_m!K92</f>
        <v>4021333.55207679</v>
      </c>
      <c r="L104" s="67" t="n">
        <f aca="false">H104-I104</f>
        <v>1122421.37172126</v>
      </c>
      <c r="M104" s="67" t="n">
        <f aca="false">J104-K104</f>
        <v>124371.140785881</v>
      </c>
      <c r="N104" s="163" t="n">
        <f aca="false">SUM(low_v5_m!C92:J92)</f>
        <v>3863929.08801694</v>
      </c>
      <c r="O104" s="7"/>
      <c r="P104" s="7"/>
      <c r="Q104" s="67" t="n">
        <f aca="false">I104*5.5017049523</f>
        <v>140248000.431199</v>
      </c>
      <c r="R104" s="67"/>
      <c r="S104" s="67"/>
      <c r="T104" s="7"/>
      <c r="U104" s="7"/>
      <c r="V104" s="67" t="n">
        <f aca="false">K104*5.5017049523</f>
        <v>22124190.718311</v>
      </c>
      <c r="W104" s="67" t="n">
        <f aca="false">M104*5.5017049523</f>
        <v>684253.321184884</v>
      </c>
      <c r="X104" s="67" t="n">
        <f aca="false">N104*5.1890047538+L104*5.5017049523</f>
        <v>26225177.6254322</v>
      </c>
      <c r="Y104" s="67" t="n">
        <f aca="false">N104*5.1890047538</f>
        <v>20049946.406066</v>
      </c>
      <c r="Z104" s="67" t="n">
        <f aca="false">L104*5.5017049523</f>
        <v>6175231.2193662</v>
      </c>
      <c r="AA104" s="67" t="n">
        <f aca="false">IFE_cost_central!B92</f>
        <v>0</v>
      </c>
      <c r="AB104" s="67" t="n">
        <f aca="false">AA104*$AC$13</f>
        <v>0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3" t="n">
        <f aca="false">low_v2_m!D93+temporary_pension_bonus_low!B93</f>
        <v>30878164.2384761</v>
      </c>
      <c r="G105" s="163" t="n">
        <f aca="false">low_v2_m!E93+temporary_pension_bonus_low!B93</f>
        <v>29625902.0528562</v>
      </c>
      <c r="H105" s="67" t="n">
        <f aca="false">F105-J105</f>
        <v>26646475.985378</v>
      </c>
      <c r="I105" s="67" t="n">
        <f aca="false">G105-K105</f>
        <v>25521164.4473511</v>
      </c>
      <c r="J105" s="163" t="n">
        <f aca="false">low_v2_m!J93</f>
        <v>4231688.25309807</v>
      </c>
      <c r="K105" s="163" t="n">
        <f aca="false">low_v2_m!K93</f>
        <v>4104737.60550513</v>
      </c>
      <c r="L105" s="67" t="n">
        <f aca="false">H105-I105</f>
        <v>1125311.53802693</v>
      </c>
      <c r="M105" s="67" t="n">
        <f aca="false">J105-K105</f>
        <v>126950.647592941</v>
      </c>
      <c r="N105" s="163" t="n">
        <f aca="false">SUM(low_v5_m!C93:J93)</f>
        <v>3842592.1025196</v>
      </c>
      <c r="O105" s="7"/>
      <c r="P105" s="7"/>
      <c r="Q105" s="67" t="n">
        <f aca="false">I105*5.5017049523</f>
        <v>140409916.828454</v>
      </c>
      <c r="R105" s="67"/>
      <c r="S105" s="67"/>
      <c r="T105" s="7"/>
      <c r="U105" s="7"/>
      <c r="V105" s="67" t="n">
        <f aca="false">K105*5.5017049523</f>
        <v>22583055.2120996</v>
      </c>
      <c r="W105" s="67" t="n">
        <f aca="false">M105*5.5017049523</f>
        <v>698445.006559777</v>
      </c>
      <c r="X105" s="67" t="n">
        <f aca="false">N105*5.1890047538+L105*5.5017049523</f>
        <v>26130360.7485316</v>
      </c>
      <c r="Y105" s="67" t="n">
        <f aca="false">N105*5.1890047538</f>
        <v>19939228.6868885</v>
      </c>
      <c r="Z105" s="67" t="n">
        <f aca="false">L105*5.5017049523</f>
        <v>6191132.06164309</v>
      </c>
      <c r="AA105" s="67" t="n">
        <f aca="false">IFE_cost_central!B93</f>
        <v>0</v>
      </c>
      <c r="AB105" s="67" t="n">
        <f aca="false">AA105*$AC$13</f>
        <v>0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9"/>
      <c r="B106" s="5"/>
      <c r="C106" s="159" t="n">
        <f aca="false">C102+1</f>
        <v>2038</v>
      </c>
      <c r="D106" s="159" t="n">
        <f aca="false">D102</f>
        <v>1</v>
      </c>
      <c r="E106" s="159" t="n">
        <v>253</v>
      </c>
      <c r="F106" s="161" t="n">
        <f aca="false">low_v2_m!D94+temporary_pension_bonus_low!B94</f>
        <v>30972014.0371043</v>
      </c>
      <c r="G106" s="161" t="n">
        <f aca="false">low_v2_m!E94+temporary_pension_bonus_low!B94</f>
        <v>29716630.4267057</v>
      </c>
      <c r="H106" s="8" t="n">
        <f aca="false">F106-J106</f>
        <v>26661409.8159557</v>
      </c>
      <c r="I106" s="8" t="n">
        <f aca="false">G106-K106</f>
        <v>25535344.3321915</v>
      </c>
      <c r="J106" s="161" t="n">
        <f aca="false">low_v2_m!J94</f>
        <v>4310604.22114858</v>
      </c>
      <c r="K106" s="161" t="n">
        <f aca="false">low_v2_m!K94</f>
        <v>4181286.09451412</v>
      </c>
      <c r="L106" s="8" t="n">
        <f aca="false">H106-I106</f>
        <v>1126065.4837642</v>
      </c>
      <c r="M106" s="8" t="n">
        <f aca="false">J106-K106</f>
        <v>129318.126634459</v>
      </c>
      <c r="N106" s="161" t="n">
        <f aca="false">SUM(low_v5_m!C94:J94)</f>
        <v>4758342.03602969</v>
      </c>
      <c r="O106" s="5"/>
      <c r="P106" s="5"/>
      <c r="Q106" s="8" t="n">
        <f aca="false">I106*5.5017049523</f>
        <v>140487930.371104</v>
      </c>
      <c r="R106" s="8"/>
      <c r="S106" s="8"/>
      <c r="T106" s="5"/>
      <c r="U106" s="5"/>
      <c r="V106" s="8" t="n">
        <f aca="false">K106*5.5017049523</f>
        <v>23004202.4131715</v>
      </c>
      <c r="W106" s="8" t="n">
        <f aca="false">M106*5.5017049523</f>
        <v>711470.177726962</v>
      </c>
      <c r="X106" s="8" t="n">
        <f aca="false">N106*5.1890047538+L106*5.5017049523</f>
        <v>30886339.493804</v>
      </c>
      <c r="Y106" s="8" t="n">
        <f aca="false">N106*5.1890047538</f>
        <v>24691059.4451644</v>
      </c>
      <c r="Z106" s="8" t="n">
        <f aca="false">L106*5.5017049523</f>
        <v>6195280.04863958</v>
      </c>
      <c r="AA106" s="8" t="n">
        <f aca="false">IFE_cost_central!B94</f>
        <v>0</v>
      </c>
      <c r="AB106" s="8" t="n">
        <f aca="false">AA106*$AC$13</f>
        <v>0</v>
      </c>
      <c r="AC106" s="8"/>
      <c r="AD106" s="8"/>
      <c r="AE106" s="159"/>
      <c r="AF106" s="159"/>
      <c r="AG106" s="159"/>
      <c r="AH106" s="159"/>
      <c r="AI106" s="159"/>
      <c r="AJ106" s="159"/>
      <c r="AK106" s="159"/>
      <c r="AL106" s="159"/>
      <c r="AM106" s="159"/>
      <c r="AN106" s="159"/>
      <c r="AO106" s="159"/>
      <c r="AP106" s="159"/>
      <c r="AQ106" s="159"/>
      <c r="AR106" s="159"/>
      <c r="AS106" s="159"/>
      <c r="AT106" s="159"/>
      <c r="AU106" s="159"/>
      <c r="AV106" s="159"/>
      <c r="AW106" s="159"/>
      <c r="AX106" s="159"/>
      <c r="AY106" s="159"/>
      <c r="AZ106" s="159"/>
      <c r="BA106" s="159"/>
      <c r="BB106" s="159"/>
      <c r="BC106" s="159"/>
      <c r="BD106" s="159"/>
      <c r="BE106" s="159"/>
      <c r="BF106" s="159"/>
      <c r="BG106" s="159"/>
      <c r="BH106" s="159"/>
      <c r="BI106" s="159"/>
      <c r="BJ106" s="159"/>
      <c r="BK106" s="159"/>
      <c r="BL106" s="159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3" t="n">
        <f aca="false">low_v2_m!D95+temporary_pension_bonus_low!B95</f>
        <v>31109177.3933314</v>
      </c>
      <c r="G107" s="163" t="n">
        <f aca="false">low_v2_m!E95+temporary_pension_bonus_low!B95</f>
        <v>29849181.7199342</v>
      </c>
      <c r="H107" s="67" t="n">
        <f aca="false">F107-J107</f>
        <v>26778742.0951641</v>
      </c>
      <c r="I107" s="67" t="n">
        <f aca="false">G107-K107</f>
        <v>25648659.4807119</v>
      </c>
      <c r="J107" s="163" t="n">
        <f aca="false">low_v2_m!J95</f>
        <v>4330435.29816728</v>
      </c>
      <c r="K107" s="163" t="n">
        <f aca="false">low_v2_m!K95</f>
        <v>4200522.23922226</v>
      </c>
      <c r="L107" s="67" t="n">
        <f aca="false">H107-I107</f>
        <v>1130082.61445212</v>
      </c>
      <c r="M107" s="67" t="n">
        <f aca="false">J107-K107</f>
        <v>129913.058945019</v>
      </c>
      <c r="N107" s="163" t="n">
        <f aca="false">SUM(low_v5_m!C95:J95)</f>
        <v>3867150.09719695</v>
      </c>
      <c r="O107" s="7"/>
      <c r="P107" s="7"/>
      <c r="Q107" s="67" t="n">
        <f aca="false">I107*5.5017049523</f>
        <v>141111356.884889</v>
      </c>
      <c r="R107" s="67"/>
      <c r="S107" s="67"/>
      <c r="T107" s="7"/>
      <c r="U107" s="7"/>
      <c r="V107" s="67" t="n">
        <f aca="false">K107*5.5017049523</f>
        <v>23110034.0057754</v>
      </c>
      <c r="W107" s="67" t="n">
        <f aca="false">M107*5.5017049523</f>
        <v>714743.319766252</v>
      </c>
      <c r="X107" s="67" t="n">
        <f aca="false">N107*5.1890047538+L107*5.5017049523</f>
        <v>26284041.3544525</v>
      </c>
      <c r="Y107" s="67" t="n">
        <f aca="false">N107*5.1890047538</f>
        <v>20066660.2380131</v>
      </c>
      <c r="Z107" s="67" t="n">
        <f aca="false">L107*5.5017049523</f>
        <v>6217381.11643936</v>
      </c>
      <c r="AA107" s="67" t="n">
        <f aca="false">IFE_cost_central!B95</f>
        <v>0</v>
      </c>
      <c r="AB107" s="67" t="n">
        <f aca="false">AA107*$AC$13</f>
        <v>0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3" t="n">
        <f aca="false">low_v2_m!D96+temporary_pension_bonus_low!B96</f>
        <v>31194287.9688419</v>
      </c>
      <c r="G108" s="163" t="n">
        <f aca="false">low_v2_m!E96+temporary_pension_bonus_low!B96</f>
        <v>29931585.4672963</v>
      </c>
      <c r="H108" s="67" t="n">
        <f aca="false">F108-J108</f>
        <v>26789977.332192</v>
      </c>
      <c r="I108" s="67" t="n">
        <f aca="false">G108-K108</f>
        <v>25659404.1497459</v>
      </c>
      <c r="J108" s="163" t="n">
        <f aca="false">low_v2_m!J96</f>
        <v>4404310.63664994</v>
      </c>
      <c r="K108" s="163" t="n">
        <f aca="false">low_v2_m!K96</f>
        <v>4272181.31755045</v>
      </c>
      <c r="L108" s="67" t="n">
        <f aca="false">H108-I108</f>
        <v>1130573.18244613</v>
      </c>
      <c r="M108" s="67" t="n">
        <f aca="false">J108-K108</f>
        <v>132129.319099498</v>
      </c>
      <c r="N108" s="163" t="n">
        <f aca="false">SUM(low_v5_m!C96:J96)</f>
        <v>3940042.62704146</v>
      </c>
      <c r="O108" s="7"/>
      <c r="P108" s="7"/>
      <c r="Q108" s="67" t="n">
        <f aca="false">I108*5.5017049523</f>
        <v>141170470.883724</v>
      </c>
      <c r="R108" s="67"/>
      <c r="S108" s="67"/>
      <c r="T108" s="7"/>
      <c r="U108" s="7"/>
      <c r="V108" s="67" t="n">
        <f aca="false">K108*5.5017049523</f>
        <v>23504281.1118908</v>
      </c>
      <c r="W108" s="67" t="n">
        <f aca="false">M108*5.5017049523</f>
        <v>726936.529233735</v>
      </c>
      <c r="X108" s="67" t="n">
        <f aca="false">N108*5.1890047538+L108*5.5017049523</f>
        <v>26664979.9986942</v>
      </c>
      <c r="Y108" s="67" t="n">
        <f aca="false">N108*5.1890047538</f>
        <v>20444899.9218928</v>
      </c>
      <c r="Z108" s="67" t="n">
        <f aca="false">L108*5.5017049523</f>
        <v>6220080.07680142</v>
      </c>
      <c r="AA108" s="67" t="n">
        <f aca="false">IFE_cost_central!B96</f>
        <v>0</v>
      </c>
      <c r="AB108" s="67" t="n">
        <f aca="false">AA108*$AC$13</f>
        <v>0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3" t="n">
        <f aca="false">low_v2_m!D97+temporary_pension_bonus_low!B97</f>
        <v>31282648.2663091</v>
      </c>
      <c r="G109" s="163" t="n">
        <f aca="false">low_v2_m!E97+temporary_pension_bonus_low!B97</f>
        <v>30017315.7176764</v>
      </c>
      <c r="H109" s="67" t="n">
        <f aca="false">F109-J109</f>
        <v>26778357.0864148</v>
      </c>
      <c r="I109" s="67" t="n">
        <f aca="false">G109-K109</f>
        <v>25648153.273179</v>
      </c>
      <c r="J109" s="163" t="n">
        <f aca="false">low_v2_m!J97</f>
        <v>4504291.17989424</v>
      </c>
      <c r="K109" s="163" t="n">
        <f aca="false">low_v2_m!K97</f>
        <v>4369162.44449741</v>
      </c>
      <c r="L109" s="67" t="n">
        <f aca="false">H109-I109</f>
        <v>1130203.81323583</v>
      </c>
      <c r="M109" s="67" t="n">
        <f aca="false">J109-K109</f>
        <v>135128.735396827</v>
      </c>
      <c r="N109" s="163" t="n">
        <f aca="false">SUM(low_v5_m!C97:J97)</f>
        <v>3917494.48847697</v>
      </c>
      <c r="O109" s="7"/>
      <c r="P109" s="7"/>
      <c r="Q109" s="67" t="n">
        <f aca="false">I109*5.5017049523</f>
        <v>141108571.880399</v>
      </c>
      <c r="R109" s="67"/>
      <c r="S109" s="67"/>
      <c r="T109" s="7"/>
      <c r="U109" s="7"/>
      <c r="V109" s="67" t="n">
        <f aca="false">K109*5.5017049523</f>
        <v>24037842.6582946</v>
      </c>
      <c r="W109" s="67" t="n">
        <f aca="false">M109*5.5017049523</f>
        <v>743438.432730757</v>
      </c>
      <c r="X109" s="67" t="n">
        <f aca="false">N109*5.1890047538+L109*5.5017049523</f>
        <v>26545945.4400802</v>
      </c>
      <c r="Y109" s="67" t="n">
        <f aca="false">N109*5.1890047538</f>
        <v>20327897.5236923</v>
      </c>
      <c r="Z109" s="67" t="n">
        <f aca="false">L109*5.5017049523</f>
        <v>6218047.91638789</v>
      </c>
      <c r="AA109" s="67" t="n">
        <f aca="false">IFE_cost_central!B97</f>
        <v>0</v>
      </c>
      <c r="AB109" s="67" t="n">
        <f aca="false">AA109*$AC$13</f>
        <v>0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9"/>
      <c r="B110" s="5"/>
      <c r="C110" s="159" t="n">
        <f aca="false">C106+1</f>
        <v>2039</v>
      </c>
      <c r="D110" s="159" t="n">
        <f aca="false">D106</f>
        <v>1</v>
      </c>
      <c r="E110" s="159" t="n">
        <v>257</v>
      </c>
      <c r="F110" s="161" t="n">
        <f aca="false">low_v2_m!D98+temporary_pension_bonus_low!B98</f>
        <v>31323821.2778103</v>
      </c>
      <c r="G110" s="161" t="n">
        <f aca="false">low_v2_m!E98+temporary_pension_bonus_low!B98</f>
        <v>30058340.0528706</v>
      </c>
      <c r="H110" s="8" t="n">
        <f aca="false">F110-J110</f>
        <v>26715358.686436</v>
      </c>
      <c r="I110" s="8" t="n">
        <f aca="false">G110-K110</f>
        <v>25588131.3392376</v>
      </c>
      <c r="J110" s="161" t="n">
        <f aca="false">low_v2_m!J98</f>
        <v>4608462.59137429</v>
      </c>
      <c r="K110" s="161" t="n">
        <f aca="false">low_v2_m!K98</f>
        <v>4470208.71363306</v>
      </c>
      <c r="L110" s="8" t="n">
        <f aca="false">H110-I110</f>
        <v>1127227.3471984</v>
      </c>
      <c r="M110" s="8" t="n">
        <f aca="false">J110-K110</f>
        <v>138253.877741228</v>
      </c>
      <c r="N110" s="161" t="n">
        <f aca="false">SUM(low_v5_m!C98:J98)</f>
        <v>4714003.0897846</v>
      </c>
      <c r="O110" s="5"/>
      <c r="P110" s="5"/>
      <c r="Q110" s="8" t="n">
        <f aca="false">I110*5.5017049523</f>
        <v>140778348.909186</v>
      </c>
      <c r="R110" s="8"/>
      <c r="S110" s="8"/>
      <c r="T110" s="5"/>
      <c r="U110" s="5"/>
      <c r="V110" s="8" t="n">
        <f aca="false">K110*5.5017049523</f>
        <v>24593769.4176096</v>
      </c>
      <c r="W110" s="8" t="n">
        <f aca="false">M110*5.5017049523</f>
        <v>760632.043843592</v>
      </c>
      <c r="X110" s="8" t="n">
        <f aca="false">N110*5.1890047538+L110*5.5017049523</f>
        <v>30662656.7207696</v>
      </c>
      <c r="Y110" s="8" t="n">
        <f aca="false">N110*5.1890047538</f>
        <v>24460984.4423202</v>
      </c>
      <c r="Z110" s="8" t="n">
        <f aca="false">L110*5.5017049523</f>
        <v>6201672.27844945</v>
      </c>
      <c r="AA110" s="8" t="n">
        <f aca="false">IFE_cost_central!B98</f>
        <v>0</v>
      </c>
      <c r="AB110" s="8" t="n">
        <f aca="false">AA110*$AC$13</f>
        <v>0</v>
      </c>
      <c r="AC110" s="8"/>
      <c r="AD110" s="8"/>
      <c r="AE110" s="159"/>
      <c r="AF110" s="159"/>
      <c r="AG110" s="159"/>
      <c r="AH110" s="159"/>
      <c r="AI110" s="159"/>
      <c r="AJ110" s="159"/>
      <c r="AK110" s="159"/>
      <c r="AL110" s="159"/>
      <c r="AM110" s="159"/>
      <c r="AN110" s="159"/>
      <c r="AO110" s="159"/>
      <c r="AP110" s="159"/>
      <c r="AQ110" s="159"/>
      <c r="AR110" s="159"/>
      <c r="AS110" s="159"/>
      <c r="AT110" s="159"/>
      <c r="AU110" s="159"/>
      <c r="AV110" s="159"/>
      <c r="AW110" s="159"/>
      <c r="AX110" s="159"/>
      <c r="AY110" s="159"/>
      <c r="AZ110" s="159"/>
      <c r="BA110" s="159"/>
      <c r="BB110" s="159"/>
      <c r="BC110" s="159"/>
      <c r="BD110" s="159"/>
      <c r="BE110" s="159"/>
      <c r="BF110" s="159"/>
      <c r="BG110" s="159"/>
      <c r="BH110" s="159"/>
      <c r="BI110" s="159"/>
      <c r="BJ110" s="159"/>
      <c r="BK110" s="159"/>
      <c r="BL110" s="159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3" t="n">
        <f aca="false">low_v2_m!D99+temporary_pension_bonus_low!B99</f>
        <v>31426139.0995037</v>
      </c>
      <c r="G111" s="163" t="n">
        <f aca="false">low_v2_m!E99+temporary_pension_bonus_low!B99</f>
        <v>30158664.300397</v>
      </c>
      <c r="H111" s="67" t="n">
        <f aca="false">F111-J111</f>
        <v>26711888.1305348</v>
      </c>
      <c r="I111" s="67" t="n">
        <f aca="false">G111-K111</f>
        <v>25585840.8604972</v>
      </c>
      <c r="J111" s="163" t="n">
        <f aca="false">low_v2_m!J99</f>
        <v>4714250.96896894</v>
      </c>
      <c r="K111" s="163" t="n">
        <f aca="false">low_v2_m!K99</f>
        <v>4572823.43989987</v>
      </c>
      <c r="L111" s="67" t="n">
        <f aca="false">H111-I111</f>
        <v>1126047.2700376</v>
      </c>
      <c r="M111" s="67" t="n">
        <f aca="false">J111-K111</f>
        <v>141427.529069068</v>
      </c>
      <c r="N111" s="163" t="n">
        <f aca="false">SUM(low_v5_m!C99:J99)</f>
        <v>3895418.23459893</v>
      </c>
      <c r="O111" s="7"/>
      <c r="P111" s="7"/>
      <c r="Q111" s="67" t="n">
        <f aca="false">I111*5.5017049523</f>
        <v>140765747.370957</v>
      </c>
      <c r="R111" s="67"/>
      <c r="S111" s="67"/>
      <c r="T111" s="7"/>
      <c r="U111" s="7"/>
      <c r="V111" s="67" t="n">
        <f aca="false">K111*5.5017049523</f>
        <v>25158325.3652906</v>
      </c>
      <c r="W111" s="67" t="n">
        <f aca="false">M111*5.5017049523</f>
        <v>778092.537070843</v>
      </c>
      <c r="X111" s="67" t="n">
        <f aca="false">N111*5.1890047538+L111*5.5017049523</f>
        <v>26408523.5794628</v>
      </c>
      <c r="Y111" s="67" t="n">
        <f aca="false">N111*5.1890047538</f>
        <v>20213343.737373</v>
      </c>
      <c r="Z111" s="67" t="n">
        <f aca="false">L111*5.5017049523</f>
        <v>6195179.84208973</v>
      </c>
      <c r="AA111" s="67" t="n">
        <f aca="false">IFE_cost_central!B99</f>
        <v>0</v>
      </c>
      <c r="AB111" s="67" t="n">
        <f aca="false">AA111*$AC$13</f>
        <v>0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3" t="n">
        <f aca="false">low_v2_m!D100+temporary_pension_bonus_low!B100</f>
        <v>31606187.4110422</v>
      </c>
      <c r="G112" s="163" t="n">
        <f aca="false">low_v2_m!E100+temporary_pension_bonus_low!B100</f>
        <v>30331450.6552198</v>
      </c>
      <c r="H112" s="67" t="n">
        <f aca="false">F112-J112</f>
        <v>26805714.4176164</v>
      </c>
      <c r="I112" s="67" t="n">
        <f aca="false">G112-K112</f>
        <v>25674991.8515968</v>
      </c>
      <c r="J112" s="163" t="n">
        <f aca="false">low_v2_m!J100</f>
        <v>4800472.9934258</v>
      </c>
      <c r="K112" s="163" t="n">
        <f aca="false">low_v2_m!K100</f>
        <v>4656458.80362302</v>
      </c>
      <c r="L112" s="67" t="n">
        <f aca="false">H112-I112</f>
        <v>1130722.56601955</v>
      </c>
      <c r="M112" s="67" t="n">
        <f aca="false">J112-K112</f>
        <v>144014.189802773</v>
      </c>
      <c r="N112" s="163" t="n">
        <f aca="false">SUM(low_v5_m!C100:J100)</f>
        <v>3904155.88611278</v>
      </c>
      <c r="O112" s="7"/>
      <c r="P112" s="7"/>
      <c r="Q112" s="67" t="n">
        <f aca="false">I112*5.5017049523</f>
        <v>141256229.820192</v>
      </c>
      <c r="R112" s="67"/>
      <c r="S112" s="67"/>
      <c r="T112" s="7"/>
      <c r="U112" s="7"/>
      <c r="V112" s="67" t="n">
        <f aca="false">K112*5.5017049523</f>
        <v>25618462.4600737</v>
      </c>
      <c r="W112" s="67" t="n">
        <f aca="false">M112*5.5017049523</f>
        <v>792323.58123939</v>
      </c>
      <c r="X112" s="67" t="n">
        <f aca="false">N112*5.1890047538+L112*5.5017049523</f>
        <v>26479585.3937626</v>
      </c>
      <c r="Y112" s="67" t="n">
        <f aca="false">N112*5.1890047538</f>
        <v>20258683.4526155</v>
      </c>
      <c r="Z112" s="67" t="n">
        <f aca="false">L112*5.5017049523</f>
        <v>6220901.94114712</v>
      </c>
      <c r="AA112" s="67" t="n">
        <f aca="false">IFE_cost_central!B100</f>
        <v>0</v>
      </c>
      <c r="AB112" s="67" t="n">
        <f aca="false">AA112*$AC$13</f>
        <v>0</v>
      </c>
      <c r="AC112" s="67"/>
      <c r="AD112" s="6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3" t="n">
        <f aca="false">low_v2_m!D101+temporary_pension_bonus_low!B101</f>
        <v>31771870.6754187</v>
      </c>
      <c r="G113" s="163" t="n">
        <f aca="false">low_v2_m!E101+temporary_pension_bonus_low!B101</f>
        <v>30491129.1860999</v>
      </c>
      <c r="H113" s="67" t="n">
        <f aca="false">F113-J113</f>
        <v>26897726.167394</v>
      </c>
      <c r="I113" s="67" t="n">
        <f aca="false">G113-K113</f>
        <v>25763209.0133159</v>
      </c>
      <c r="J113" s="163" t="n">
        <f aca="false">low_v2_m!J101</f>
        <v>4874144.50802468</v>
      </c>
      <c r="K113" s="163" t="n">
        <f aca="false">low_v2_m!K101</f>
        <v>4727920.17278394</v>
      </c>
      <c r="L113" s="67" t="n">
        <f aca="false">H113-I113</f>
        <v>1134517.15407808</v>
      </c>
      <c r="M113" s="67" t="n">
        <f aca="false">J113-K113</f>
        <v>146224.335240741</v>
      </c>
      <c r="N113" s="163" t="n">
        <f aca="false">SUM(low_v5_m!C101:J101)</f>
        <v>3824287.10907041</v>
      </c>
      <c r="O113" s="7"/>
      <c r="P113" s="7"/>
      <c r="Q113" s="67" t="n">
        <f aca="false">I113*5.5017049523</f>
        <v>141741574.6157</v>
      </c>
      <c r="R113" s="67"/>
      <c r="S113" s="67"/>
      <c r="T113" s="7"/>
      <c r="U113" s="7"/>
      <c r="V113" s="67" t="n">
        <f aca="false">K113*5.5017049523</f>
        <v>26011621.8286844</v>
      </c>
      <c r="W113" s="67" t="n">
        <f aca="false">M113*5.5017049523</f>
        <v>804483.149340762</v>
      </c>
      <c r="X113" s="67" t="n">
        <f aca="false">N113*5.1890047538+L113*5.5017049523</f>
        <v>26086022.6339231</v>
      </c>
      <c r="Y113" s="67" t="n">
        <f aca="false">N113*5.1890047538</f>
        <v>19844243.9888624</v>
      </c>
      <c r="Z113" s="67" t="n">
        <f aca="false">L113*5.5017049523</f>
        <v>6241778.64506068</v>
      </c>
      <c r="AA113" s="67" t="n">
        <f aca="false">IFE_cost_central!B101</f>
        <v>0</v>
      </c>
      <c r="AB113" s="67" t="n">
        <f aca="false">AA113*$AC$13</f>
        <v>0</v>
      </c>
      <c r="AC113" s="67"/>
      <c r="AD113" s="6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9"/>
      <c r="B114" s="5"/>
      <c r="C114" s="159" t="n">
        <f aca="false">C110+1</f>
        <v>2040</v>
      </c>
      <c r="D114" s="159" t="n">
        <f aca="false">D110</f>
        <v>1</v>
      </c>
      <c r="E114" s="159" t="n">
        <v>261</v>
      </c>
      <c r="F114" s="161" t="n">
        <f aca="false">low_v2_m!D102+temporary_pension_bonus_low!B102</f>
        <v>31874054.930781</v>
      </c>
      <c r="G114" s="161" t="n">
        <f aca="false">low_v2_m!E102+temporary_pension_bonus_low!B102</f>
        <v>30590459.2764036</v>
      </c>
      <c r="H114" s="8" t="n">
        <f aca="false">F114-J114</f>
        <v>26939233.0838021</v>
      </c>
      <c r="I114" s="8" t="n">
        <f aca="false">G114-K114</f>
        <v>25803682.0848341</v>
      </c>
      <c r="J114" s="161" t="n">
        <f aca="false">low_v2_m!J102</f>
        <v>4934821.84697886</v>
      </c>
      <c r="K114" s="161" t="n">
        <f aca="false">low_v2_m!K102</f>
        <v>4786777.1915695</v>
      </c>
      <c r="L114" s="8" t="n">
        <f aca="false">H114-I114</f>
        <v>1135550.99896797</v>
      </c>
      <c r="M114" s="8" t="n">
        <f aca="false">J114-K114</f>
        <v>148044.655409366</v>
      </c>
      <c r="N114" s="161" t="n">
        <f aca="false">SUM(low_v5_m!C102:J102)</f>
        <v>4661321.6869113</v>
      </c>
      <c r="O114" s="5"/>
      <c r="P114" s="5"/>
      <c r="Q114" s="8" t="n">
        <f aca="false">I114*5.5017049523</f>
        <v>141964245.513707</v>
      </c>
      <c r="R114" s="8"/>
      <c r="S114" s="8"/>
      <c r="T114" s="5"/>
      <c r="U114" s="5"/>
      <c r="V114" s="8" t="n">
        <f aca="false">K114*5.5017049523</f>
        <v>26335435.7804146</v>
      </c>
      <c r="W114" s="8" t="n">
        <f aca="false">M114*5.5017049523</f>
        <v>814498.013827255</v>
      </c>
      <c r="X114" s="8" t="n">
        <f aca="false">N114*5.1890047538+L114*5.5017049523</f>
        <v>30435086.9469851</v>
      </c>
      <c r="Y114" s="8" t="n">
        <f aca="false">N114*5.1890047538</f>
        <v>24187620.3923738</v>
      </c>
      <c r="Z114" s="8" t="n">
        <f aca="false">L114*5.5017049523</f>
        <v>6247466.5546113</v>
      </c>
      <c r="AA114" s="8" t="n">
        <f aca="false">IFE_cost_central!B102</f>
        <v>0</v>
      </c>
      <c r="AB114" s="8" t="n">
        <f aca="false">AA114*$AC$13</f>
        <v>0</v>
      </c>
      <c r="AC114" s="8"/>
      <c r="AD114" s="8"/>
      <c r="AE114" s="159"/>
      <c r="AF114" s="159"/>
      <c r="AG114" s="159"/>
      <c r="AH114" s="159"/>
      <c r="AI114" s="159"/>
      <c r="AJ114" s="159"/>
      <c r="AK114" s="159"/>
      <c r="AL114" s="159"/>
      <c r="AM114" s="159"/>
      <c r="AN114" s="159"/>
      <c r="AO114" s="159"/>
      <c r="AP114" s="159"/>
      <c r="AQ114" s="159"/>
      <c r="AR114" s="159"/>
      <c r="AS114" s="159"/>
      <c r="AT114" s="159"/>
      <c r="AU114" s="159"/>
      <c r="AV114" s="159"/>
      <c r="AW114" s="159"/>
      <c r="AX114" s="159"/>
      <c r="AY114" s="159"/>
      <c r="AZ114" s="159"/>
      <c r="BA114" s="159"/>
      <c r="BB114" s="159"/>
      <c r="BC114" s="159"/>
      <c r="BD114" s="159"/>
      <c r="BE114" s="159"/>
      <c r="BF114" s="159"/>
      <c r="BG114" s="159"/>
      <c r="BH114" s="159"/>
      <c r="BI114" s="159"/>
      <c r="BJ114" s="159"/>
      <c r="BK114" s="159"/>
      <c r="BL114" s="159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3" t="n">
        <f aca="false">low_v2_m!D103+temporary_pension_bonus_low!B103</f>
        <v>31991968.2859924</v>
      </c>
      <c r="G115" s="163" t="n">
        <f aca="false">low_v2_m!E103+temporary_pension_bonus_low!B103</f>
        <v>30703657.4426273</v>
      </c>
      <c r="H115" s="67" t="n">
        <f aca="false">F115-J115</f>
        <v>26956151.769022</v>
      </c>
      <c r="I115" s="67" t="n">
        <f aca="false">G115-K115</f>
        <v>25818915.421166</v>
      </c>
      <c r="J115" s="163" t="n">
        <f aca="false">low_v2_m!J103</f>
        <v>5035816.51697037</v>
      </c>
      <c r="K115" s="163" t="n">
        <f aca="false">low_v2_m!K103</f>
        <v>4884742.02146126</v>
      </c>
      <c r="L115" s="67" t="n">
        <f aca="false">H115-I115</f>
        <v>1137236.34785605</v>
      </c>
      <c r="M115" s="67" t="n">
        <f aca="false">J115-K115</f>
        <v>151074.495509111</v>
      </c>
      <c r="N115" s="163" t="n">
        <f aca="false">SUM(low_v5_m!C103:J103)</f>
        <v>3883164.15186489</v>
      </c>
      <c r="O115" s="7"/>
      <c r="P115" s="7"/>
      <c r="Q115" s="67" t="n">
        <f aca="false">I115*5.5017049523</f>
        <v>142048054.835644</v>
      </c>
      <c r="R115" s="67"/>
      <c r="S115" s="67"/>
      <c r="T115" s="7"/>
      <c r="U115" s="7"/>
      <c r="V115" s="67" t="n">
        <f aca="false">K115*5.5017049523</f>
        <v>26874409.3701813</v>
      </c>
      <c r="W115" s="67" t="n">
        <f aca="false">M115*5.5017049523</f>
        <v>831167.300108702</v>
      </c>
      <c r="X115" s="67" t="n">
        <f aca="false">N115*5.1890047538+L115*5.5017049523</f>
        <v>26406496.0907478</v>
      </c>
      <c r="Y115" s="67" t="n">
        <f aca="false">N115*5.1890047538</f>
        <v>20149757.2438126</v>
      </c>
      <c r="Z115" s="67" t="n">
        <f aca="false">L115*5.5017049523</f>
        <v>6256738.84693519</v>
      </c>
      <c r="AA115" s="67" t="n">
        <f aca="false">IFE_cost_central!B103</f>
        <v>0</v>
      </c>
      <c r="AB115" s="67" t="n">
        <f aca="false">AA115*$AC$13</f>
        <v>0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3" t="n">
        <f aca="false">low_v2_m!D104+temporary_pension_bonus_low!B104</f>
        <v>31979136.8040567</v>
      </c>
      <c r="G116" s="163" t="n">
        <f aca="false">low_v2_m!E104+temporary_pension_bonus_low!B104</f>
        <v>30692379.8809396</v>
      </c>
      <c r="H116" s="67" t="n">
        <f aca="false">F116-J116</f>
        <v>26917070.0449412</v>
      </c>
      <c r="I116" s="67" t="n">
        <f aca="false">G116-K116</f>
        <v>25782175.1245976</v>
      </c>
      <c r="J116" s="163" t="n">
        <f aca="false">low_v2_m!J104</f>
        <v>5062066.75911552</v>
      </c>
      <c r="K116" s="163" t="n">
        <f aca="false">low_v2_m!K104</f>
        <v>4910204.75634205</v>
      </c>
      <c r="L116" s="67" t="n">
        <f aca="false">H116-I116</f>
        <v>1134894.92034367</v>
      </c>
      <c r="M116" s="67" t="n">
        <f aca="false">J116-K116</f>
        <v>151862.002773466</v>
      </c>
      <c r="N116" s="163" t="n">
        <f aca="false">SUM(low_v5_m!C104:J104)</f>
        <v>3838093.61396094</v>
      </c>
      <c r="O116" s="7"/>
      <c r="P116" s="7"/>
      <c r="Q116" s="67" t="n">
        <f aca="false">I116*5.5017049523</f>
        <v>141845920.564064</v>
      </c>
      <c r="R116" s="67"/>
      <c r="S116" s="67"/>
      <c r="T116" s="7"/>
      <c r="U116" s="7"/>
      <c r="V116" s="67" t="n">
        <f aca="false">K116*5.5017049523</f>
        <v>27014497.8247741</v>
      </c>
      <c r="W116" s="67" t="n">
        <f aca="false">M116*5.5017049523</f>
        <v>835499.932724972</v>
      </c>
      <c r="X116" s="67" t="n">
        <f aca="false">N116*5.1890047538+L116*5.5017049523</f>
        <v>26159743.0119676</v>
      </c>
      <c r="Y116" s="67" t="n">
        <f aca="false">N116*5.1890047538</f>
        <v>19915886.0083728</v>
      </c>
      <c r="Z116" s="67" t="n">
        <f aca="false">L116*5.5017049523</f>
        <v>6243857.00359487</v>
      </c>
      <c r="AA116" s="67" t="n">
        <f aca="false">IFE_cost_central!B104</f>
        <v>0</v>
      </c>
      <c r="AB116" s="67" t="n">
        <f aca="false">AA116*$AC$13</f>
        <v>0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3" t="n">
        <f aca="false">low_v2_m!D105+temporary_pension_bonus_low!B105</f>
        <v>32135623.1534675</v>
      </c>
      <c r="G117" s="163" t="n">
        <f aca="false">low_v2_m!E105+temporary_pension_bonus_low!B105</f>
        <v>30843116.8455093</v>
      </c>
      <c r="H117" s="67" t="n">
        <f aca="false">F117-J117</f>
        <v>27027323.846833</v>
      </c>
      <c r="I117" s="67" t="n">
        <f aca="false">G117-K117</f>
        <v>25888066.5180738</v>
      </c>
      <c r="J117" s="163" t="n">
        <f aca="false">low_v2_m!J105</f>
        <v>5108299.30663458</v>
      </c>
      <c r="K117" s="163" t="n">
        <f aca="false">low_v2_m!K105</f>
        <v>4955050.32743554</v>
      </c>
      <c r="L117" s="67" t="n">
        <f aca="false">H117-I117</f>
        <v>1139257.32875919</v>
      </c>
      <c r="M117" s="67" t="n">
        <f aca="false">J117-K117</f>
        <v>153248.979199039</v>
      </c>
      <c r="N117" s="163" t="n">
        <f aca="false">SUM(low_v5_m!C105:J105)</f>
        <v>3794290.12463231</v>
      </c>
      <c r="O117" s="7"/>
      <c r="P117" s="7"/>
      <c r="Q117" s="67" t="n">
        <f aca="false">I117*5.5017049523</f>
        <v>142428503.767958</v>
      </c>
      <c r="R117" s="67"/>
      <c r="S117" s="67"/>
      <c r="T117" s="7"/>
      <c r="U117" s="7"/>
      <c r="V117" s="67" t="n">
        <f aca="false">K117*5.5017049523</f>
        <v>27261224.9253479</v>
      </c>
      <c r="W117" s="67" t="n">
        <f aca="false">M117*5.5017049523</f>
        <v>843130.667794271</v>
      </c>
      <c r="X117" s="67" t="n">
        <f aca="false">N117*5.1890047538+L117*5.5017049523</f>
        <v>25956447.181592</v>
      </c>
      <c r="Y117" s="67" t="n">
        <f aca="false">N117*5.1890047538</f>
        <v>19688589.4940135</v>
      </c>
      <c r="Z117" s="67" t="n">
        <f aca="false">L117*5.5017049523</f>
        <v>6267857.68757852</v>
      </c>
      <c r="AA117" s="67" t="n">
        <f aca="false">IFE_cost_central!B105</f>
        <v>0</v>
      </c>
      <c r="AB117" s="67" t="n">
        <f aca="false">AA117*$AC$13</f>
        <v>0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W1" colorId="64" zoomScale="60" zoomScaleNormal="60" zoomScalePageLayoutView="100" workbookViewId="0">
      <selection pane="topLeft" activeCell="AC34" activeCellId="0" sqref="AC34"/>
    </sheetView>
  </sheetViews>
  <sheetFormatPr defaultColWidth="9.328125" defaultRowHeight="12.8" zeroHeight="false" outlineLevelRow="0" outlineLevelCol="0"/>
  <cols>
    <col collapsed="false" customWidth="true" hidden="false" outlineLevel="0" max="7" min="6" style="110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110" width="17.35"/>
    <col collapsed="false" customWidth="true" hidden="false" outlineLevel="0" max="11" min="11" style="110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true" hidden="false" outlineLevel="0" max="14" min="14" style="110" width="8.83"/>
    <col collapsed="false" customWidth="true" hidden="false" outlineLevel="0" max="18" min="17" style="0" width="13.5"/>
    <col collapsed="false" customWidth="true" hidden="false" outlineLevel="0" max="24" min="24" style="0" width="16.48"/>
    <col collapsed="false" customWidth="true" hidden="false" outlineLevel="0" max="27" min="27" style="0" width="15.8"/>
    <col collapsed="false" customWidth="true" hidden="false" outlineLevel="0" max="28" min="28" style="0" width="12.1"/>
  </cols>
  <sheetData>
    <row r="1" customFormat="false" ht="12.8" hidden="false" customHeight="true" outlineLevel="0" collapsed="false">
      <c r="A1" s="139"/>
      <c r="B1" s="140"/>
      <c r="C1" s="139"/>
      <c r="D1" s="139"/>
      <c r="E1" s="139"/>
      <c r="F1" s="141" t="s">
        <v>174</v>
      </c>
      <c r="G1" s="141" t="s">
        <v>175</v>
      </c>
      <c r="H1" s="139"/>
      <c r="I1" s="139"/>
      <c r="J1" s="142" t="s">
        <v>176</v>
      </c>
      <c r="K1" s="142" t="s">
        <v>177</v>
      </c>
      <c r="L1" s="139"/>
      <c r="M1" s="143"/>
      <c r="N1" s="144" t="s">
        <v>178</v>
      </c>
      <c r="O1" s="139"/>
      <c r="P1" s="140"/>
      <c r="Q1" s="139"/>
      <c r="R1" s="139"/>
      <c r="S1" s="139"/>
      <c r="T1" s="139"/>
      <c r="U1" s="140"/>
      <c r="V1" s="139"/>
      <c r="W1" s="139"/>
      <c r="X1" s="139"/>
      <c r="Y1" s="139"/>
      <c r="Z1" s="139"/>
      <c r="AA1" s="139"/>
      <c r="AB1" s="139"/>
      <c r="AC1" s="139"/>
      <c r="AD1" s="139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</row>
    <row r="2" customFormat="false" ht="12.8" hidden="false" customHeight="true" outlineLevel="0" collapsed="false">
      <c r="A2" s="139"/>
      <c r="B2" s="140"/>
      <c r="C2" s="139"/>
      <c r="D2" s="139"/>
      <c r="E2" s="139"/>
      <c r="F2" s="142" t="s">
        <v>179</v>
      </c>
      <c r="G2" s="142" t="s">
        <v>180</v>
      </c>
      <c r="H2" s="139"/>
      <c r="I2" s="139"/>
      <c r="J2" s="144"/>
      <c r="K2" s="144"/>
      <c r="L2" s="139"/>
      <c r="M2" s="143"/>
      <c r="N2" s="144" t="s">
        <v>181</v>
      </c>
      <c r="O2" s="139"/>
      <c r="P2" s="140"/>
      <c r="Q2" s="139"/>
      <c r="R2" s="139"/>
      <c r="S2" s="139"/>
      <c r="T2" s="139"/>
      <c r="U2" s="140"/>
      <c r="V2" s="139"/>
      <c r="W2" s="139"/>
      <c r="X2" s="139"/>
      <c r="Y2" s="139"/>
      <c r="Z2" s="139"/>
      <c r="AA2" s="139"/>
      <c r="AB2" s="139"/>
      <c r="AC2" s="139"/>
      <c r="AD2" s="139"/>
      <c r="AE2" s="145"/>
      <c r="AF2" s="145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  <c r="AW2" s="145"/>
      <c r="AX2" s="145"/>
      <c r="AY2" s="145"/>
      <c r="AZ2" s="145"/>
      <c r="BA2" s="145"/>
      <c r="BB2" s="145"/>
      <c r="BC2" s="145"/>
      <c r="BD2" s="145"/>
      <c r="BE2" s="145"/>
      <c r="BF2" s="145"/>
      <c r="BG2" s="145"/>
      <c r="BH2" s="145"/>
      <c r="BI2" s="145"/>
      <c r="BJ2" s="145"/>
      <c r="BK2" s="145"/>
      <c r="BL2" s="145"/>
    </row>
    <row r="3" customFormat="false" ht="50.25" hidden="false" customHeight="true" outlineLevel="0" collapsed="false">
      <c r="A3" s="146" t="s">
        <v>182</v>
      </c>
      <c r="B3" s="147"/>
      <c r="C3" s="146" t="s">
        <v>183</v>
      </c>
      <c r="D3" s="146" t="s">
        <v>184</v>
      </c>
      <c r="E3" s="146" t="s">
        <v>185</v>
      </c>
      <c r="F3" s="148" t="s">
        <v>186</v>
      </c>
      <c r="G3" s="148" t="s">
        <v>187</v>
      </c>
      <c r="H3" s="146" t="s">
        <v>188</v>
      </c>
      <c r="I3" s="146" t="s">
        <v>189</v>
      </c>
      <c r="J3" s="148" t="s">
        <v>190</v>
      </c>
      <c r="K3" s="148" t="s">
        <v>191</v>
      </c>
      <c r="L3" s="146" t="s">
        <v>192</v>
      </c>
      <c r="M3" s="149" t="s">
        <v>193</v>
      </c>
      <c r="N3" s="148" t="s">
        <v>194</v>
      </c>
      <c r="O3" s="146" t="s">
        <v>195</v>
      </c>
      <c r="P3" s="147" t="s">
        <v>196</v>
      </c>
      <c r="Q3" s="146" t="s">
        <v>197</v>
      </c>
      <c r="R3" s="146" t="s">
        <v>198</v>
      </c>
      <c r="S3" s="146" t="s">
        <v>199</v>
      </c>
      <c r="T3" s="146" t="s">
        <v>200</v>
      </c>
      <c r="U3" s="147" t="s">
        <v>201</v>
      </c>
      <c r="V3" s="146" t="s">
        <v>202</v>
      </c>
      <c r="W3" s="146" t="s">
        <v>203</v>
      </c>
      <c r="X3" s="146" t="s">
        <v>204</v>
      </c>
      <c r="Y3" s="146" t="s">
        <v>205</v>
      </c>
      <c r="Z3" s="146" t="s">
        <v>206</v>
      </c>
      <c r="AA3" s="148" t="s">
        <v>207</v>
      </c>
      <c r="AB3" s="148" t="s">
        <v>208</v>
      </c>
      <c r="AC3" s="146"/>
      <c r="AD3" s="146"/>
      <c r="AE3" s="150"/>
      <c r="AF3" s="150"/>
      <c r="AG3" s="150"/>
      <c r="AH3" s="150"/>
      <c r="AI3" s="150"/>
      <c r="AJ3" s="150"/>
      <c r="AK3" s="150"/>
      <c r="AL3" s="150"/>
      <c r="AM3" s="150"/>
      <c r="AN3" s="150"/>
      <c r="AO3" s="150"/>
      <c r="AP3" s="150"/>
      <c r="AQ3" s="150"/>
      <c r="AR3" s="150"/>
      <c r="AS3" s="150"/>
      <c r="AT3" s="150"/>
      <c r="AU3" s="150"/>
      <c r="AV3" s="150"/>
      <c r="AW3" s="150"/>
      <c r="AX3" s="150"/>
      <c r="AY3" s="150"/>
      <c r="AZ3" s="150"/>
      <c r="BA3" s="150"/>
      <c r="BB3" s="150"/>
      <c r="BC3" s="150"/>
      <c r="BD3" s="150"/>
      <c r="BE3" s="150"/>
      <c r="BF3" s="150"/>
      <c r="BG3" s="150"/>
      <c r="BH3" s="150"/>
      <c r="BI3" s="150"/>
      <c r="BJ3" s="150"/>
      <c r="BK3" s="150"/>
      <c r="BL3" s="150"/>
    </row>
    <row r="4" customFormat="false" ht="12.8" hidden="false" customHeight="false" outlineLevel="0" collapsed="false">
      <c r="A4" s="151" t="s">
        <v>209</v>
      </c>
      <c r="B4" s="152"/>
      <c r="C4" s="151" t="n">
        <v>2014</v>
      </c>
      <c r="D4" s="151" t="n">
        <v>1</v>
      </c>
      <c r="E4" s="151" t="n">
        <v>1005</v>
      </c>
      <c r="F4" s="153" t="n">
        <v>13919743</v>
      </c>
      <c r="G4" s="153" t="n">
        <v>13367098</v>
      </c>
      <c r="H4" s="154" t="n">
        <f aca="false">F4-J4</f>
        <v>13919743</v>
      </c>
      <c r="I4" s="154" t="n">
        <f aca="false">G4-K4</f>
        <v>13367098</v>
      </c>
      <c r="J4" s="155"/>
      <c r="K4" s="155"/>
      <c r="L4" s="154" t="n">
        <f aca="false">H4-I4</f>
        <v>552645</v>
      </c>
      <c r="M4" s="154" t="n">
        <f aca="false">J4-K4</f>
        <v>0</v>
      </c>
      <c r="N4" s="153" t="n">
        <v>2431521</v>
      </c>
      <c r="O4" s="156" t="n">
        <v>68064666.1181856</v>
      </c>
      <c r="P4" s="151" t="n">
        <f aca="false">O4/I4</f>
        <v>5.09195534574412</v>
      </c>
      <c r="Q4" s="154" t="n">
        <f aca="false">I4*5.5017049523</f>
        <v>73541829.2644794</v>
      </c>
      <c r="R4" s="154" t="n">
        <v>11018747.8054275</v>
      </c>
      <c r="S4" s="154" t="n">
        <v>2463940.91347832</v>
      </c>
      <c r="T4" s="156" t="n">
        <v>13733232.3112091</v>
      </c>
      <c r="U4" s="151" t="n">
        <f aca="false">R4/N4</f>
        <v>4.53162765422445</v>
      </c>
      <c r="V4" s="152"/>
      <c r="W4" s="152"/>
      <c r="X4" s="154" t="n">
        <f aca="false">N4*U12+L4*P13</f>
        <v>15657663.7612308</v>
      </c>
      <c r="Y4" s="154" t="n">
        <f aca="false">N4*5.1890047538</f>
        <v>12617174.0279645</v>
      </c>
      <c r="Z4" s="154" t="n">
        <f aca="false">L4*5.5017049523</f>
        <v>3040489.73336383</v>
      </c>
      <c r="AA4" s="154"/>
      <c r="AB4" s="154"/>
      <c r="AC4" s="154"/>
      <c r="AD4" s="154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1"/>
      <c r="BA4" s="151"/>
      <c r="BB4" s="151"/>
      <c r="BC4" s="151"/>
      <c r="BD4" s="151"/>
      <c r="BE4" s="151"/>
      <c r="BF4" s="151"/>
      <c r="BG4" s="151"/>
      <c r="BH4" s="151"/>
      <c r="BI4" s="151"/>
      <c r="BJ4" s="151"/>
      <c r="BK4" s="151"/>
      <c r="BL4" s="151"/>
    </row>
    <row r="5" customFormat="false" ht="12.8" hidden="false" customHeight="false" outlineLevel="0" collapsed="false">
      <c r="B5" s="152"/>
      <c r="C5" s="151" t="n">
        <v>2014</v>
      </c>
      <c r="D5" s="151" t="n">
        <v>2</v>
      </c>
      <c r="E5" s="151" t="n">
        <v>1004</v>
      </c>
      <c r="F5" s="153" t="n">
        <v>14482790</v>
      </c>
      <c r="G5" s="153" t="n">
        <v>13911325</v>
      </c>
      <c r="H5" s="154" t="n">
        <f aca="false">F5-J5</f>
        <v>14482790</v>
      </c>
      <c r="I5" s="154" t="n">
        <f aca="false">G5-K5</f>
        <v>13911325</v>
      </c>
      <c r="J5" s="155"/>
      <c r="K5" s="155"/>
      <c r="L5" s="154" t="n">
        <f aca="false">H5-I5</f>
        <v>571465</v>
      </c>
      <c r="M5" s="154" t="n">
        <f aca="false">J5-K5</f>
        <v>0</v>
      </c>
      <c r="N5" s="153" t="n">
        <v>2156056</v>
      </c>
      <c r="O5" s="156" t="n">
        <v>80470827.8892677</v>
      </c>
      <c r="P5" s="151" t="n">
        <f aca="false">O5/I5</f>
        <v>5.78455523749662</v>
      </c>
      <c r="Q5" s="154" t="n">
        <f aca="false">I5*5.5017049523</f>
        <v>76536005.6455548</v>
      </c>
      <c r="R5" s="154" t="n">
        <v>13090128.797517</v>
      </c>
      <c r="S5" s="154" t="n">
        <v>2913043.96959149</v>
      </c>
      <c r="T5" s="156" t="n">
        <v>16270046.9661959</v>
      </c>
      <c r="U5" s="151" t="n">
        <f aca="false">R5/N5</f>
        <v>6.07133061363759</v>
      </c>
      <c r="V5" s="152"/>
      <c r="W5" s="152"/>
      <c r="X5" s="154" t="n">
        <f aca="false">N5*5.1890047538+L5*5.5017049523</f>
        <v>14331816.6540251</v>
      </c>
      <c r="Y5" s="154" t="n">
        <f aca="false">N5*5.1890047538</f>
        <v>11187784.833459</v>
      </c>
      <c r="Z5" s="154" t="n">
        <f aca="false">L5*5.5017049523</f>
        <v>3144031.82056612</v>
      </c>
      <c r="AA5" s="154"/>
      <c r="AB5" s="154"/>
      <c r="AC5" s="154"/>
      <c r="AD5" s="154"/>
    </row>
    <row r="6" customFormat="false" ht="12.8" hidden="false" customHeight="false" outlineLevel="0" collapsed="false">
      <c r="B6" s="152"/>
      <c r="C6" s="151" t="n">
        <v>2014</v>
      </c>
      <c r="D6" s="151" t="n">
        <v>3</v>
      </c>
      <c r="E6" s="151" t="n">
        <v>1003</v>
      </c>
      <c r="F6" s="153" t="n">
        <v>15149966</v>
      </c>
      <c r="G6" s="153" t="n">
        <v>14531608</v>
      </c>
      <c r="H6" s="154" t="n">
        <f aca="false">F6-J6</f>
        <v>15149966</v>
      </c>
      <c r="I6" s="154" t="n">
        <f aca="false">G6-K6</f>
        <v>14531608</v>
      </c>
      <c r="J6" s="155"/>
      <c r="K6" s="155"/>
      <c r="L6" s="154" t="n">
        <f aca="false">H6-I6</f>
        <v>618358</v>
      </c>
      <c r="M6" s="154" t="n">
        <f aca="false">J6-K6</f>
        <v>0</v>
      </c>
      <c r="N6" s="153" t="n">
        <v>2697106</v>
      </c>
      <c r="O6" s="156" t="n">
        <v>71025009.1540406</v>
      </c>
      <c r="P6" s="151" t="n">
        <f aca="false">O6/I6</f>
        <v>4.88762215124717</v>
      </c>
      <c r="Q6" s="154" t="n">
        <f aca="false">I6*5.5017049523</f>
        <v>79948619.6984823</v>
      </c>
      <c r="R6" s="154" t="n">
        <v>13303482.9648562</v>
      </c>
      <c r="S6" s="154" t="n">
        <v>2571105.33137627</v>
      </c>
      <c r="T6" s="156" t="n">
        <v>17670963.688597</v>
      </c>
      <c r="U6" s="151" t="n">
        <f aca="false">R6/N6</f>
        <v>4.93250282519716</v>
      </c>
      <c r="V6" s="152"/>
      <c r="W6" s="152"/>
      <c r="X6" s="154" t="n">
        <f aca="false">N6*5.1890047538+L6*5.5017049523</f>
        <v>17397319.1263968</v>
      </c>
      <c r="Y6" s="154" t="n">
        <f aca="false">N6*5.1890047538</f>
        <v>13995295.8555025</v>
      </c>
      <c r="Z6" s="154" t="n">
        <f aca="false">L6*5.5017049523</f>
        <v>3402023.27089432</v>
      </c>
      <c r="AA6" s="154"/>
      <c r="AB6" s="154"/>
      <c r="AC6" s="154"/>
      <c r="AD6" s="154"/>
    </row>
    <row r="7" customFormat="false" ht="12.8" hidden="false" customHeight="false" outlineLevel="0" collapsed="false">
      <c r="C7" s="151" t="n">
        <v>2014</v>
      </c>
      <c r="D7" s="151" t="n">
        <v>4</v>
      </c>
      <c r="E7" s="151" t="n">
        <v>160</v>
      </c>
      <c r="F7" s="153" t="n">
        <v>15745971</v>
      </c>
      <c r="G7" s="153" t="n">
        <v>15148486</v>
      </c>
      <c r="H7" s="154" t="n">
        <f aca="false">F7-J7</f>
        <v>15745971</v>
      </c>
      <c r="I7" s="154" t="n">
        <f aca="false">G7-K7</f>
        <v>15148486</v>
      </c>
      <c r="J7" s="155"/>
      <c r="K7" s="155"/>
      <c r="L7" s="154" t="n">
        <f aca="false">H7-I7</f>
        <v>597485</v>
      </c>
      <c r="M7" s="154" t="n">
        <f aca="false">J7-K7</f>
        <v>0</v>
      </c>
      <c r="N7" s="153" t="n">
        <v>2598761</v>
      </c>
      <c r="O7" s="156" t="n">
        <v>90838150.786</v>
      </c>
      <c r="P7" s="151" t="n">
        <f aca="false">O7/I7</f>
        <v>5.99651679950062</v>
      </c>
      <c r="Q7" s="154" t="n">
        <f aca="false">I7*5.5017049523</f>
        <v>83342500.4460472</v>
      </c>
      <c r="R7" s="154" t="n">
        <v>12713686.068</v>
      </c>
      <c r="S7" s="154" t="n">
        <v>3288341.0584532</v>
      </c>
      <c r="T7" s="156" t="n">
        <v>17161490.7544532</v>
      </c>
      <c r="U7" s="151" t="n">
        <f aca="false">R7/N7</f>
        <v>4.89221058342803</v>
      </c>
      <c r="V7" s="152"/>
      <c r="W7" s="152"/>
      <c r="X7" s="154" t="n">
        <f aca="false">N7*5.1890047538+L7*5.5017049523</f>
        <v>16772169.366415</v>
      </c>
      <c r="Y7" s="154" t="n">
        <f aca="false">N7*5.1890047538</f>
        <v>13484983.18299</v>
      </c>
      <c r="Z7" s="154" t="n">
        <f aca="false">L7*5.5017049523</f>
        <v>3287186.18342497</v>
      </c>
      <c r="AA7" s="154"/>
      <c r="AB7" s="154"/>
      <c r="AC7" s="154"/>
      <c r="AD7" s="154"/>
    </row>
    <row r="8" customFormat="false" ht="12.8" hidden="false" customHeight="false" outlineLevel="0" collapsed="false">
      <c r="B8" s="152"/>
      <c r="C8" s="151" t="n">
        <f aca="false">C4+1</f>
        <v>2015</v>
      </c>
      <c r="D8" s="151" t="n">
        <f aca="false">D4</f>
        <v>1</v>
      </c>
      <c r="E8" s="151" t="n">
        <v>1001</v>
      </c>
      <c r="F8" s="153" t="n">
        <v>16507879</v>
      </c>
      <c r="G8" s="153" t="n">
        <v>15853349</v>
      </c>
      <c r="H8" s="154" t="n">
        <f aca="false">F8-J8</f>
        <v>16507879</v>
      </c>
      <c r="I8" s="154" t="n">
        <f aca="false">G8-K8</f>
        <v>15853349</v>
      </c>
      <c r="J8" s="155"/>
      <c r="K8" s="155"/>
      <c r="L8" s="154" t="n">
        <f aca="false">H8-I8</f>
        <v>654530</v>
      </c>
      <c r="M8" s="154" t="n">
        <f aca="false">J8-K8</f>
        <v>0</v>
      </c>
      <c r="N8" s="153" t="n">
        <v>3002195</v>
      </c>
      <c r="O8" s="156" t="n">
        <v>81897043.9675653</v>
      </c>
      <c r="P8" s="151" t="n">
        <f aca="false">O8/I8</f>
        <v>5.16591440506137</v>
      </c>
      <c r="Q8" s="154" t="n">
        <f aca="false">I8*5.5017049523</f>
        <v>87220448.7038403</v>
      </c>
      <c r="R8" s="154" t="n">
        <v>13986686.083894</v>
      </c>
      <c r="S8" s="154" t="n">
        <v>2964672.99162586</v>
      </c>
      <c r="T8" s="156" t="n">
        <v>18231627.4986104</v>
      </c>
      <c r="U8" s="151" t="n">
        <f aca="false">R8/N8</f>
        <v>4.65881999133767</v>
      </c>
      <c r="V8" s="152"/>
      <c r="W8" s="152"/>
      <c r="X8" s="154" t="n">
        <f aca="false">N8*5.1890047538+L8*5.5017049523</f>
        <v>19179435.0692635</v>
      </c>
      <c r="Y8" s="154" t="n">
        <f aca="false">N8*5.1890047538</f>
        <v>15578404.1268346</v>
      </c>
      <c r="Z8" s="154" t="n">
        <f aca="false">L8*5.5017049523</f>
        <v>3601030.94242892</v>
      </c>
      <c r="AA8" s="154" t="s">
        <v>210</v>
      </c>
      <c r="AB8" s="154"/>
      <c r="AC8" s="154"/>
      <c r="AD8" s="154"/>
    </row>
    <row r="9" customFormat="false" ht="12.8" hidden="false" customHeight="false" outlineLevel="0" collapsed="false">
      <c r="B9" s="152"/>
      <c r="C9" s="151" t="n">
        <f aca="false">C5+1</f>
        <v>2015</v>
      </c>
      <c r="D9" s="151" t="n">
        <f aca="false">D5</f>
        <v>2</v>
      </c>
      <c r="E9" s="151" t="n">
        <v>1000</v>
      </c>
      <c r="F9" s="153" t="n">
        <v>17877475</v>
      </c>
      <c r="G9" s="153" t="n">
        <v>17180984</v>
      </c>
      <c r="H9" s="154" t="n">
        <f aca="false">F9-J9</f>
        <v>17877475</v>
      </c>
      <c r="I9" s="154" t="n">
        <f aca="false">G9-K9</f>
        <v>17180984</v>
      </c>
      <c r="J9" s="155"/>
      <c r="K9" s="155"/>
      <c r="L9" s="154" t="n">
        <f aca="false">H9-I9</f>
        <v>696491</v>
      </c>
      <c r="M9" s="154" t="n">
        <f aca="false">J9-K9</f>
        <v>0</v>
      </c>
      <c r="N9" s="153" t="n">
        <v>2371185</v>
      </c>
      <c r="O9" s="156" t="n">
        <v>104523364.336654</v>
      </c>
      <c r="P9" s="151" t="n">
        <f aca="false">O9/I9</f>
        <v>6.08366577471081</v>
      </c>
      <c r="Q9" s="154" t="n">
        <f aca="false">I9*5.5017049523</f>
        <v>94524704.7581871</v>
      </c>
      <c r="R9" s="154" t="n">
        <v>14339828.6769147</v>
      </c>
      <c r="S9" s="154" t="n">
        <v>3783745.78898687</v>
      </c>
      <c r="T9" s="156" t="n">
        <v>19687951.5296409</v>
      </c>
      <c r="U9" s="151" t="n">
        <f aca="false">R9/N9</f>
        <v>6.04753685474339</v>
      </c>
      <c r="V9" s="152"/>
      <c r="W9" s="152"/>
      <c r="X9" s="154" t="n">
        <f aca="false">N9*5.1890047538+L9*5.5017049523</f>
        <v>16135978.2210716</v>
      </c>
      <c r="Y9" s="154" t="n">
        <f aca="false">N9*5.1890047538</f>
        <v>12304090.2371393</v>
      </c>
      <c r="Z9" s="154" t="n">
        <f aca="false">L9*5.5017049523</f>
        <v>3831887.98393238</v>
      </c>
      <c r="AA9" s="154" t="s">
        <v>211</v>
      </c>
      <c r="AB9" s="154" t="n">
        <v>0</v>
      </c>
      <c r="AC9" s="154" t="n">
        <v>0</v>
      </c>
      <c r="AD9" s="154"/>
    </row>
    <row r="10" customFormat="false" ht="12.8" hidden="false" customHeight="false" outlineLevel="0" collapsed="false">
      <c r="B10" s="152"/>
      <c r="C10" s="151" t="n">
        <v>2016</v>
      </c>
      <c r="D10" s="151" t="n">
        <v>2</v>
      </c>
      <c r="E10" s="151" t="n">
        <v>996</v>
      </c>
      <c r="F10" s="153" t="n">
        <v>18529945</v>
      </c>
      <c r="G10" s="153" t="n">
        <v>17797215</v>
      </c>
      <c r="H10" s="154" t="n">
        <f aca="false">F10-J10</f>
        <v>18529945</v>
      </c>
      <c r="I10" s="154" t="n">
        <f aca="false">G10-K10</f>
        <v>17797215</v>
      </c>
      <c r="J10" s="155"/>
      <c r="K10" s="155"/>
      <c r="L10" s="154" t="n">
        <f aca="false">H10-I10</f>
        <v>732730</v>
      </c>
      <c r="M10" s="154" t="n">
        <f aca="false">J10-K10</f>
        <v>0</v>
      </c>
      <c r="N10" s="155"/>
      <c r="O10" s="152"/>
      <c r="P10" s="152"/>
      <c r="Q10" s="154" t="n">
        <f aca="false">I10*5.5017049523</f>
        <v>97915025.9026478</v>
      </c>
      <c r="R10" s="154"/>
      <c r="S10" s="154"/>
      <c r="T10" s="152"/>
      <c r="U10" s="152"/>
      <c r="V10" s="152"/>
      <c r="W10" s="152"/>
      <c r="X10" s="154"/>
      <c r="Y10" s="154"/>
      <c r="Z10" s="154"/>
      <c r="AA10" s="154" t="s">
        <v>18</v>
      </c>
      <c r="AB10" s="154" t="n">
        <v>17079733.2296869</v>
      </c>
      <c r="AC10" s="157" t="n">
        <f aca="false">AB10/AA35</f>
        <v>8.54411221367961</v>
      </c>
      <c r="AD10" s="0" t="s">
        <v>212</v>
      </c>
    </row>
    <row r="11" customFormat="false" ht="12.8" hidden="false" customHeight="false" outlineLevel="0" collapsed="false">
      <c r="B11" s="152"/>
      <c r="C11" s="151" t="n">
        <v>2016</v>
      </c>
      <c r="D11" s="151" t="n">
        <v>3</v>
      </c>
      <c r="E11" s="151" t="n">
        <v>995</v>
      </c>
      <c r="F11" s="153" t="n">
        <v>19118239</v>
      </c>
      <c r="G11" s="153" t="n">
        <v>18342944</v>
      </c>
      <c r="H11" s="154" t="n">
        <f aca="false">F11-J11</f>
        <v>19118239</v>
      </c>
      <c r="I11" s="154" t="n">
        <f aca="false">G11-K11</f>
        <v>18342944</v>
      </c>
      <c r="J11" s="155"/>
      <c r="K11" s="155"/>
      <c r="L11" s="154" t="n">
        <f aca="false">H11-I11</f>
        <v>775295</v>
      </c>
      <c r="M11" s="154" t="n">
        <f aca="false">J11-K11</f>
        <v>0</v>
      </c>
      <c r="N11" s="155"/>
      <c r="O11" s="152"/>
      <c r="P11" s="152"/>
      <c r="Q11" s="154" t="n">
        <f aca="false">I11*5.5017049523</f>
        <v>100917465.844562</v>
      </c>
      <c r="R11" s="154"/>
      <c r="S11" s="154"/>
      <c r="T11" s="152"/>
      <c r="U11" s="152"/>
      <c r="V11" s="152"/>
      <c r="W11" s="152"/>
      <c r="X11" s="154"/>
      <c r="Y11" s="154"/>
      <c r="Z11" s="154"/>
      <c r="AA11" s="154" t="s">
        <v>20</v>
      </c>
      <c r="AB11" s="154" t="n">
        <v>24337291.3360368</v>
      </c>
      <c r="AC11" s="157" t="n">
        <f aca="false">AB11/AA36</f>
        <v>8.98192292529924</v>
      </c>
      <c r="AD11" s="154" t="s">
        <v>213</v>
      </c>
    </row>
    <row r="12" customFormat="false" ht="12.8" hidden="false" customHeight="false" outlineLevel="0" collapsed="false">
      <c r="B12" s="152"/>
      <c r="C12" s="151" t="n">
        <v>2016</v>
      </c>
      <c r="D12" s="151" t="n">
        <v>4</v>
      </c>
      <c r="E12" s="151" t="n">
        <v>994</v>
      </c>
      <c r="F12" s="153" t="n">
        <v>20592277</v>
      </c>
      <c r="G12" s="153" t="n">
        <v>19759371</v>
      </c>
      <c r="H12" s="154" t="n">
        <f aca="false">F12-J12</f>
        <v>20592277</v>
      </c>
      <c r="I12" s="154" t="n">
        <f aca="false">G12-K12</f>
        <v>19759371</v>
      </c>
      <c r="J12" s="155"/>
      <c r="K12" s="155"/>
      <c r="L12" s="154" t="n">
        <f aca="false">H12-I12</f>
        <v>832906</v>
      </c>
      <c r="M12" s="154" t="n">
        <f aca="false">J12-K12</f>
        <v>0</v>
      </c>
      <c r="N12" s="155"/>
      <c r="O12" s="152"/>
      <c r="P12" s="152" t="s">
        <v>214</v>
      </c>
      <c r="Q12" s="154" t="n">
        <f aca="false">I12*5.5017049523</f>
        <v>108710229.285033</v>
      </c>
      <c r="R12" s="154"/>
      <c r="S12" s="154"/>
      <c r="T12" s="152"/>
      <c r="U12" s="151" t="n">
        <f aca="false">AVERAGE(U4:U9)</f>
        <v>5.18900475376138</v>
      </c>
      <c r="V12" s="152"/>
      <c r="W12" s="152"/>
      <c r="X12" s="154"/>
      <c r="Y12" s="154"/>
      <c r="Z12" s="154"/>
      <c r="AA12" s="154" t="s">
        <v>24</v>
      </c>
      <c r="AB12" s="154" t="n">
        <v>7699173.32650563</v>
      </c>
      <c r="AC12" s="157" t="n">
        <f aca="false">AB12/AA37</f>
        <v>9.4094673024885</v>
      </c>
      <c r="AD12" s="154" t="s">
        <v>215</v>
      </c>
    </row>
    <row r="13" customFormat="false" ht="12.8" hidden="false" customHeight="false" outlineLevel="0" collapsed="false">
      <c r="B13" s="152"/>
      <c r="C13" s="151" t="n">
        <v>2017</v>
      </c>
      <c r="D13" s="151" t="n">
        <v>1</v>
      </c>
      <c r="E13" s="151" t="n">
        <v>993</v>
      </c>
      <c r="F13" s="153" t="n">
        <v>20242858</v>
      </c>
      <c r="G13" s="153" t="n">
        <v>19409870</v>
      </c>
      <c r="H13" s="154" t="n">
        <f aca="false">F13-J13</f>
        <v>20242858</v>
      </c>
      <c r="I13" s="154" t="n">
        <f aca="false">G13-K13</f>
        <v>19409870</v>
      </c>
      <c r="J13" s="155"/>
      <c r="K13" s="155"/>
      <c r="L13" s="154" t="n">
        <f aca="false">H13-I13</f>
        <v>832988</v>
      </c>
      <c r="M13" s="154" t="n">
        <f aca="false">J13-K13</f>
        <v>0</v>
      </c>
      <c r="N13" s="155"/>
      <c r="O13" s="152"/>
      <c r="P13" s="151" t="n">
        <f aca="false">AVERAGE(P4:P9)</f>
        <v>5.50170495229345</v>
      </c>
      <c r="Q13" s="154" t="n">
        <f aca="false">I13*5.5017049523</f>
        <v>106787377.902499</v>
      </c>
      <c r="R13" s="154"/>
      <c r="S13" s="154"/>
      <c r="T13" s="152"/>
      <c r="U13" s="152"/>
      <c r="V13" s="152"/>
      <c r="W13" s="152"/>
      <c r="X13" s="154"/>
      <c r="Y13" s="154"/>
      <c r="Z13" s="154"/>
      <c r="AA13" s="154"/>
      <c r="AB13" s="154"/>
      <c r="AC13" s="158" t="n">
        <f aca="false">AVERAGE(AC10:AC12)</f>
        <v>8.97850081382245</v>
      </c>
      <c r="AD13" s="154"/>
    </row>
    <row r="14" customFormat="false" ht="12.8" hidden="false" customHeight="false" outlineLevel="0" collapsed="false">
      <c r="A14" s="159" t="s">
        <v>216</v>
      </c>
      <c r="B14" s="5"/>
      <c r="C14" s="159" t="n">
        <v>2015</v>
      </c>
      <c r="D14" s="159" t="n">
        <v>1</v>
      </c>
      <c r="E14" s="159" t="n">
        <v>161</v>
      </c>
      <c r="F14" s="160" t="n">
        <f aca="false">central_v2_m!B2+temporary_pension_bonus_central!B2</f>
        <v>17739542.6683295</v>
      </c>
      <c r="G14" s="160" t="n">
        <f aca="false">central_v2_m!C2+temporary_pension_bonus_central!B2</f>
        <v>17046008.4559886</v>
      </c>
      <c r="H14" s="8" t="n">
        <f aca="false">F14-J14</f>
        <v>17739542.6683295</v>
      </c>
      <c r="I14" s="8" t="n">
        <f aca="false">G14-K14</f>
        <v>17046008.4559886</v>
      </c>
      <c r="J14" s="161" t="n">
        <f aca="false">central_v2_m!J2</f>
        <v>0</v>
      </c>
      <c r="K14" s="161" t="n">
        <f aca="false">central_v2_m!K2</f>
        <v>0</v>
      </c>
      <c r="L14" s="8" t="n">
        <f aca="false">H14-I14</f>
        <v>693534.21234091</v>
      </c>
      <c r="M14" s="8" t="n">
        <f aca="false">J14-K14</f>
        <v>0</v>
      </c>
      <c r="N14" s="161" t="n">
        <f aca="false">SUM(central_v5_m!C2:J2)</f>
        <v>2788114.2166707</v>
      </c>
      <c r="O14" s="5"/>
      <c r="P14" s="5"/>
      <c r="Q14" s="8" t="n">
        <f aca="false">I14*5.5017049523</f>
        <v>93782109.13926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18283158.5350671</v>
      </c>
      <c r="Y14" s="8" t="n">
        <f aca="false">N14*5.1890047538</f>
        <v>14467537.9244416</v>
      </c>
      <c r="Z14" s="8" t="n">
        <f aca="false">L14*5.5017049523</f>
        <v>3815620.61062546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  <c r="BJ14" s="159"/>
      <c r="BK14" s="159"/>
      <c r="BL14" s="159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2" t="n">
        <f aca="false">central_v2_m!B3+temporary_pension_bonus_central!B3</f>
        <v>20424458.4543804</v>
      </c>
      <c r="G15" s="162" t="n">
        <f aca="false">central_v2_m!C3+temporary_pension_bonus_central!B3</f>
        <v>19624390.9023085</v>
      </c>
      <c r="H15" s="67" t="n">
        <f aca="false">F15-J15</f>
        <v>20424458.4543804</v>
      </c>
      <c r="I15" s="67" t="n">
        <f aca="false">G15-K15</f>
        <v>19624390.9023085</v>
      </c>
      <c r="J15" s="163" t="n">
        <f aca="false">central_v2_m!J3</f>
        <v>0</v>
      </c>
      <c r="K15" s="163" t="n">
        <f aca="false">central_v2_m!K3</f>
        <v>0</v>
      </c>
      <c r="L15" s="67" t="n">
        <f aca="false">H15-I15</f>
        <v>800067.552071896</v>
      </c>
      <c r="M15" s="67" t="n">
        <f aca="false">J15-K15</f>
        <v>0</v>
      </c>
      <c r="N15" s="163" t="n">
        <f aca="false">SUM(central_v5_m!C3:J3)</f>
        <v>2503400.06119178</v>
      </c>
      <c r="O15" s="7"/>
      <c r="P15" s="7"/>
      <c r="Q15" s="67" t="n">
        <f aca="false">I15*5.5017049523</f>
        <v>107967608.613102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17391890.4315958</v>
      </c>
      <c r="Y15" s="67" t="n">
        <f aca="false">N15*5.1890047538</f>
        <v>12990154.8181873</v>
      </c>
      <c r="Z15" s="67" t="n">
        <f aca="false">L15*5.5017049523</f>
        <v>4401735.61340849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62" t="n">
        <f aca="false">central_v2_m!B4+temporary_pension_bonus_central!B4</f>
        <v>19770972.3841794</v>
      </c>
      <c r="G16" s="162" t="n">
        <f aca="false">central_v2_m!C4+temporary_pension_bonus_central!B4</f>
        <v>18995663.1156498</v>
      </c>
      <c r="H16" s="67" t="n">
        <f aca="false">F16-J16</f>
        <v>19770972.3841794</v>
      </c>
      <c r="I16" s="67" t="n">
        <f aca="false">G16-K16</f>
        <v>18995663.1156498</v>
      </c>
      <c r="J16" s="163" t="n">
        <f aca="false">central_v2_m!J4</f>
        <v>0</v>
      </c>
      <c r="K16" s="163" t="n">
        <f aca="false">central_v2_m!K4</f>
        <v>0</v>
      </c>
      <c r="L16" s="67" t="n">
        <f aca="false">H16-I16</f>
        <v>775309.268529587</v>
      </c>
      <c r="M16" s="67" t="n">
        <f aca="false">J16-K16</f>
        <v>0</v>
      </c>
      <c r="N16" s="163" t="n">
        <f aca="false">SUM(central_v5_m!C4:J4)</f>
        <v>2964080.7181469</v>
      </c>
      <c r="O16" s="164" t="n">
        <v>94527377.1142455</v>
      </c>
      <c r="Q16" s="67" t="n">
        <f aca="false">I16*5.5017049523</f>
        <v>104508533.835593</v>
      </c>
      <c r="R16" s="67" t="n">
        <v>16695329.1346057</v>
      </c>
      <c r="S16" s="67" t="n">
        <v>3421891.05153569</v>
      </c>
      <c r="T16" s="164" t="n">
        <v>22190060.6351791</v>
      </c>
      <c r="U16" s="7" t="n">
        <f aca="false">R22/N16</f>
        <v>7.00990456992694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19646151.7793445</v>
      </c>
      <c r="Y16" s="67" t="n">
        <f aca="false">N16*5.1890047538</f>
        <v>15380628.9371112</v>
      </c>
      <c r="Z16" s="67" t="n">
        <f aca="false">L16*5.5017049523</f>
        <v>4265522.84223332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62" t="n">
        <f aca="false">central_v2_m!B5+temporary_pension_bonus_central!B5</f>
        <v>21368066.5344648</v>
      </c>
      <c r="G17" s="162" t="n">
        <f aca="false">central_v2_m!C5+temporary_pension_bonus_central!B5</f>
        <v>20527759.8395527</v>
      </c>
      <c r="H17" s="67" t="n">
        <f aca="false">F17-J17</f>
        <v>21368066.5344648</v>
      </c>
      <c r="I17" s="67" t="n">
        <f aca="false">G17-K17</f>
        <v>20527759.8395527</v>
      </c>
      <c r="J17" s="163" t="n">
        <f aca="false">central_v2_m!J5</f>
        <v>0</v>
      </c>
      <c r="K17" s="163" t="n">
        <f aca="false">central_v2_m!K5</f>
        <v>0</v>
      </c>
      <c r="L17" s="67" t="n">
        <f aca="false">H17-I17</f>
        <v>840306.694912139</v>
      </c>
      <c r="M17" s="67" t="n">
        <f aca="false">J17-K17</f>
        <v>0</v>
      </c>
      <c r="N17" s="163" t="n">
        <f aca="false">SUM(central_v5_m!C5:J5)</f>
        <v>2823292.24132232</v>
      </c>
      <c r="O17" s="164" t="n">
        <v>111875162.875528</v>
      </c>
      <c r="Q17" s="67" t="n">
        <f aca="false">I17*5.5017049523</f>
        <v>112937677.968892</v>
      </c>
      <c r="R17" s="67" t="n">
        <v>16337001.0457356</v>
      </c>
      <c r="S17" s="67" t="n">
        <v>4049880.89609411</v>
      </c>
      <c r="T17" s="164" t="n">
        <v>22729747.8617584</v>
      </c>
      <c r="U17" s="7" t="n">
        <f aca="false">R23/N17</f>
        <v>6.56515563282267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19273196.3664372</v>
      </c>
      <c r="Y17" s="67" t="n">
        <f aca="false">N17*5.1890047538</f>
        <v>14650076.8615882</v>
      </c>
      <c r="Z17" s="67" t="n">
        <f aca="false">L17*5.5017049523</f>
        <v>4623119.50484896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59"/>
      <c r="B18" s="5"/>
      <c r="C18" s="159" t="n">
        <f aca="false">C14+1</f>
        <v>2016</v>
      </c>
      <c r="D18" s="159" t="n">
        <f aca="false">D14</f>
        <v>1</v>
      </c>
      <c r="E18" s="159" t="n">
        <v>165</v>
      </c>
      <c r="F18" s="160" t="n">
        <f aca="false">central_v2_m!B6+temporary_pension_bonus_central!B6</f>
        <v>18728958.0861916</v>
      </c>
      <c r="G18" s="160" t="n">
        <f aca="false">central_v2_m!C6+temporary_pension_bonus_central!B6</f>
        <v>17994800.0013876</v>
      </c>
      <c r="H18" s="8" t="n">
        <f aca="false">F18-J18</f>
        <v>18728958.0861916</v>
      </c>
      <c r="I18" s="8" t="n">
        <f aca="false">G18-K18</f>
        <v>17994800.0013876</v>
      </c>
      <c r="J18" s="161" t="n">
        <f aca="false">central_v2_m!J6</f>
        <v>0</v>
      </c>
      <c r="K18" s="161" t="n">
        <f aca="false">central_v2_m!K6</f>
        <v>0</v>
      </c>
      <c r="L18" s="8" t="n">
        <f aca="false">H18-I18</f>
        <v>734158.084804092</v>
      </c>
      <c r="M18" s="8" t="n">
        <f aca="false">J18-K18</f>
        <v>0</v>
      </c>
      <c r="N18" s="161" t="n">
        <f aca="false">SUM(central_v5_m!C6:J6)</f>
        <v>2816470.50091539</v>
      </c>
      <c r="O18" s="165" t="n">
        <v>91414555.2301573</v>
      </c>
      <c r="P18" s="5"/>
      <c r="Q18" s="8" t="n">
        <f aca="false">I18*5.5017049523</f>
        <v>99002080.283282</v>
      </c>
      <c r="R18" s="8" t="n">
        <v>17527446.3296216</v>
      </c>
      <c r="S18" s="8" t="n">
        <v>3309206.89933169</v>
      </c>
      <c r="T18" s="165" t="n">
        <v>22762488.8207359</v>
      </c>
      <c r="U18" s="5" t="n">
        <f aca="false">R24/N18</f>
        <v>6.57446126426967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18653799.9891252</v>
      </c>
      <c r="Y18" s="8" t="n">
        <f aca="false">N18*5.1890047538</f>
        <v>14614678.8181874</v>
      </c>
      <c r="Z18" s="8" t="n">
        <f aca="false">L18*5.5017049523</f>
        <v>4039121.17093775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  <c r="BB18" s="159"/>
      <c r="BC18" s="159"/>
      <c r="BD18" s="159"/>
      <c r="BE18" s="159"/>
      <c r="BF18" s="159"/>
      <c r="BG18" s="159"/>
      <c r="BH18" s="159"/>
      <c r="BI18" s="159"/>
      <c r="BJ18" s="159"/>
      <c r="BK18" s="159"/>
      <c r="BL18" s="159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2" t="n">
        <f aca="false">central_v2_m!B7+temporary_pension_bonus_central!B7</f>
        <v>19344977.1486059</v>
      </c>
      <c r="G19" s="162" t="n">
        <f aca="false">central_v2_m!C7+temporary_pension_bonus_central!B7</f>
        <v>18584952.0654976</v>
      </c>
      <c r="H19" s="67" t="n">
        <f aca="false">F19-J19</f>
        <v>19344977.1486059</v>
      </c>
      <c r="I19" s="67" t="n">
        <f aca="false">G19-K19</f>
        <v>18584952.0654976</v>
      </c>
      <c r="J19" s="163" t="n">
        <f aca="false">central_v2_m!J7</f>
        <v>0</v>
      </c>
      <c r="K19" s="163" t="n">
        <f aca="false">central_v2_m!K7</f>
        <v>0</v>
      </c>
      <c r="L19" s="67" t="n">
        <f aca="false">H19-I19</f>
        <v>760025.083108328</v>
      </c>
      <c r="M19" s="67" t="n">
        <f aca="false">J19-K19</f>
        <v>0</v>
      </c>
      <c r="N19" s="163" t="n">
        <f aca="false">SUM(central_v5_m!C7:J7)</f>
        <v>2801537.62062767</v>
      </c>
      <c r="O19" s="164" t="n">
        <v>104116643.411142</v>
      </c>
      <c r="P19" s="7" t="n">
        <v>5.91</v>
      </c>
      <c r="Q19" s="67" t="n">
        <f aca="false">I19*5.5017049523</f>
        <v>102248922.817006</v>
      </c>
      <c r="R19" s="67" t="n">
        <v>18813591.3018501</v>
      </c>
      <c r="S19" s="67" t="n">
        <v>3769022.49148334</v>
      </c>
      <c r="T19" s="164" t="n">
        <v>24440890.5830178</v>
      </c>
      <c r="U19" s="7" t="n">
        <f aca="false">R19/N19</f>
        <v>6.71545195871224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18718625.7949958</v>
      </c>
      <c r="Y19" s="67" t="n">
        <f aca="false">N19*5.1890047538</f>
        <v>14537192.0313865</v>
      </c>
      <c r="Z19" s="67" t="n">
        <f aca="false">L19*5.5017049523</f>
        <v>4181433.76360931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3" t="n">
        <f aca="false">central_v2_m!D8+temporary_pension_bonus_central!B8</f>
        <v>18490578.4951819</v>
      </c>
      <c r="G20" s="163" t="n">
        <f aca="false">central_v2_m!E8+temporary_pension_bonus_central!B8</f>
        <v>17761320.7274872</v>
      </c>
      <c r="H20" s="67" t="n">
        <f aca="false">F20-J20</f>
        <v>18490578.4951819</v>
      </c>
      <c r="I20" s="67" t="n">
        <f aca="false">G20-K20</f>
        <v>17761320.7274872</v>
      </c>
      <c r="J20" s="163" t="n">
        <f aca="false">central_v2_m!J8</f>
        <v>0</v>
      </c>
      <c r="K20" s="163" t="n">
        <f aca="false">central_v2_m!K8</f>
        <v>0</v>
      </c>
      <c r="L20" s="67" t="n">
        <f aca="false">H20-I20</f>
        <v>729257.767694697</v>
      </c>
      <c r="M20" s="67" t="n">
        <f aca="false">J20-K20</f>
        <v>0</v>
      </c>
      <c r="N20" s="163" t="n">
        <f aca="false">SUM(central_v5_m!C8:J8)</f>
        <v>2450156.14160319</v>
      </c>
      <c r="O20" s="164" t="n">
        <v>90764685.8571572</v>
      </c>
      <c r="P20" s="7" t="n">
        <v>5.43</v>
      </c>
      <c r="Q20" s="67" t="n">
        <f aca="false">I20*5.5017049523</f>
        <v>97717546.2058051</v>
      </c>
      <c r="R20" s="67" t="n">
        <v>16989362.3248539</v>
      </c>
      <c r="S20" s="67" t="n">
        <v>3285681.62802909</v>
      </c>
      <c r="T20" s="164" t="n">
        <v>22167728.6392591</v>
      </c>
      <c r="U20" s="7" t="n">
        <f aca="false">R20/N20</f>
        <v>6.93399168990813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16726032.9383604</v>
      </c>
      <c r="Y20" s="67" t="n">
        <f aca="false">N20*5.1890047538</f>
        <v>12713871.8663312</v>
      </c>
      <c r="Z20" s="67" t="n">
        <f aca="false">L20*5.5017049523</f>
        <v>4012161.07202916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3" t="n">
        <f aca="false">central_v2_m!D9+temporary_pension_bonus_central!B9</f>
        <v>20206487.8241816</v>
      </c>
      <c r="G21" s="163" t="n">
        <f aca="false">central_v2_m!E9+temporary_pension_bonus_central!B9</f>
        <v>19407540.7231199</v>
      </c>
      <c r="H21" s="67" t="n">
        <f aca="false">F21-J21</f>
        <v>20187754.0112132</v>
      </c>
      <c r="I21" s="67" t="n">
        <f aca="false">G21-K21</f>
        <v>19389368.9245406</v>
      </c>
      <c r="J21" s="163" t="n">
        <f aca="false">central_v2_m!J9</f>
        <v>18733.8129683629</v>
      </c>
      <c r="K21" s="163" t="n">
        <f aca="false">central_v2_m!K9</f>
        <v>18171.7985793121</v>
      </c>
      <c r="L21" s="67" t="n">
        <f aca="false">H21-I21</f>
        <v>798385.086672671</v>
      </c>
      <c r="M21" s="67" t="n">
        <f aca="false">J21-K21</f>
        <v>562.014389050884</v>
      </c>
      <c r="N21" s="163" t="n">
        <f aca="false">SUM(central_v5_m!C9:J9)</f>
        <v>3892938.68981568</v>
      </c>
      <c r="O21" s="164" t="n">
        <v>112083822.294624</v>
      </c>
      <c r="P21" s="7" t="n">
        <v>6.14</v>
      </c>
      <c r="Q21" s="67" t="n">
        <f aca="false">I21*5.5017049523</f>
        <v>106674587.034117</v>
      </c>
      <c r="R21" s="67" t="n">
        <v>21412355.8556138</v>
      </c>
      <c r="S21" s="67" t="n">
        <v>4057434.36706539</v>
      </c>
      <c r="T21" s="164" t="n">
        <v>27652287.4723871</v>
      </c>
      <c r="U21" s="7" t="n">
        <f aca="false">R21/N21</f>
        <v>5.50030646812668</v>
      </c>
      <c r="V21" s="67" t="n">
        <f aca="false">K21*5.5017049523</f>
        <v>99975.8742359993</v>
      </c>
      <c r="W21" s="67" t="n">
        <f aca="false">M21*5.5017049523</f>
        <v>3092.03734750511</v>
      </c>
      <c r="X21" s="67" t="n">
        <f aca="false">N21*5.1890047538+L21*5.5017049523</f>
        <v>24592956.552895</v>
      </c>
      <c r="Y21" s="67" t="n">
        <f aca="false">N21*5.1890047538</f>
        <v>20200477.3677055</v>
      </c>
      <c r="Z21" s="67" t="n">
        <f aca="false">L21*5.5017049523</f>
        <v>4392479.1851895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9"/>
      <c r="B22" s="5"/>
      <c r="C22" s="159" t="n">
        <f aca="false">C18+1</f>
        <v>2017</v>
      </c>
      <c r="D22" s="159" t="n">
        <f aca="false">D18</f>
        <v>1</v>
      </c>
      <c r="E22" s="159" t="n">
        <v>169</v>
      </c>
      <c r="F22" s="161" t="n">
        <f aca="false">central_v2_m!D10+temporary_pension_bonus_central!B10</f>
        <v>19442559.2610445</v>
      </c>
      <c r="G22" s="161" t="n">
        <f aca="false">central_v2_m!E10+temporary_pension_bonus_central!B10</f>
        <v>18671668.282826</v>
      </c>
      <c r="H22" s="8" t="n">
        <f aca="false">F22-J22</f>
        <v>19390189.5303603</v>
      </c>
      <c r="I22" s="8" t="n">
        <f aca="false">G22-K22</f>
        <v>18620869.6440623</v>
      </c>
      <c r="J22" s="161" t="n">
        <f aca="false">central_v2_m!J10</f>
        <v>52369.7306842421</v>
      </c>
      <c r="K22" s="161" t="n">
        <f aca="false">central_v2_m!K10</f>
        <v>50798.6387637148</v>
      </c>
      <c r="L22" s="8" t="n">
        <f aca="false">H22-I22</f>
        <v>769319.886297978</v>
      </c>
      <c r="M22" s="8" t="n">
        <f aca="false">J22-K22</f>
        <v>1571.09192052727</v>
      </c>
      <c r="N22" s="161" t="n">
        <f aca="false">SUM(central_v5_m!C10:J10)</f>
        <v>4222415.9294058</v>
      </c>
      <c r="O22" s="165" t="n">
        <v>99073334.5554007</v>
      </c>
      <c r="P22" s="5" t="n">
        <v>5.69</v>
      </c>
      <c r="Q22" s="8" t="n">
        <f aca="false">I22*5.5017049523</f>
        <v>102446530.73687</v>
      </c>
      <c r="R22" s="8" t="n">
        <v>20777922.9717703</v>
      </c>
      <c r="S22" s="8" t="n">
        <v>3586454.71090551</v>
      </c>
      <c r="T22" s="165" t="n">
        <v>25889654.8342129</v>
      </c>
      <c r="U22" s="5" t="n">
        <f aca="false">R22/N22</f>
        <v>4.92086126027245</v>
      </c>
      <c r="V22" s="8" t="n">
        <f aca="false">K22*5.5017049523</f>
        <v>279479.122456429</v>
      </c>
      <c r="W22" s="8" t="n">
        <f aca="false">M22*5.5017049523</f>
        <v>8643.68419968338</v>
      </c>
      <c r="X22" s="8" t="n">
        <f aca="false">N22*5.1890047538+L22*5.5017049523</f>
        <v>26142707.358556</v>
      </c>
      <c r="Y22" s="8" t="n">
        <f aca="false">N22*5.1890047538</f>
        <v>21910136.3302075</v>
      </c>
      <c r="Z22" s="8" t="n">
        <f aca="false">L22*5.5017049523</f>
        <v>4232571.02834846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  <c r="BB22" s="159"/>
      <c r="BC22" s="159"/>
      <c r="BD22" s="159"/>
      <c r="BE22" s="159"/>
      <c r="BF22" s="159"/>
      <c r="BG22" s="159"/>
      <c r="BH22" s="159"/>
      <c r="BI22" s="159"/>
      <c r="BJ22" s="159"/>
      <c r="BK22" s="159"/>
      <c r="BL22" s="159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3" t="n">
        <f aca="false">central_v2_m!D11+temporary_pension_bonus_central!B11</f>
        <v>20770363.766955</v>
      </c>
      <c r="G23" s="163" t="n">
        <f aca="false">central_v2_m!E11+temporary_pension_bonus_central!B11</f>
        <v>19945387.4704533</v>
      </c>
      <c r="H23" s="67" t="n">
        <f aca="false">F23-J23</f>
        <v>20671124.2633377</v>
      </c>
      <c r="I23" s="67" t="n">
        <f aca="false">G23-K23</f>
        <v>19849125.1519446</v>
      </c>
      <c r="J23" s="163" t="n">
        <f aca="false">central_v2_m!J11</f>
        <v>99239.5036172691</v>
      </c>
      <c r="K23" s="163" t="n">
        <f aca="false">central_v2_m!K11</f>
        <v>96262.318508751</v>
      </c>
      <c r="L23" s="67" t="n">
        <f aca="false">H23-I23</f>
        <v>821999.111393176</v>
      </c>
      <c r="M23" s="67" t="n">
        <f aca="false">J23-K23</f>
        <v>2977.18510851808</v>
      </c>
      <c r="N23" s="163" t="n">
        <f aca="false">SUM(central_v5_m!C11:J11)</f>
        <v>3867366.74910504</v>
      </c>
      <c r="O23" s="164" t="n">
        <v>118311548.494431</v>
      </c>
      <c r="P23" s="7"/>
      <c r="Q23" s="67" t="n">
        <f aca="false">I23*5.5017049523</f>
        <v>109204030.147276</v>
      </c>
      <c r="R23" s="67" t="n">
        <v>18535352.9612218</v>
      </c>
      <c r="S23" s="67" t="n">
        <v>4282878.0554984</v>
      </c>
      <c r="T23" s="164" t="n">
        <v>24020927.7863425</v>
      </c>
      <c r="U23" s="7" t="n">
        <f aca="false">R23/N23</f>
        <v>4.79275800918315</v>
      </c>
      <c r="V23" s="67" t="n">
        <f aca="false">K23*5.5017049523</f>
        <v>529606.874459475</v>
      </c>
      <c r="W23" s="67" t="n">
        <f aca="false">M23*5.5017049523</f>
        <v>16379.5940554477</v>
      </c>
      <c r="X23" s="67" t="n">
        <f aca="false">N23*5.1890047538+L23*5.5017049523</f>
        <v>24590181.0277321</v>
      </c>
      <c r="Y23" s="67" t="n">
        <f aca="false">N23*5.1890047538</f>
        <v>20067784.4457941</v>
      </c>
      <c r="Z23" s="67" t="n">
        <f aca="false">L23*5.5017049523</f>
        <v>4522396.58193804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3" t="n">
        <f aca="false">central_v2_m!D12+temporary_pension_bonus_central!B12</f>
        <v>19946339.4687235</v>
      </c>
      <c r="G24" s="163" t="n">
        <f aca="false">central_v2_m!E12+temporary_pension_bonus_central!B12</f>
        <v>19153514.1092788</v>
      </c>
      <c r="H24" s="67" t="n">
        <f aca="false">F24-J24</f>
        <v>19829109.5009067</v>
      </c>
      <c r="I24" s="67" t="n">
        <f aca="false">G24-K24</f>
        <v>19039801.0404965</v>
      </c>
      <c r="J24" s="163" t="n">
        <f aca="false">central_v2_m!J12</f>
        <v>117229.967816862</v>
      </c>
      <c r="K24" s="163" t="n">
        <f aca="false">central_v2_m!K12</f>
        <v>113713.068782356</v>
      </c>
      <c r="L24" s="67" t="n">
        <f aca="false">H24-I24</f>
        <v>789308.460410219</v>
      </c>
      <c r="M24" s="67" t="n">
        <f aca="false">J24-K24</f>
        <v>3516.89903450584</v>
      </c>
      <c r="N24" s="163" t="n">
        <f aca="false">SUM(central_v5_m!C12:J12)</f>
        <v>3510870.42223416</v>
      </c>
      <c r="O24" s="164" t="n">
        <v>103254577.736778</v>
      </c>
      <c r="P24" s="7"/>
      <c r="Q24" s="67" t="n">
        <f aca="false">I24*5.5017049523</f>
        <v>104751367.675306</v>
      </c>
      <c r="R24" s="67" t="n">
        <v>18516776.2102264</v>
      </c>
      <c r="S24" s="67" t="n">
        <v>3737815.71407136</v>
      </c>
      <c r="T24" s="164" t="n">
        <v>24278813.7103198</v>
      </c>
      <c r="U24" s="7" t="n">
        <f aca="false">R24/N24</f>
        <v>5.27412692105086</v>
      </c>
      <c r="V24" s="67" t="n">
        <f aca="false">K24*5.5017049523</f>
        <v>625615.753661117</v>
      </c>
      <c r="W24" s="67" t="n">
        <f aca="false">M24*5.5017049523</f>
        <v>19348.9408348799</v>
      </c>
      <c r="X24" s="67" t="n">
        <f aca="false">N24*5.1890047538+L24*5.5017049523</f>
        <v>22560465.5764801</v>
      </c>
      <c r="Y24" s="67" t="n">
        <f aca="false">N24*5.1890047538</f>
        <v>18217923.3109489</v>
      </c>
      <c r="Z24" s="67" t="n">
        <f aca="false">L24*5.5017049523</f>
        <v>4342542.26553119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3" t="n">
        <f aca="false">central_v2_m!D13+temporary_pension_bonus_central!B13</f>
        <v>21733835.2916423</v>
      </c>
      <c r="G25" s="163" t="n">
        <f aca="false">central_v2_m!E13+temporary_pension_bonus_central!B13</f>
        <v>20868135.4316094</v>
      </c>
      <c r="H25" s="67" t="n">
        <f aca="false">F25-J25</f>
        <v>21571114.1132178</v>
      </c>
      <c r="I25" s="67" t="n">
        <f aca="false">G25-K25</f>
        <v>20710295.8885376</v>
      </c>
      <c r="J25" s="163" t="n">
        <f aca="false">central_v2_m!J13</f>
        <v>162721.178424523</v>
      </c>
      <c r="K25" s="163" t="n">
        <f aca="false">central_v2_m!K13</f>
        <v>157839.543071787</v>
      </c>
      <c r="L25" s="67" t="n">
        <f aca="false">H25-I25</f>
        <v>860818.224680152</v>
      </c>
      <c r="M25" s="67" t="n">
        <f aca="false">J25-K25</f>
        <v>4881.6353527357</v>
      </c>
      <c r="N25" s="163" t="n">
        <f aca="false">SUM(central_v5_m!C13:J13)</f>
        <v>3990735.76895413</v>
      </c>
      <c r="O25" s="166" t="n">
        <v>124728426.724285</v>
      </c>
      <c r="Q25" s="67" t="n">
        <f aca="false">I25*5.5017049523</f>
        <v>113941937.453566</v>
      </c>
      <c r="R25" s="67" t="n">
        <v>18747481.3987943</v>
      </c>
      <c r="S25" s="67" t="n">
        <v>4515169.04741912</v>
      </c>
      <c r="T25" s="166" t="n">
        <v>24785174.0476736</v>
      </c>
      <c r="V25" s="67" t="n">
        <f aca="false">K25*5.5017049523</f>
        <v>868386.595786821</v>
      </c>
      <c r="W25" s="67" t="n">
        <f aca="false">M25*5.5017049523</f>
        <v>26857.3173954688</v>
      </c>
      <c r="X25" s="67" t="n">
        <f aca="false">N25*5.1890047538+L25*5.5017049523</f>
        <v>25443914.7660156</v>
      </c>
      <c r="Y25" s="67" t="n">
        <f aca="false">N25*5.1890047538</f>
        <v>20707946.8762627</v>
      </c>
      <c r="Z25" s="67" t="n">
        <f aca="false">L25*5.5017049523</f>
        <v>4735967.88975289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59"/>
      <c r="B26" s="5"/>
      <c r="C26" s="159" t="n">
        <f aca="false">C22+1</f>
        <v>2018</v>
      </c>
      <c r="D26" s="159" t="n">
        <f aca="false">D22</f>
        <v>1</v>
      </c>
      <c r="E26" s="159" t="n">
        <v>173</v>
      </c>
      <c r="F26" s="161" t="n">
        <f aca="false">central_v2_m!D14+temporary_pension_bonus_central!B14</f>
        <v>20218888.9531109</v>
      </c>
      <c r="G26" s="161" t="n">
        <f aca="false">central_v2_m!E14+temporary_pension_bonus_central!B14</f>
        <v>19414223.162178</v>
      </c>
      <c r="H26" s="8" t="n">
        <f aca="false">F26-J26</f>
        <v>20043363.9902805</v>
      </c>
      <c r="I26" s="8" t="n">
        <f aca="false">G26-K26</f>
        <v>19243963.9482325</v>
      </c>
      <c r="J26" s="161" t="n">
        <f aca="false">central_v2_m!J14</f>
        <v>175524.962830442</v>
      </c>
      <c r="K26" s="161" t="n">
        <f aca="false">central_v2_m!K14</f>
        <v>170259.213945529</v>
      </c>
      <c r="L26" s="8" t="n">
        <f aca="false">H26-I26</f>
        <v>799400.042047985</v>
      </c>
      <c r="M26" s="8" t="n">
        <f aca="false">J26-K26</f>
        <v>5265.74888491325</v>
      </c>
      <c r="N26" s="161" t="n">
        <f aca="false">SUM(central_v5_m!C14:J14)</f>
        <v>4233942.08809355</v>
      </c>
      <c r="O26" s="5"/>
      <c r="P26" s="5"/>
      <c r="Q26" s="8" t="n">
        <f aca="false">I26*5.5017049523</f>
        <v>105874611.755873</v>
      </c>
      <c r="R26" s="8"/>
      <c r="S26" s="8"/>
      <c r="T26" s="5"/>
      <c r="U26" s="5"/>
      <c r="V26" s="8" t="n">
        <f aca="false">K26*5.5017049523</f>
        <v>936715.960538819</v>
      </c>
      <c r="W26" s="8" t="n">
        <f aca="false">M26*5.5017049523</f>
        <v>28970.5967176954</v>
      </c>
      <c r="X26" s="8" t="n">
        <f aca="false">N26*5.1890047538+L26*5.5017049523</f>
        <v>26368008.7926355</v>
      </c>
      <c r="Y26" s="8" t="n">
        <f aca="false">N26*5.1890047538</f>
        <v>21969945.6224313</v>
      </c>
      <c r="Z26" s="8" t="n">
        <f aca="false">L26*5.5017049523</f>
        <v>4398063.17020423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  <c r="BB26" s="159"/>
      <c r="BC26" s="159"/>
      <c r="BD26" s="159"/>
      <c r="BE26" s="159"/>
      <c r="BF26" s="159"/>
      <c r="BG26" s="159"/>
      <c r="BH26" s="159"/>
      <c r="BI26" s="159"/>
      <c r="BJ26" s="159"/>
      <c r="BK26" s="159"/>
      <c r="BL26" s="159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3" t="n">
        <f aca="false">central_v2_m!D15+temporary_pension_bonus_central!B15</f>
        <v>20296024.1848378</v>
      </c>
      <c r="G27" s="163" t="n">
        <f aca="false">central_v2_m!E15+temporary_pension_bonus_central!B15</f>
        <v>19500116.3075921</v>
      </c>
      <c r="H27" s="67" t="n">
        <f aca="false">F27-J27</f>
        <v>20093281.5342005</v>
      </c>
      <c r="I27" s="67" t="n">
        <f aca="false">G27-K27</f>
        <v>19303455.936474</v>
      </c>
      <c r="J27" s="163" t="n">
        <f aca="false">central_v2_m!J15</f>
        <v>202742.650637218</v>
      </c>
      <c r="K27" s="163" t="n">
        <f aca="false">central_v2_m!K15</f>
        <v>196660.371118102</v>
      </c>
      <c r="L27" s="67" t="n">
        <f aca="false">H27-I27</f>
        <v>789825.597726565</v>
      </c>
      <c r="M27" s="67" t="n">
        <f aca="false">J27-K27</f>
        <v>6082.27951911654</v>
      </c>
      <c r="N27" s="163" t="n">
        <f aca="false">SUM(central_v5_m!C15:J15)</f>
        <v>3588608.991979</v>
      </c>
      <c r="O27" s="7"/>
      <c r="P27" s="7"/>
      <c r="Q27" s="67" t="n">
        <f aca="false">I27*5.5017049523</f>
        <v>106201919.122204</v>
      </c>
      <c r="R27" s="67"/>
      <c r="S27" s="67"/>
      <c r="T27" s="7"/>
      <c r="U27" s="7"/>
      <c r="V27" s="67" t="n">
        <f aca="false">K27*5.5017049523</f>
        <v>1081967.33770162</v>
      </c>
      <c r="W27" s="67" t="n">
        <f aca="false">M27*5.5017049523</f>
        <v>33462.9073515963</v>
      </c>
      <c r="X27" s="67" t="n">
        <f aca="false">N27*5.1890047538+L27*5.5017049523</f>
        <v>22966696.521374</v>
      </c>
      <c r="Y27" s="67" t="n">
        <f aca="false">N27*5.1890047538</f>
        <v>18621309.1189084</v>
      </c>
      <c r="Z27" s="67" t="n">
        <f aca="false">L27*5.5017049523</f>
        <v>4345387.40246555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3" t="n">
        <f aca="false">central_v2_m!D16+temporary_pension_bonus_central!B16</f>
        <v>18996972.1123845</v>
      </c>
      <c r="G28" s="163" t="n">
        <f aca="false">central_v2_m!E16+temporary_pension_bonus_central!B16</f>
        <v>18240826.5509978</v>
      </c>
      <c r="H28" s="67" t="n">
        <f aca="false">F28-J28</f>
        <v>18774109.8030384</v>
      </c>
      <c r="I28" s="67" t="n">
        <f aca="false">G28-K28</f>
        <v>18024650.110932</v>
      </c>
      <c r="J28" s="163" t="n">
        <f aca="false">central_v2_m!J16</f>
        <v>222862.309346122</v>
      </c>
      <c r="K28" s="163" t="n">
        <f aca="false">central_v2_m!K16</f>
        <v>216176.440065739</v>
      </c>
      <c r="L28" s="67" t="n">
        <f aca="false">H28-I28</f>
        <v>749459.692106318</v>
      </c>
      <c r="M28" s="67" t="n">
        <f aca="false">J28-K28</f>
        <v>6685.86928038366</v>
      </c>
      <c r="N28" s="163" t="n">
        <f aca="false">SUM(central_v5_m!C16:J16)</f>
        <v>3273414.78527882</v>
      </c>
      <c r="O28" s="7"/>
      <c r="P28" s="7"/>
      <c r="Q28" s="67" t="n">
        <f aca="false">I28*5.5017049523</f>
        <v>99166306.7787895</v>
      </c>
      <c r="R28" s="67"/>
      <c r="S28" s="67"/>
      <c r="T28" s="7"/>
      <c r="U28" s="7"/>
      <c r="V28" s="67" t="n">
        <f aca="false">K28*5.5017049523</f>
        <v>1189338.99088026</v>
      </c>
      <c r="W28" s="67" t="n">
        <f aca="false">M28*5.5017049523</f>
        <v>36783.6801303172</v>
      </c>
      <c r="X28" s="67" t="n">
        <f aca="false">N28*5.1890047538+L28*5.5017049523</f>
        <v>21109070.9815816</v>
      </c>
      <c r="Y28" s="67" t="n">
        <f aca="false">N28*5.1890047538</f>
        <v>16985764.881971</v>
      </c>
      <c r="Z28" s="67" t="n">
        <f aca="false">L28*5.5017049523</f>
        <v>4123306.09961056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3" t="n">
        <f aca="false">central_v2_m!D17+temporary_pension_bonus_central!B17</f>
        <v>17389518.3454195</v>
      </c>
      <c r="G29" s="163" t="n">
        <f aca="false">central_v2_m!E17+temporary_pension_bonus_central!B17</f>
        <v>16699154.5286054</v>
      </c>
      <c r="H29" s="67" t="n">
        <f aca="false">F29-J29</f>
        <v>17158547.043947</v>
      </c>
      <c r="I29" s="67" t="n">
        <f aca="false">G29-K29</f>
        <v>16475112.3661772</v>
      </c>
      <c r="J29" s="163" t="n">
        <f aca="false">central_v2_m!J17</f>
        <v>230971.30147243</v>
      </c>
      <c r="K29" s="163" t="n">
        <f aca="false">central_v2_m!K17</f>
        <v>224042.162428257</v>
      </c>
      <c r="L29" s="67" t="n">
        <f aca="false">H29-I29</f>
        <v>683434.677769862</v>
      </c>
      <c r="M29" s="67" t="n">
        <f aca="false">J29-K29</f>
        <v>6929.13904417286</v>
      </c>
      <c r="N29" s="163" t="n">
        <f aca="false">SUM(central_v5_m!C17:J17)</f>
        <v>3038125.44366606</v>
      </c>
      <c r="O29" s="7"/>
      <c r="P29" s="7"/>
      <c r="Q29" s="67" t="n">
        <f aca="false">I29*5.5017049523</f>
        <v>90641207.294696</v>
      </c>
      <c r="R29" s="67"/>
      <c r="S29" s="67"/>
      <c r="T29" s="7"/>
      <c r="U29" s="7"/>
      <c r="V29" s="67" t="n">
        <f aca="false">K29*5.5017049523</f>
        <v>1232613.87455554</v>
      </c>
      <c r="W29" s="67" t="n">
        <f aca="false">M29*5.5017049523</f>
        <v>38122.0785945011</v>
      </c>
      <c r="X29" s="67" t="n">
        <f aca="false">N29*5.1890047538+L29*5.5017049523</f>
        <v>19524903.3210839</v>
      </c>
      <c r="Y29" s="67" t="n">
        <f aca="false">N29*5.1890047538</f>
        <v>15764847.3698239</v>
      </c>
      <c r="Z29" s="67" t="n">
        <f aca="false">L29*5.5017049523</f>
        <v>3760055.95126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9"/>
      <c r="B30" s="5"/>
      <c r="C30" s="159" t="n">
        <f aca="false">C26+1</f>
        <v>2019</v>
      </c>
      <c r="D30" s="159" t="n">
        <f aca="false">D26</f>
        <v>1</v>
      </c>
      <c r="E30" s="159" t="n">
        <v>177</v>
      </c>
      <c r="F30" s="161" t="n">
        <f aca="false">central_v2_m!D18+temporary_pension_bonus_central!B18</f>
        <v>17226658.2022373</v>
      </c>
      <c r="G30" s="161" t="n">
        <f aca="false">central_v2_m!E18+temporary_pension_bonus_central!B18</f>
        <v>16542084.4846853</v>
      </c>
      <c r="H30" s="8" t="n">
        <f aca="false">F30-J30</f>
        <v>17031067.6351748</v>
      </c>
      <c r="I30" s="8" t="n">
        <f aca="false">G30-K30</f>
        <v>16352361.6346346</v>
      </c>
      <c r="J30" s="161" t="n">
        <f aca="false">central_v2_m!J18</f>
        <v>195590.567062491</v>
      </c>
      <c r="K30" s="161" t="n">
        <f aca="false">central_v2_m!K18</f>
        <v>189722.850050616</v>
      </c>
      <c r="L30" s="8" t="n">
        <f aca="false">H30-I30</f>
        <v>678706.000540201</v>
      </c>
      <c r="M30" s="8" t="n">
        <f aca="false">J30-K30</f>
        <v>5867.71701187475</v>
      </c>
      <c r="N30" s="161" t="n">
        <f aca="false">SUM(central_v5_m!C18:J18)</f>
        <v>3559515.16025304</v>
      </c>
      <c r="O30" s="5"/>
      <c r="P30" s="5"/>
      <c r="Q30" s="8" t="n">
        <f aca="false">I30*5.5017049523</f>
        <v>89965868.98707</v>
      </c>
      <c r="R30" s="8"/>
      <c r="S30" s="8"/>
      <c r="T30" s="5"/>
      <c r="U30" s="5"/>
      <c r="V30" s="8" t="n">
        <f aca="false">K30*5.5017049523</f>
        <v>1043799.14368794</v>
      </c>
      <c r="W30" s="8" t="n">
        <f aca="false">M30*5.5017049523</f>
        <v>32282.4477429262</v>
      </c>
      <c r="X30" s="8" t="n">
        <f aca="false">N30*5.1890047538+L30*5.5017049523</f>
        <v>22204381.2521039</v>
      </c>
      <c r="Y30" s="8" t="n">
        <f aca="false">N30*5.1890047538</f>
        <v>18470341.0877762</v>
      </c>
      <c r="Z30" s="8" t="n">
        <f aca="false">L30*5.5017049523</f>
        <v>3734040.16432775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3" t="n">
        <f aca="false">central_v2_m!D19+temporary_pension_bonus_central!B19</f>
        <v>17407059.925948</v>
      </c>
      <c r="G31" s="163" t="n">
        <f aca="false">central_v2_m!E19+temporary_pension_bonus_central!B19</f>
        <v>16714205.9965884</v>
      </c>
      <c r="H31" s="67" t="n">
        <f aca="false">F31-J31</f>
        <v>17217559.6938857</v>
      </c>
      <c r="I31" s="67" t="n">
        <f aca="false">G31-K31</f>
        <v>16530390.7714879</v>
      </c>
      <c r="J31" s="163" t="n">
        <f aca="false">central_v2_m!J19</f>
        <v>189500.232062338</v>
      </c>
      <c r="K31" s="163" t="n">
        <f aca="false">central_v2_m!K19</f>
        <v>183815.225100467</v>
      </c>
      <c r="L31" s="67" t="n">
        <f aca="false">H31-I31</f>
        <v>687168.922397811</v>
      </c>
      <c r="M31" s="67" t="n">
        <f aca="false">J31-K31</f>
        <v>5685.00696187009</v>
      </c>
      <c r="N31" s="163" t="n">
        <f aca="false">SUM(central_v5_m!C19:J19)</f>
        <v>3292886.12995688</v>
      </c>
      <c r="O31" s="7"/>
      <c r="P31" s="7"/>
      <c r="Q31" s="67" t="n">
        <f aca="false">I31*5.5017049523</f>
        <v>90945332.7709491</v>
      </c>
      <c r="R31" s="67"/>
      <c r="S31" s="67"/>
      <c r="T31" s="7"/>
      <c r="U31" s="7"/>
      <c r="V31" s="67" t="n">
        <f aca="false">K31*5.5017049523</f>
        <v>1011297.13424338</v>
      </c>
      <c r="W31" s="67" t="n">
        <f aca="false">M31*5.5017049523</f>
        <v>31277.2309559807</v>
      </c>
      <c r="X31" s="67" t="n">
        <f aca="false">N31*5.1890047538+L31*5.5017049523</f>
        <v>20867402.445491</v>
      </c>
      <c r="Y31" s="67" t="n">
        <f aca="false">N31*5.1890047538</f>
        <v>17086801.7820684</v>
      </c>
      <c r="Z31" s="67" t="n">
        <f aca="false">L31*5.5017049523</f>
        <v>3780600.66342269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3" t="n">
        <f aca="false">central_v2_m!D20+temporary_pension_bonus_central!B20</f>
        <v>17887101.6652212</v>
      </c>
      <c r="G32" s="163" t="n">
        <f aca="false">central_v2_m!E20+temporary_pension_bonus_central!B20</f>
        <v>17173139.8729213</v>
      </c>
      <c r="H32" s="67" t="n">
        <f aca="false">F32-J32</f>
        <v>17682536.0060019</v>
      </c>
      <c r="I32" s="67" t="n">
        <f aca="false">G32-K32</f>
        <v>16974711.1834785</v>
      </c>
      <c r="J32" s="163" t="n">
        <f aca="false">central_v2_m!J20</f>
        <v>204565.659219299</v>
      </c>
      <c r="K32" s="163" t="n">
        <f aca="false">central_v2_m!K20</f>
        <v>198428.68944272</v>
      </c>
      <c r="L32" s="67" t="n">
        <f aca="false">H32-I32</f>
        <v>707824.822523344</v>
      </c>
      <c r="M32" s="67" t="n">
        <f aca="false">J32-K32</f>
        <v>6136.96977657895</v>
      </c>
      <c r="N32" s="163" t="n">
        <f aca="false">SUM(central_v5_m!C20:J20)</f>
        <v>3222133.25828742</v>
      </c>
      <c r="O32" s="7"/>
      <c r="P32" s="7"/>
      <c r="Q32" s="67" t="n">
        <f aca="false">I32*5.5017049523</f>
        <v>93389852.5820061</v>
      </c>
      <c r="R32" s="67"/>
      <c r="S32" s="67"/>
      <c r="T32" s="7"/>
      <c r="U32" s="7"/>
      <c r="V32" s="67" t="n">
        <f aca="false">K32*5.5017049523</f>
        <v>1091696.10338541</v>
      </c>
      <c r="W32" s="67" t="n">
        <f aca="false">M32*5.5017049523</f>
        <v>33763.7970119198</v>
      </c>
      <c r="X32" s="67" t="n">
        <f aca="false">N32*5.1890047538+L32*5.5017049523</f>
        <v>20613908.126068</v>
      </c>
      <c r="Y32" s="67" t="n">
        <f aca="false">N32*5.1890047538</f>
        <v>16719664.7946305</v>
      </c>
      <c r="Z32" s="67" t="n">
        <f aca="false">L32*5.5017049523</f>
        <v>3894243.33143755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3" t="n">
        <f aca="false">central_v2_m!D21+temporary_pension_bonus_central!B21</f>
        <v>17591672.1891006</v>
      </c>
      <c r="G33" s="163" t="n">
        <f aca="false">central_v2_m!E21+temporary_pension_bonus_central!B21</f>
        <v>16889905.5327719</v>
      </c>
      <c r="H33" s="67" t="n">
        <f aca="false">F33-J33</f>
        <v>17368996.6412425</v>
      </c>
      <c r="I33" s="67" t="n">
        <f aca="false">G33-K33</f>
        <v>16673910.2513495</v>
      </c>
      <c r="J33" s="163" t="n">
        <f aca="false">central_v2_m!J21</f>
        <v>222675.54785813</v>
      </c>
      <c r="K33" s="163" t="n">
        <f aca="false">central_v2_m!K21</f>
        <v>215995.281422386</v>
      </c>
      <c r="L33" s="67" t="n">
        <f aca="false">H33-I33</f>
        <v>695086.389893012</v>
      </c>
      <c r="M33" s="67" t="n">
        <f aca="false">J33-K33</f>
        <v>6680.26643574389</v>
      </c>
      <c r="N33" s="163" t="n">
        <f aca="false">SUM(central_v5_m!C21:J21)</f>
        <v>3292135.92902713</v>
      </c>
      <c r="O33" s="7"/>
      <c r="P33" s="7"/>
      <c r="Q33" s="67" t="n">
        <f aca="false">I33*5.5017049523</f>
        <v>91734934.6040553</v>
      </c>
      <c r="R33" s="67"/>
      <c r="S33" s="67"/>
      <c r="T33" s="7"/>
      <c r="U33" s="7"/>
      <c r="V33" s="67" t="n">
        <f aca="false">K33*5.5017049523</f>
        <v>1188342.30947497</v>
      </c>
      <c r="W33" s="67" t="n">
        <f aca="false">M33*5.5017049523</f>
        <v>36752.8549322156</v>
      </c>
      <c r="X33" s="67" t="n">
        <f aca="false">N33*5.1890047538+L33*5.5017049523</f>
        <v>20907069.2194283</v>
      </c>
      <c r="Y33" s="67" t="n">
        <f aca="false">N33*5.1890047538</f>
        <v>17082908.9858776</v>
      </c>
      <c r="Z33" s="67" t="n">
        <f aca="false">L33*5.5017049523</f>
        <v>3824160.23355071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9"/>
      <c r="B34" s="5"/>
      <c r="C34" s="159" t="n">
        <f aca="false">C30+1</f>
        <v>2020</v>
      </c>
      <c r="D34" s="159" t="n">
        <f aca="false">D30</f>
        <v>1</v>
      </c>
      <c r="E34" s="159" t="n">
        <v>181</v>
      </c>
      <c r="F34" s="161" t="n">
        <f aca="false">central_v2_m!D22+temporary_pension_bonus_central!B22</f>
        <v>20095224.7181322</v>
      </c>
      <c r="G34" s="161" t="n">
        <f aca="false">central_v2_m!E22+temporary_pension_bonus_central!B22</f>
        <v>19376654.8133415</v>
      </c>
      <c r="H34" s="8" t="n">
        <f aca="false">F34-J34</f>
        <v>19851271.0622273</v>
      </c>
      <c r="I34" s="8" t="n">
        <f aca="false">G34-K34</f>
        <v>19140019.7671137</v>
      </c>
      <c r="J34" s="161" t="n">
        <f aca="false">central_v2_m!J22</f>
        <v>243953.655904947</v>
      </c>
      <c r="K34" s="161" t="n">
        <f aca="false">central_v2_m!K22</f>
        <v>236635.046227798</v>
      </c>
      <c r="L34" s="8" t="n">
        <f aca="false">H34-I34</f>
        <v>711251.295113537</v>
      </c>
      <c r="M34" s="8" t="n">
        <f aca="false">J34-K34</f>
        <v>7318.60967714837</v>
      </c>
      <c r="N34" s="161" t="n">
        <f aca="false">SUM(central_v5_m!C22:J22)</f>
        <v>3802902.90237036</v>
      </c>
      <c r="O34" s="5"/>
      <c r="P34" s="5"/>
      <c r="Q34" s="8" t="n">
        <f aca="false">I34*5.5017049523</f>
        <v>105302741.539849</v>
      </c>
      <c r="R34" s="8"/>
      <c r="S34" s="8"/>
      <c r="T34" s="5"/>
      <c r="U34" s="5"/>
      <c r="V34" s="8" t="n">
        <f aca="false">K34*5.5017049523</f>
        <v>1301896.20571922</v>
      </c>
      <c r="W34" s="8" t="n">
        <f aca="false">M34*5.5017049523</f>
        <v>40264.8311047179</v>
      </c>
      <c r="X34" s="8" t="n">
        <f aca="false">N34*5.1890047538+L34*5.5017049523</f>
        <v>23646376.0112955</v>
      </c>
      <c r="Y34" s="8" t="n">
        <f aca="false">N34*5.1890047538</f>
        <v>19733281.2386396</v>
      </c>
      <c r="Z34" s="8" t="n">
        <f aca="false">L34*5.5017049523</f>
        <v>3913094.77265594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3" t="n">
        <f aca="false">central_v2_m!D23+temporary_pension_bonus_central!B23</f>
        <v>18610237.5887718</v>
      </c>
      <c r="G35" s="163" t="n">
        <f aca="false">central_v2_m!E23+temporary_pension_bonus_central!B23</f>
        <v>17878263.5942547</v>
      </c>
      <c r="H35" s="67" t="n">
        <f aca="false">F35-J35</f>
        <v>18320088.054198</v>
      </c>
      <c r="I35" s="67" t="n">
        <f aca="false">G35-K35</f>
        <v>17596818.5457181</v>
      </c>
      <c r="J35" s="163" t="n">
        <f aca="false">central_v2_m!J23</f>
        <v>290149.534573842</v>
      </c>
      <c r="K35" s="163" t="n">
        <f aca="false">central_v2_m!K23</f>
        <v>281445.048536626</v>
      </c>
      <c r="L35" s="67" t="n">
        <f aca="false">H35-I35</f>
        <v>723269.508479893</v>
      </c>
      <c r="M35" s="67" t="n">
        <f aca="false">J35-K35</f>
        <v>8704.48603721522</v>
      </c>
      <c r="N35" s="163" t="n">
        <f aca="false">SUM(central_v5_m!C23:J23)</f>
        <v>2966127.70886977</v>
      </c>
      <c r="O35" s="7"/>
      <c r="P35" s="7"/>
      <c r="Q35" s="67" t="n">
        <f aca="false">I35*5.5017049523</f>
        <v>96812503.7377015</v>
      </c>
      <c r="R35" s="67"/>
      <c r="S35" s="67"/>
      <c r="T35" s="7"/>
      <c r="U35" s="7"/>
      <c r="V35" s="67" t="n">
        <f aca="false">K35*5.5017049523</f>
        <v>1548427.61733427</v>
      </c>
      <c r="W35" s="67" t="n">
        <f aca="false">M35*5.5017049523</f>
        <v>47889.5139381732</v>
      </c>
      <c r="X35" s="67" t="n">
        <f aca="false">N35*5.1890047538+L35*5.5017049523</f>
        <v>19370466.2183546</v>
      </c>
      <c r="Y35" s="67" t="n">
        <f aca="false">N35*5.1890047538</f>
        <v>15391250.7817032</v>
      </c>
      <c r="Z35" s="67" t="n">
        <f aca="false">L35*5.5017049523</f>
        <v>3979215.43665141</v>
      </c>
      <c r="AA35" s="67" t="n">
        <f aca="false">IFE_cost_central!B23*3</f>
        <v>1999006.1931</v>
      </c>
      <c r="AB35" s="67" t="n">
        <f aca="false">AA35*$AC$13</f>
        <v>17948078.7315845</v>
      </c>
      <c r="AC35" s="167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3" t="n">
        <f aca="false">central_v2_m!D24+temporary_pension_bonus_central!B24</f>
        <v>18509471.3293451</v>
      </c>
      <c r="G36" s="163" t="n">
        <f aca="false">central_v2_m!E24+temporary_pension_bonus_central!B24</f>
        <v>17779561.0568437</v>
      </c>
      <c r="H36" s="67" t="n">
        <f aca="false">F36-J36</f>
        <v>18210230.6810574</v>
      </c>
      <c r="I36" s="67" t="n">
        <f aca="false">G36-K36</f>
        <v>17489297.6280046</v>
      </c>
      <c r="J36" s="163" t="n">
        <f aca="false">central_v2_m!J24</f>
        <v>299240.648287684</v>
      </c>
      <c r="K36" s="163" t="n">
        <f aca="false">central_v2_m!K24</f>
        <v>290263.428839053</v>
      </c>
      <c r="L36" s="67" t="n">
        <f aca="false">H36-I36</f>
        <v>720933.053052791</v>
      </c>
      <c r="M36" s="67" t="n">
        <f aca="false">J36-K36</f>
        <v>8977.21944863064</v>
      </c>
      <c r="N36" s="163" t="n">
        <f aca="false">SUM(central_v5_m!C24:J24)</f>
        <v>2955506.1594936</v>
      </c>
      <c r="O36" s="7"/>
      <c r="P36" s="7"/>
      <c r="Q36" s="67" t="n">
        <f aca="false">I36*5.5017049523</f>
        <v>96220955.3722416</v>
      </c>
      <c r="R36" s="67"/>
      <c r="S36" s="67"/>
      <c r="T36" s="7"/>
      <c r="U36" s="7"/>
      <c r="V36" s="67" t="n">
        <f aca="false">K36*5.5017049523</f>
        <v>1596943.7439154</v>
      </c>
      <c r="W36" s="67" t="n">
        <f aca="false">M36*5.5017049523</f>
        <v>49390.0126984151</v>
      </c>
      <c r="X36" s="67" t="n">
        <f aca="false">N36*5.1890047538+L36*5.5017049523</f>
        <v>19302496.4597548</v>
      </c>
      <c r="Y36" s="67" t="n">
        <f aca="false">N36*5.1890047538</f>
        <v>15336135.5114975</v>
      </c>
      <c r="Z36" s="67" t="n">
        <f aca="false">L36*5.5017049523</f>
        <v>3966360.9482573</v>
      </c>
      <c r="AA36" s="67" t="n">
        <f aca="false">IFE_cost_central!B24*3</f>
        <v>2709585.858</v>
      </c>
      <c r="AB36" s="67" t="n">
        <f aca="false">AA36*$AC$13</f>
        <v>24328018.8311748</v>
      </c>
      <c r="AC36" s="167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3" t="n">
        <f aca="false">central_v2_m!D25+temporary_pension_bonus_central!B25</f>
        <v>18002054.3159821</v>
      </c>
      <c r="G37" s="163" t="n">
        <f aca="false">central_v2_m!E25+temporary_pension_bonus_central!B25</f>
        <v>17290876.6331291</v>
      </c>
      <c r="H37" s="67" t="n">
        <f aca="false">F37-J37</f>
        <v>17705487.5778369</v>
      </c>
      <c r="I37" s="67" t="n">
        <f aca="false">G37-K37</f>
        <v>17003206.8971282</v>
      </c>
      <c r="J37" s="163" t="n">
        <f aca="false">central_v2_m!J25</f>
        <v>296566.738145225</v>
      </c>
      <c r="K37" s="163" t="n">
        <f aca="false">central_v2_m!K25</f>
        <v>287669.736000868</v>
      </c>
      <c r="L37" s="67" t="n">
        <f aca="false">H37-I37</f>
        <v>702280.680708636</v>
      </c>
      <c r="M37" s="67" t="n">
        <f aca="false">J37-K37</f>
        <v>8897.00214435678</v>
      </c>
      <c r="N37" s="163" t="n">
        <f aca="false">SUM(central_v5_m!C25:J25)</f>
        <v>2939816.35511559</v>
      </c>
      <c r="O37" s="7"/>
      <c r="P37" s="7"/>
      <c r="Q37" s="67" t="n">
        <f aca="false">I37*5.5017049523</f>
        <v>93546627.590912</v>
      </c>
      <c r="R37" s="67"/>
      <c r="S37" s="67"/>
      <c r="T37" s="7"/>
      <c r="U37" s="7"/>
      <c r="V37" s="67" t="n">
        <f aca="false">K37*5.5017049523</f>
        <v>1582674.01118281</v>
      </c>
      <c r="W37" s="67" t="n">
        <f aca="false">M37*5.5017049523</f>
        <v>48948.6807582314</v>
      </c>
      <c r="X37" s="67" t="n">
        <f aca="false">N37*5.1890047538+L37*5.5017049523</f>
        <v>19118462.1409531</v>
      </c>
      <c r="Y37" s="67" t="n">
        <f aca="false">N37*5.1890047538</f>
        <v>15254721.0419938</v>
      </c>
      <c r="Z37" s="67" t="n">
        <f aca="false">L37*5.5017049523</f>
        <v>3863741.09895932</v>
      </c>
      <c r="AA37" s="67" t="n">
        <f aca="false">IFE_cost_central!B25*3</f>
        <v>818236.89684</v>
      </c>
      <c r="AB37" s="67" t="n">
        <f aca="false">AA37*$AC$13</f>
        <v>7346540.64417749</v>
      </c>
      <c r="AC37" s="167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9"/>
      <c r="B38" s="5"/>
      <c r="C38" s="159" t="n">
        <f aca="false">C34+1</f>
        <v>2021</v>
      </c>
      <c r="D38" s="159" t="n">
        <f aca="false">D34</f>
        <v>1</v>
      </c>
      <c r="E38" s="159" t="n">
        <v>185</v>
      </c>
      <c r="F38" s="161" t="n">
        <f aca="false">central_v2_m!D26+temporary_pension_bonus_central!B26</f>
        <v>17417249.9618849</v>
      </c>
      <c r="G38" s="161" t="n">
        <f aca="false">central_v2_m!E26+temporary_pension_bonus_central!B26</f>
        <v>16727462.9762566</v>
      </c>
      <c r="H38" s="8" t="n">
        <f aca="false">F38-J38</f>
        <v>17116185.2818909</v>
      </c>
      <c r="I38" s="8" t="n">
        <f aca="false">G38-K38</f>
        <v>16435430.2366624</v>
      </c>
      <c r="J38" s="161" t="n">
        <f aca="false">central_v2_m!J26</f>
        <v>301064.679994015</v>
      </c>
      <c r="K38" s="161" t="n">
        <f aca="false">central_v2_m!K26</f>
        <v>292032.739594194</v>
      </c>
      <c r="L38" s="8" t="n">
        <f aca="false">H38-I38</f>
        <v>680755.045228515</v>
      </c>
      <c r="M38" s="8" t="n">
        <f aca="false">J38-K38</f>
        <v>9031.94039982051</v>
      </c>
      <c r="N38" s="161" t="n">
        <f aca="false">SUM(central_v5_m!C26:J26)</f>
        <v>3357311.81673445</v>
      </c>
      <c r="O38" s="5"/>
      <c r="P38" s="5"/>
      <c r="Q38" s="8" t="n">
        <f aca="false">I38*5.5017049523</f>
        <v>90422887.9262266</v>
      </c>
      <c r="R38" s="8"/>
      <c r="S38" s="8"/>
      <c r="T38" s="5"/>
      <c r="U38" s="5"/>
      <c r="V38" s="8" t="n">
        <f aca="false">K38*5.5017049523</f>
        <v>1606677.96965912</v>
      </c>
      <c r="W38" s="8" t="n">
        <f aca="false">M38*5.5017049523</f>
        <v>49691.0712265709</v>
      </c>
      <c r="X38" s="8" t="n">
        <f aca="false">N38*5.1890047538+L38*5.5017049523</f>
        <v>21166420.3806609</v>
      </c>
      <c r="Y38" s="8" t="n">
        <f aca="false">N38*5.1890047538</f>
        <v>17421106.977024</v>
      </c>
      <c r="Z38" s="8" t="n">
        <f aca="false">L38*5.5017049523</f>
        <v>3745313.40363693</v>
      </c>
      <c r="AA38" s="8" t="n">
        <f aca="false">IFE_cost_central!B26</f>
        <v>0</v>
      </c>
      <c r="AB38" s="8" t="n">
        <f aca="false">AA38*$AC$13</f>
        <v>0</v>
      </c>
      <c r="AC38" s="8"/>
      <c r="AD38" s="8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59"/>
      <c r="BD38" s="159"/>
      <c r="BE38" s="159"/>
      <c r="BF38" s="159"/>
      <c r="BG38" s="159"/>
      <c r="BH38" s="159"/>
      <c r="BI38" s="159"/>
      <c r="BJ38" s="159"/>
      <c r="BK38" s="159"/>
      <c r="BL38" s="159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3" t="n">
        <f aca="false">central_v2_m!D27+temporary_pension_bonus_central!B27</f>
        <v>18005874.7157864</v>
      </c>
      <c r="G39" s="163" t="n">
        <f aca="false">central_v2_m!E27+temporary_pension_bonus_central!B27</f>
        <v>17291639.6644952</v>
      </c>
      <c r="H39" s="67" t="n">
        <f aca="false">F39-J39</f>
        <v>17677522.591725</v>
      </c>
      <c r="I39" s="67" t="n">
        <f aca="false">G39-K39</f>
        <v>16973138.1041556</v>
      </c>
      <c r="J39" s="163" t="n">
        <f aca="false">central_v2_m!J27</f>
        <v>328352.124061347</v>
      </c>
      <c r="K39" s="163" t="n">
        <f aca="false">central_v2_m!K27</f>
        <v>318501.560339506</v>
      </c>
      <c r="L39" s="67" t="n">
        <f aca="false">H39-I39</f>
        <v>704384.487569373</v>
      </c>
      <c r="M39" s="67" t="n">
        <f aca="false">J39-K39</f>
        <v>9850.56372184039</v>
      </c>
      <c r="N39" s="163" t="n">
        <f aca="false">SUM(central_v5_m!C27:J27)</f>
        <v>2931027.79098352</v>
      </c>
      <c r="O39" s="7"/>
      <c r="P39" s="7"/>
      <c r="Q39" s="67" t="n">
        <f aca="false">I39*5.5017049523</f>
        <v>93381197.9637049</v>
      </c>
      <c r="R39" s="67"/>
      <c r="S39" s="67"/>
      <c r="T39" s="7"/>
      <c r="U39" s="7"/>
      <c r="V39" s="67" t="n">
        <f aca="false">K39*5.5017049523</f>
        <v>1752301.61183514</v>
      </c>
      <c r="W39" s="67" t="n">
        <f aca="false">M39*5.5017049523</f>
        <v>54194.895211396</v>
      </c>
      <c r="X39" s="67" t="n">
        <f aca="false">N39*5.1890047538+L39*5.5017049523</f>
        <v>19084432.7645171</v>
      </c>
      <c r="Y39" s="67" t="n">
        <f aca="false">N39*5.1890047538</f>
        <v>15209117.1409334</v>
      </c>
      <c r="Z39" s="67" t="n">
        <f aca="false">L39*5.5017049523</f>
        <v>3875315.62358372</v>
      </c>
      <c r="AA39" s="67" t="n">
        <f aca="false">IFE_cost_central!B27</f>
        <v>0</v>
      </c>
      <c r="AB39" s="67" t="n">
        <f aca="false">AA39*$AC$13</f>
        <v>0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3" t="n">
        <f aca="false">central_v2_m!D28+temporary_pension_bonus_central!B28</f>
        <v>18453443.1204055</v>
      </c>
      <c r="G40" s="163" t="n">
        <f aca="false">central_v2_m!E28+temporary_pension_bonus_central!B28</f>
        <v>17720697.5738909</v>
      </c>
      <c r="H40" s="67" t="n">
        <f aca="false">F40-J40</f>
        <v>18107953.5792148</v>
      </c>
      <c r="I40" s="67" t="n">
        <f aca="false">G40-K40</f>
        <v>17385572.7189359</v>
      </c>
      <c r="J40" s="163" t="n">
        <f aca="false">central_v2_m!J28</f>
        <v>345489.541190737</v>
      </c>
      <c r="K40" s="163" t="n">
        <f aca="false">central_v2_m!K28</f>
        <v>335124.854955014</v>
      </c>
      <c r="L40" s="67" t="n">
        <f aca="false">H40-I40</f>
        <v>722380.860278826</v>
      </c>
      <c r="M40" s="67" t="n">
        <f aca="false">J40-K40</f>
        <v>10364.6862357221</v>
      </c>
      <c r="N40" s="163" t="n">
        <f aca="false">SUM(central_v5_m!C28:J28)</f>
        <v>3049218.10890401</v>
      </c>
      <c r="O40" s="7"/>
      <c r="P40" s="7"/>
      <c r="Q40" s="67" t="n">
        <f aca="false">I40*5.5017049523</f>
        <v>95650291.5263416</v>
      </c>
      <c r="R40" s="67"/>
      <c r="S40" s="67"/>
      <c r="T40" s="7"/>
      <c r="U40" s="7"/>
      <c r="V40" s="67" t="n">
        <f aca="false">K40*5.5017049523</f>
        <v>1843758.07414482</v>
      </c>
      <c r="W40" s="67" t="n">
        <f aca="false">M40*5.5017049523</f>
        <v>57023.4455921079</v>
      </c>
      <c r="X40" s="67" t="n">
        <f aca="false">N40*5.1890047538+L40*5.5017049523</f>
        <v>19796733.6189187</v>
      </c>
      <c r="Y40" s="67" t="n">
        <f aca="false">N40*5.1890047538</f>
        <v>15822407.262476</v>
      </c>
      <c r="Z40" s="67" t="n">
        <f aca="false">L40*5.5017049523</f>
        <v>3974326.35644275</v>
      </c>
      <c r="AA40" s="67" t="n">
        <f aca="false">IFE_cost_central!B28</f>
        <v>0</v>
      </c>
      <c r="AB40" s="67" t="n">
        <f aca="false">AA40*$AC$13</f>
        <v>0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3" t="n">
        <f aca="false">central_v2_m!D29+temporary_pension_bonus_central!B29</f>
        <v>19031004.7201181</v>
      </c>
      <c r="G41" s="163" t="n">
        <f aca="false">central_v2_m!E29+temporary_pension_bonus_central!B29</f>
        <v>18272932.6066253</v>
      </c>
      <c r="H41" s="67" t="n">
        <f aca="false">F41-J41</f>
        <v>18673654.1818842</v>
      </c>
      <c r="I41" s="67" t="n">
        <f aca="false">G41-K41</f>
        <v>17926302.5845384</v>
      </c>
      <c r="J41" s="163" t="n">
        <f aca="false">central_v2_m!J29</f>
        <v>357350.538233911</v>
      </c>
      <c r="K41" s="163" t="n">
        <f aca="false">central_v2_m!K29</f>
        <v>346630.022086894</v>
      </c>
      <c r="L41" s="67" t="n">
        <f aca="false">H41-I41</f>
        <v>747351.59734574</v>
      </c>
      <c r="M41" s="67" t="n">
        <f aca="false">J41-K41</f>
        <v>10720.5161470173</v>
      </c>
      <c r="N41" s="163" t="n">
        <f aca="false">SUM(central_v5_m!C29:J29)</f>
        <v>3128085.4298491</v>
      </c>
      <c r="O41" s="7"/>
      <c r="P41" s="7"/>
      <c r="Q41" s="67" t="n">
        <f aca="false">I41*5.5017049523</f>
        <v>98625227.7057834</v>
      </c>
      <c r="R41" s="67"/>
      <c r="S41" s="67"/>
      <c r="T41" s="7"/>
      <c r="U41" s="7"/>
      <c r="V41" s="67" t="n">
        <f aca="false">K41*5.5017049523</f>
        <v>1907056.10913132</v>
      </c>
      <c r="W41" s="67" t="n">
        <f aca="false">M41*5.5017049523</f>
        <v>58981.1167772572</v>
      </c>
      <c r="X41" s="67" t="n">
        <f aca="false">N41*5.1890047538+L41*5.5017049523</f>
        <v>20343358.1500059</v>
      </c>
      <c r="Y41" s="67" t="n">
        <f aca="false">N41*5.1890047538</f>
        <v>16231650.1657795</v>
      </c>
      <c r="Z41" s="67" t="n">
        <f aca="false">L41*5.5017049523</f>
        <v>4111707.98422637</v>
      </c>
      <c r="AA41" s="67" t="n">
        <f aca="false">IFE_cost_central!B29</f>
        <v>0</v>
      </c>
      <c r="AB41" s="67" t="n">
        <f aca="false">AA41*$AC$13</f>
        <v>0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9"/>
      <c r="B42" s="5"/>
      <c r="C42" s="159" t="n">
        <f aca="false">C38+1</f>
        <v>2022</v>
      </c>
      <c r="D42" s="159" t="n">
        <f aca="false">D38</f>
        <v>1</v>
      </c>
      <c r="E42" s="159" t="n">
        <v>189</v>
      </c>
      <c r="F42" s="161" t="n">
        <f aca="false">central_v2_m!D30+temporary_pension_bonus_central!B30</f>
        <v>19446539.6309813</v>
      </c>
      <c r="G42" s="161" t="n">
        <f aca="false">central_v2_m!E30+temporary_pension_bonus_central!B30</f>
        <v>18671344.155651</v>
      </c>
      <c r="H42" s="8" t="n">
        <f aca="false">F42-J42</f>
        <v>19052995.2056189</v>
      </c>
      <c r="I42" s="8" t="n">
        <f aca="false">G42-K42</f>
        <v>18289606.0630496</v>
      </c>
      <c r="J42" s="161" t="n">
        <f aca="false">central_v2_m!J30</f>
        <v>393544.425362337</v>
      </c>
      <c r="K42" s="161" t="n">
        <f aca="false">central_v2_m!K30</f>
        <v>381738.092601467</v>
      </c>
      <c r="L42" s="8" t="n">
        <f aca="false">H42-I42</f>
        <v>763389.142569363</v>
      </c>
      <c r="M42" s="8" t="n">
        <f aca="false">J42-K42</f>
        <v>11806.33276087</v>
      </c>
      <c r="N42" s="161" t="n">
        <f aca="false">SUM(central_v5_m!C30:J30)</f>
        <v>3842076.4471716</v>
      </c>
      <c r="O42" s="5"/>
      <c r="P42" s="5"/>
      <c r="Q42" s="8" t="n">
        <f aca="false">I42*5.5017049523</f>
        <v>100624016.252696</v>
      </c>
      <c r="R42" s="8"/>
      <c r="S42" s="8"/>
      <c r="T42" s="5"/>
      <c r="U42" s="5"/>
      <c r="V42" s="8" t="n">
        <f aca="false">K42*5.5017049523</f>
        <v>2100210.35454705</v>
      </c>
      <c r="W42" s="8" t="n">
        <f aca="false">M42*5.5017049523</f>
        <v>64954.9594189805</v>
      </c>
      <c r="X42" s="8" t="n">
        <f aca="false">N42*5.1890047538+L42*5.5017049523</f>
        <v>24136494.7750423</v>
      </c>
      <c r="Y42" s="8" t="n">
        <f aca="false">N42*5.1890047538</f>
        <v>19936552.9488364</v>
      </c>
      <c r="Z42" s="8" t="n">
        <f aca="false">L42*5.5017049523</f>
        <v>4199941.82620592</v>
      </c>
      <c r="AA42" s="8" t="n">
        <f aca="false">IFE_cost_central!B30</f>
        <v>0</v>
      </c>
      <c r="AB42" s="8" t="n">
        <f aca="false">AA42*$AC$13</f>
        <v>0</v>
      </c>
      <c r="AC42" s="8"/>
      <c r="AD42" s="8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  <c r="BB42" s="159"/>
      <c r="BC42" s="159"/>
      <c r="BD42" s="159"/>
      <c r="BE42" s="159"/>
      <c r="BF42" s="159"/>
      <c r="BG42" s="159"/>
      <c r="BH42" s="159"/>
      <c r="BI42" s="159"/>
      <c r="BJ42" s="159"/>
      <c r="BK42" s="159"/>
      <c r="BL42" s="159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3" t="n">
        <f aca="false">central_v2_m!D31+temporary_pension_bonus_central!B31</f>
        <v>19811416.8649966</v>
      </c>
      <c r="G43" s="163" t="n">
        <f aca="false">central_v2_m!E31+temporary_pension_bonus_central!B31</f>
        <v>19020975.7714677</v>
      </c>
      <c r="H43" s="67" t="n">
        <f aca="false">F43-J43</f>
        <v>19394840.3881353</v>
      </c>
      <c r="I43" s="67" t="n">
        <f aca="false">G43-K43</f>
        <v>18616896.5889123</v>
      </c>
      <c r="J43" s="163" t="n">
        <f aca="false">central_v2_m!J31</f>
        <v>416576.476861252</v>
      </c>
      <c r="K43" s="163" t="n">
        <f aca="false">central_v2_m!K31</f>
        <v>404079.182555415</v>
      </c>
      <c r="L43" s="67" t="n">
        <f aca="false">H43-I43</f>
        <v>777943.799223028</v>
      </c>
      <c r="M43" s="67" t="n">
        <f aca="false">J43-K43</f>
        <v>12497.2943058377</v>
      </c>
      <c r="N43" s="163" t="n">
        <f aca="false">SUM(central_v5_m!C31:J31)</f>
        <v>3218356.11371786</v>
      </c>
      <c r="O43" s="7"/>
      <c r="P43" s="7"/>
      <c r="Q43" s="67" t="n">
        <f aca="false">I43*5.5017049523</f>
        <v>102424672.159676</v>
      </c>
      <c r="R43" s="67"/>
      <c r="S43" s="67"/>
      <c r="T43" s="7"/>
      <c r="U43" s="7"/>
      <c r="V43" s="67" t="n">
        <f aca="false">K43*5.5017049523</f>
        <v>2223124.43978646</v>
      </c>
      <c r="W43" s="67" t="n">
        <f aca="false">M43*5.5017049523</f>
        <v>68756.4259727776</v>
      </c>
      <c r="X43" s="67" t="n">
        <f aca="false">N43*5.1890047538+L43*5.5017049523</f>
        <v>20980082.4262997</v>
      </c>
      <c r="Y43" s="67" t="n">
        <f aca="false">N43*5.1890047538</f>
        <v>16700065.1735033</v>
      </c>
      <c r="Z43" s="67" t="n">
        <f aca="false">L43*5.5017049523</f>
        <v>4280017.25279641</v>
      </c>
      <c r="AA43" s="67" t="n">
        <f aca="false">IFE_cost_central!B31</f>
        <v>0</v>
      </c>
      <c r="AB43" s="67" t="n">
        <f aca="false">AA43*$AC$13</f>
        <v>0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3" t="n">
        <f aca="false">central_v2_m!D32+temporary_pension_bonus_central!B32</f>
        <v>20194470.4998713</v>
      </c>
      <c r="G44" s="163" t="n">
        <f aca="false">central_v2_m!E32+temporary_pension_bonus_central!B32</f>
        <v>19386693.6890536</v>
      </c>
      <c r="H44" s="67" t="n">
        <f aca="false">F44-J44</f>
        <v>19748432.2071126</v>
      </c>
      <c r="I44" s="67" t="n">
        <f aca="false">G44-K44</f>
        <v>18954036.5450777</v>
      </c>
      <c r="J44" s="163" t="n">
        <f aca="false">central_v2_m!J32</f>
        <v>446038.292758685</v>
      </c>
      <c r="K44" s="163" t="n">
        <f aca="false">central_v2_m!K32</f>
        <v>432657.143975925</v>
      </c>
      <c r="L44" s="67" t="n">
        <f aca="false">H44-I44</f>
        <v>794395.662034899</v>
      </c>
      <c r="M44" s="67" t="n">
        <f aca="false">J44-K44</f>
        <v>13381.1487827607</v>
      </c>
      <c r="N44" s="163" t="n">
        <f aca="false">SUM(central_v5_m!C32:J32)</f>
        <v>3281782.02413831</v>
      </c>
      <c r="O44" s="7"/>
      <c r="P44" s="7"/>
      <c r="Q44" s="67" t="n">
        <f aca="false">I44*5.5017049523</f>
        <v>104279516.726129</v>
      </c>
      <c r="R44" s="67"/>
      <c r="S44" s="67"/>
      <c r="T44" s="7"/>
      <c r="U44" s="7"/>
      <c r="V44" s="67" t="n">
        <f aca="false">K44*5.5017049523</f>
        <v>2380351.95166032</v>
      </c>
      <c r="W44" s="67" t="n">
        <f aca="false">M44*5.5017049523</f>
        <v>73619.1325255774</v>
      </c>
      <c r="X44" s="67" t="n">
        <f aca="false">N44*5.1890047538+L44*5.5017049523</f>
        <v>21399713.0720921</v>
      </c>
      <c r="Y44" s="67" t="n">
        <f aca="false">N44*5.1890047538</f>
        <v>17029182.5241891</v>
      </c>
      <c r="Z44" s="67" t="n">
        <f aca="false">L44*5.5017049523</f>
        <v>4370530.54790304</v>
      </c>
      <c r="AA44" s="67" t="n">
        <f aca="false">IFE_cost_central!B32</f>
        <v>0</v>
      </c>
      <c r="AB44" s="67" t="n">
        <f aca="false">AA44*$AC$13</f>
        <v>0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3" t="n">
        <f aca="false">central_v2_m!D33+temporary_pension_bonus_central!B33</f>
        <v>20596795.5880884</v>
      </c>
      <c r="G45" s="163" t="n">
        <f aca="false">central_v2_m!E33+temporary_pension_bonus_central!B33</f>
        <v>19771591.5621645</v>
      </c>
      <c r="H45" s="67" t="n">
        <f aca="false">F45-J45</f>
        <v>20130536.4184895</v>
      </c>
      <c r="I45" s="67" t="n">
        <f aca="false">G45-K45</f>
        <v>19319320.1676536</v>
      </c>
      <c r="J45" s="163" t="n">
        <f aca="false">central_v2_m!J33</f>
        <v>466259.169598909</v>
      </c>
      <c r="K45" s="163" t="n">
        <f aca="false">central_v2_m!K33</f>
        <v>452271.394510942</v>
      </c>
      <c r="L45" s="67" t="n">
        <f aca="false">H45-I45</f>
        <v>811216.25083597</v>
      </c>
      <c r="M45" s="67" t="n">
        <f aca="false">J45-K45</f>
        <v>13987.7750879673</v>
      </c>
      <c r="N45" s="163" t="n">
        <f aca="false">SUM(central_v5_m!C33:J33)</f>
        <v>3350871.32831213</v>
      </c>
      <c r="O45" s="7"/>
      <c r="P45" s="7"/>
      <c r="Q45" s="67" t="n">
        <f aca="false">I45*5.5017049523</f>
        <v>106289199.441449</v>
      </c>
      <c r="R45" s="67"/>
      <c r="S45" s="67"/>
      <c r="T45" s="7"/>
      <c r="U45" s="7"/>
      <c r="V45" s="67" t="n">
        <f aca="false">K45*5.5017049523</f>
        <v>2488263.77096447</v>
      </c>
      <c r="W45" s="67" t="n">
        <f aca="false">M45*5.5017049523</f>
        <v>76956.6114731285</v>
      </c>
      <c r="X45" s="67" t="n">
        <f aca="false">N45*5.1890047538+L45*5.5017049523</f>
        <v>21850759.7165942</v>
      </c>
      <c r="Y45" s="67" t="n">
        <f aca="false">N45*5.1890047538</f>
        <v>17387687.2519837</v>
      </c>
      <c r="Z45" s="67" t="n">
        <f aca="false">L45*5.5017049523</f>
        <v>4463072.4646105</v>
      </c>
      <c r="AA45" s="67" t="n">
        <f aca="false">IFE_cost_central!B33</f>
        <v>0</v>
      </c>
      <c r="AB45" s="67" t="n">
        <f aca="false">AA45*$AC$13</f>
        <v>0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9"/>
      <c r="B46" s="5"/>
      <c r="C46" s="159" t="n">
        <f aca="false">C42+1</f>
        <v>2023</v>
      </c>
      <c r="D46" s="159" t="n">
        <f aca="false">D42</f>
        <v>1</v>
      </c>
      <c r="E46" s="159" t="n">
        <v>193</v>
      </c>
      <c r="F46" s="161" t="n">
        <f aca="false">central_v2_m!D34+temporary_pension_bonus_central!B34</f>
        <v>20994030.0508367</v>
      </c>
      <c r="G46" s="161" t="n">
        <f aca="false">central_v2_m!E34+temporary_pension_bonus_central!B34</f>
        <v>20151734.3127876</v>
      </c>
      <c r="H46" s="8" t="n">
        <f aca="false">F46-J46</f>
        <v>20487491.892081</v>
      </c>
      <c r="I46" s="8" t="n">
        <f aca="false">G46-K46</f>
        <v>19660392.2987945</v>
      </c>
      <c r="J46" s="161" t="n">
        <f aca="false">central_v2_m!J34</f>
        <v>506538.158755699</v>
      </c>
      <c r="K46" s="161" t="n">
        <f aca="false">central_v2_m!K34</f>
        <v>491342.013993028</v>
      </c>
      <c r="L46" s="8" t="n">
        <f aca="false">H46-I46</f>
        <v>827099.593286447</v>
      </c>
      <c r="M46" s="8" t="n">
        <f aca="false">J46-K46</f>
        <v>15196.144762671</v>
      </c>
      <c r="N46" s="161" t="n">
        <f aca="false">SUM(central_v5_m!C34:J34)</f>
        <v>4128748.30673937</v>
      </c>
      <c r="O46" s="5"/>
      <c r="P46" s="5"/>
      <c r="Q46" s="8" t="n">
        <f aca="false">I46*5.5017049523</f>
        <v>108165677.674439</v>
      </c>
      <c r="R46" s="8"/>
      <c r="S46" s="8"/>
      <c r="T46" s="5"/>
      <c r="U46" s="5"/>
      <c r="V46" s="8" t="n">
        <f aca="false">K46*5.5017049523</f>
        <v>2703218.7916585</v>
      </c>
      <c r="W46" s="8" t="n">
        <f aca="false">M46*5.5017049523</f>
        <v>83604.7048966549</v>
      </c>
      <c r="X46" s="8" t="n">
        <f aca="false">N46*5.1890047538+L46*5.5017049523</f>
        <v>25974552.5193437</v>
      </c>
      <c r="Y46" s="8" t="n">
        <f aca="false">N46*5.1890047538</f>
        <v>21424094.5909143</v>
      </c>
      <c r="Z46" s="8" t="n">
        <f aca="false">L46*5.5017049523</f>
        <v>4550457.92842936</v>
      </c>
      <c r="AA46" s="8" t="n">
        <f aca="false">IFE_cost_central!B34</f>
        <v>0</v>
      </c>
      <c r="AB46" s="8" t="n">
        <f aca="false">AA46*$AC$13</f>
        <v>0</v>
      </c>
      <c r="AC46" s="8"/>
      <c r="AD46" s="8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59"/>
      <c r="BC46" s="159"/>
      <c r="BD46" s="159"/>
      <c r="BE46" s="159"/>
      <c r="BF46" s="159"/>
      <c r="BG46" s="159"/>
      <c r="BH46" s="159"/>
      <c r="BI46" s="159"/>
      <c r="BJ46" s="159"/>
      <c r="BK46" s="159"/>
      <c r="BL46" s="159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3" t="n">
        <f aca="false">central_v2_m!D35+temporary_pension_bonus_central!B35</f>
        <v>21425578.0433746</v>
      </c>
      <c r="G47" s="163" t="n">
        <f aca="false">central_v2_m!E35+temporary_pension_bonus_central!B35</f>
        <v>20563214.8424759</v>
      </c>
      <c r="H47" s="67" t="n">
        <f aca="false">F47-J47</f>
        <v>20910033.369097</v>
      </c>
      <c r="I47" s="67" t="n">
        <f aca="false">G47-K47</f>
        <v>20063136.5084266</v>
      </c>
      <c r="J47" s="163" t="n">
        <f aca="false">central_v2_m!J35</f>
        <v>515544.674277591</v>
      </c>
      <c r="K47" s="163" t="n">
        <f aca="false">central_v2_m!K35</f>
        <v>500078.334049263</v>
      </c>
      <c r="L47" s="67" t="n">
        <f aca="false">H47-I47</f>
        <v>846896.860670395</v>
      </c>
      <c r="M47" s="67" t="n">
        <f aca="false">J47-K47</f>
        <v>15466.3402283278</v>
      </c>
      <c r="N47" s="163" t="n">
        <f aca="false">SUM(central_v5_m!C35:J35)</f>
        <v>3450651.92234379</v>
      </c>
      <c r="O47" s="7"/>
      <c r="P47" s="7"/>
      <c r="Q47" s="67" t="n">
        <f aca="false">I47*5.5017049523</f>
        <v>110381457.487082</v>
      </c>
      <c r="R47" s="67"/>
      <c r="S47" s="67"/>
      <c r="T47" s="7"/>
      <c r="U47" s="7"/>
      <c r="V47" s="67" t="n">
        <f aca="false">K47*5.5017049523</f>
        <v>2751283.44697676</v>
      </c>
      <c r="W47" s="67" t="n">
        <f aca="false">M47*5.5017049523</f>
        <v>85091.2406281477</v>
      </c>
      <c r="X47" s="67" t="n">
        <f aca="false">N47*5.1890047538+L47*5.5017049523</f>
        <v>22564825.8811887</v>
      </c>
      <c r="Y47" s="67" t="n">
        <f aca="false">N47*5.1890047538</f>
        <v>17905449.228751</v>
      </c>
      <c r="Z47" s="67" t="n">
        <f aca="false">L47*5.5017049523</f>
        <v>4659376.65243764</v>
      </c>
      <c r="AA47" s="67" t="n">
        <f aca="false">IFE_cost_central!B35</f>
        <v>0</v>
      </c>
      <c r="AB47" s="67" t="n">
        <f aca="false">AA47*$AC$13</f>
        <v>0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3" t="n">
        <f aca="false">central_v2_m!D36+temporary_pension_bonus_central!B36</f>
        <v>21752498.9870293</v>
      </c>
      <c r="G48" s="163" t="n">
        <f aca="false">central_v2_m!E36+temporary_pension_bonus_central!B36</f>
        <v>20875792.5241027</v>
      </c>
      <c r="H48" s="67" t="n">
        <f aca="false">F48-J48</f>
        <v>21218752.5692518</v>
      </c>
      <c r="I48" s="67" t="n">
        <f aca="false">G48-K48</f>
        <v>20358058.4988584</v>
      </c>
      <c r="J48" s="163" t="n">
        <f aca="false">central_v2_m!J36</f>
        <v>533746.417777565</v>
      </c>
      <c r="K48" s="163" t="n">
        <f aca="false">central_v2_m!K36</f>
        <v>517734.025244238</v>
      </c>
      <c r="L48" s="67" t="n">
        <f aca="false">H48-I48</f>
        <v>860694.070393331</v>
      </c>
      <c r="M48" s="67" t="n">
        <f aca="false">J48-K48</f>
        <v>16012.3925333269</v>
      </c>
      <c r="N48" s="163" t="n">
        <f aca="false">SUM(central_v5_m!C36:J36)</f>
        <v>3479449.46496356</v>
      </c>
      <c r="O48" s="7"/>
      <c r="P48" s="7"/>
      <c r="Q48" s="67" t="n">
        <f aca="false">I48*5.5017049523</f>
        <v>112004031.262383</v>
      </c>
      <c r="R48" s="67"/>
      <c r="S48" s="67"/>
      <c r="T48" s="7"/>
      <c r="U48" s="7"/>
      <c r="V48" s="67" t="n">
        <f aca="false">K48*5.5017049523</f>
        <v>2848419.85066044</v>
      </c>
      <c r="W48" s="67" t="n">
        <f aca="false">M48*5.5017049523</f>
        <v>88095.4592987763</v>
      </c>
      <c r="X48" s="67" t="n">
        <f aca="false">N48*5.1890047538+L48*5.5017049523</f>
        <v>22790164.643801</v>
      </c>
      <c r="Y48" s="67" t="n">
        <f aca="false">N48*5.1890047538</f>
        <v>18054879.8143028</v>
      </c>
      <c r="Z48" s="67" t="n">
        <f aca="false">L48*5.5017049523</f>
        <v>4735284.82949824</v>
      </c>
      <c r="AA48" s="67" t="n">
        <f aca="false">IFE_cost_central!B36</f>
        <v>0</v>
      </c>
      <c r="AB48" s="67" t="n">
        <f aca="false">AA48*$AC$13</f>
        <v>0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3" t="n">
        <f aca="false">central_v2_m!D37+temporary_pension_bonus_central!B37</f>
        <v>22207426.1173547</v>
      </c>
      <c r="G49" s="163" t="n">
        <f aca="false">central_v2_m!E37+temporary_pension_bonus_central!B37</f>
        <v>21310732.8524601</v>
      </c>
      <c r="H49" s="67" t="n">
        <f aca="false">F49-J49</f>
        <v>21656953.1633976</v>
      </c>
      <c r="I49" s="67" t="n">
        <f aca="false">G49-K49</f>
        <v>20776774.0871217</v>
      </c>
      <c r="J49" s="163" t="n">
        <f aca="false">central_v2_m!J37</f>
        <v>550472.953957088</v>
      </c>
      <c r="K49" s="163" t="n">
        <f aca="false">central_v2_m!K37</f>
        <v>533958.765338376</v>
      </c>
      <c r="L49" s="67" t="n">
        <f aca="false">H49-I49</f>
        <v>880179.076275848</v>
      </c>
      <c r="M49" s="67" t="n">
        <f aca="false">J49-K49</f>
        <v>16514.1886187128</v>
      </c>
      <c r="N49" s="163" t="n">
        <f aca="false">SUM(central_v5_m!C37:J37)</f>
        <v>3520673.69931351</v>
      </c>
      <c r="O49" s="7"/>
      <c r="P49" s="7"/>
      <c r="Q49" s="67" t="n">
        <f aca="false">I49*5.5017049523</f>
        <v>114307680.887936</v>
      </c>
      <c r="R49" s="67"/>
      <c r="S49" s="67"/>
      <c r="T49" s="7"/>
      <c r="U49" s="7"/>
      <c r="V49" s="67" t="n">
        <f aca="false">K49*5.5017049523</f>
        <v>2937683.58358613</v>
      </c>
      <c r="W49" s="67" t="n">
        <f aca="false">M49*5.5017049523</f>
        <v>90856.1933067887</v>
      </c>
      <c r="X49" s="67" t="n">
        <f aca="false">N49*5.1890047538+L49*5.5017049523</f>
        <v>23111278.1451741</v>
      </c>
      <c r="Y49" s="67" t="n">
        <f aca="false">N49*5.1890047538</f>
        <v>18268792.5623164</v>
      </c>
      <c r="Z49" s="67" t="n">
        <f aca="false">L49*5.5017049523</f>
        <v>4842485.58285767</v>
      </c>
      <c r="AA49" s="67" t="n">
        <f aca="false">IFE_cost_central!B37</f>
        <v>0</v>
      </c>
      <c r="AB49" s="67" t="n">
        <f aca="false">AA49*$AC$13</f>
        <v>0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9"/>
      <c r="B50" s="5"/>
      <c r="C50" s="159" t="n">
        <f aca="false">C46+1</f>
        <v>2024</v>
      </c>
      <c r="D50" s="159" t="n">
        <f aca="false">D46</f>
        <v>1</v>
      </c>
      <c r="E50" s="159" t="n">
        <v>197</v>
      </c>
      <c r="F50" s="161" t="n">
        <f aca="false">central_v2_m!D38+temporary_pension_bonus_central!B38</f>
        <v>22518695.5851869</v>
      </c>
      <c r="G50" s="161" t="n">
        <f aca="false">central_v2_m!E38+temporary_pension_bonus_central!B38</f>
        <v>21608476.6106163</v>
      </c>
      <c r="H50" s="8" t="n">
        <f aca="false">F50-J50</f>
        <v>21939485.9503096</v>
      </c>
      <c r="I50" s="8" t="n">
        <f aca="false">G50-K50</f>
        <v>21046643.2647853</v>
      </c>
      <c r="J50" s="161" t="n">
        <f aca="false">central_v2_m!J38</f>
        <v>579209.634877298</v>
      </c>
      <c r="K50" s="161" t="n">
        <f aca="false">central_v2_m!K38</f>
        <v>561833.345830979</v>
      </c>
      <c r="L50" s="8" t="n">
        <f aca="false">H50-I50</f>
        <v>892842.685524289</v>
      </c>
      <c r="M50" s="8" t="n">
        <f aca="false">J50-K50</f>
        <v>17376.2890463191</v>
      </c>
      <c r="N50" s="161" t="n">
        <f aca="false">SUM(central_v5_m!C38:J38)</f>
        <v>4437157.19278133</v>
      </c>
      <c r="O50" s="5"/>
      <c r="P50" s="5"/>
      <c r="Q50" s="8" t="n">
        <f aca="false">I50*5.5017049523</f>
        <v>115792421.479161</v>
      </c>
      <c r="R50" s="8"/>
      <c r="S50" s="8"/>
      <c r="T50" s="5"/>
      <c r="U50" s="5"/>
      <c r="V50" s="8" t="n">
        <f aca="false">K50*5.5017049523</f>
        <v>3091041.30112557</v>
      </c>
      <c r="W50" s="8" t="n">
        <f aca="false">M50*5.5017049523</f>
        <v>95599.21549873</v>
      </c>
      <c r="X50" s="8" t="n">
        <f aca="false">N50*5.1890047538+L50*5.5017049523</f>
        <v>27936586.791274</v>
      </c>
      <c r="Y50" s="8" t="n">
        <f aca="false">N50*5.1890047538</f>
        <v>23024429.7667002</v>
      </c>
      <c r="Z50" s="8" t="n">
        <f aca="false">L50*5.5017049523</f>
        <v>4912157.02457381</v>
      </c>
      <c r="AA50" s="8" t="n">
        <f aca="false">IFE_cost_central!B38</f>
        <v>0</v>
      </c>
      <c r="AB50" s="8" t="n">
        <f aca="false">AA50*$AC$13</f>
        <v>0</v>
      </c>
      <c r="AC50" s="8"/>
      <c r="AD50" s="8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  <c r="AW50" s="159"/>
      <c r="AX50" s="159"/>
      <c r="AY50" s="159"/>
      <c r="AZ50" s="159"/>
      <c r="BA50" s="159"/>
      <c r="BB50" s="159"/>
      <c r="BC50" s="159"/>
      <c r="BD50" s="159"/>
      <c r="BE50" s="159"/>
      <c r="BF50" s="159"/>
      <c r="BG50" s="159"/>
      <c r="BH50" s="159"/>
      <c r="BI50" s="159"/>
      <c r="BJ50" s="159"/>
      <c r="BK50" s="159"/>
      <c r="BL50" s="159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3" t="n">
        <f aca="false">central_v2_m!D39+temporary_pension_bonus_central!B39</f>
        <v>22873491.7664237</v>
      </c>
      <c r="G51" s="163" t="n">
        <f aca="false">central_v2_m!E39+temporary_pension_bonus_central!B39</f>
        <v>21947104.0248563</v>
      </c>
      <c r="H51" s="67" t="n">
        <f aca="false">F51-J51</f>
        <v>22255150.7319886</v>
      </c>
      <c r="I51" s="67" t="n">
        <f aca="false">G51-K51</f>
        <v>21347313.2214543</v>
      </c>
      <c r="J51" s="163" t="n">
        <f aca="false">central_v2_m!J39</f>
        <v>618341.034435106</v>
      </c>
      <c r="K51" s="163" t="n">
        <f aca="false">central_v2_m!K39</f>
        <v>599790.803402053</v>
      </c>
      <c r="L51" s="67" t="n">
        <f aca="false">H51-I51</f>
        <v>907837.510534324</v>
      </c>
      <c r="M51" s="67" t="n">
        <f aca="false">J51-K51</f>
        <v>18550.2310330534</v>
      </c>
      <c r="N51" s="163" t="n">
        <f aca="false">SUM(central_v5_m!C39:J39)</f>
        <v>3690324.18207915</v>
      </c>
      <c r="O51" s="7"/>
      <c r="P51" s="7"/>
      <c r="Q51" s="67" t="n">
        <f aca="false">I51*5.5017049523</f>
        <v>117446618.868774</v>
      </c>
      <c r="R51" s="67"/>
      <c r="S51" s="67"/>
      <c r="T51" s="7"/>
      <c r="U51" s="7"/>
      <c r="V51" s="67" t="n">
        <f aca="false">K51*5.5017049523</f>
        <v>3299872.03342107</v>
      </c>
      <c r="W51" s="67" t="n">
        <f aca="false">M51*5.5017049523</f>
        <v>102057.897940859</v>
      </c>
      <c r="X51" s="67" t="n">
        <f aca="false">N51*5.1890047538+L51*5.5017049523</f>
        <v>24143763.8514622</v>
      </c>
      <c r="Y51" s="67" t="n">
        <f aca="false">N51*5.1890047538</f>
        <v>19149109.7238718</v>
      </c>
      <c r="Z51" s="67" t="n">
        <f aca="false">L51*5.5017049523</f>
        <v>4994654.12759039</v>
      </c>
      <c r="AA51" s="67" t="n">
        <f aca="false">IFE_cost_central!B39</f>
        <v>0</v>
      </c>
      <c r="AB51" s="67" t="n">
        <f aca="false">AA51*$AC$13</f>
        <v>0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3" t="n">
        <f aca="false">central_v2_m!D40+temporary_pension_bonus_central!B40</f>
        <v>23150977.3124029</v>
      </c>
      <c r="G52" s="163" t="n">
        <f aca="false">central_v2_m!E40+temporary_pension_bonus_central!B40</f>
        <v>22212165.2435435</v>
      </c>
      <c r="H52" s="67" t="n">
        <f aca="false">F52-J52</f>
        <v>22511306.9290041</v>
      </c>
      <c r="I52" s="67" t="n">
        <f aca="false">G52-K52</f>
        <v>21591684.9716466</v>
      </c>
      <c r="J52" s="163" t="n">
        <f aca="false">central_v2_m!J40</f>
        <v>639670.383398889</v>
      </c>
      <c r="K52" s="163" t="n">
        <f aca="false">central_v2_m!K40</f>
        <v>620480.271896923</v>
      </c>
      <c r="L52" s="67" t="n">
        <f aca="false">H52-I52</f>
        <v>919621.95735744</v>
      </c>
      <c r="M52" s="67" t="n">
        <f aca="false">J52-K52</f>
        <v>19190.1115019666</v>
      </c>
      <c r="N52" s="163" t="n">
        <f aca="false">SUM(central_v5_m!C40:J40)</f>
        <v>3712615.69228979</v>
      </c>
      <c r="O52" s="7"/>
      <c r="P52" s="7"/>
      <c r="Q52" s="67" t="n">
        <f aca="false">I52*5.5017049523</f>
        <v>118791080.13701</v>
      </c>
      <c r="R52" s="67"/>
      <c r="S52" s="67"/>
      <c r="T52" s="7"/>
      <c r="U52" s="7"/>
      <c r="V52" s="67" t="n">
        <f aca="false">K52*5.5017049523</f>
        <v>3413699.38469975</v>
      </c>
      <c r="W52" s="67" t="n">
        <f aca="false">M52*5.5017049523</f>
        <v>105578.331485559</v>
      </c>
      <c r="X52" s="67" t="n">
        <f aca="false">N52*5.1890047538+L52*5.5017049523</f>
        <v>24324269.1533614</v>
      </c>
      <c r="Y52" s="67" t="n">
        <f aca="false">N52*5.1890047538</f>
        <v>19264780.4763242</v>
      </c>
      <c r="Z52" s="67" t="n">
        <f aca="false">L52*5.5017049523</f>
        <v>5059488.67703725</v>
      </c>
      <c r="AA52" s="67" t="n">
        <f aca="false">IFE_cost_central!B40</f>
        <v>0</v>
      </c>
      <c r="AB52" s="67" t="n">
        <f aca="false">AA52*$AC$13</f>
        <v>0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3" t="n">
        <f aca="false">central_v2_m!D41+temporary_pension_bonus_central!B41</f>
        <v>23610573.3322307</v>
      </c>
      <c r="G53" s="163" t="n">
        <f aca="false">central_v2_m!E41+temporary_pension_bonus_central!B41</f>
        <v>22652027.6414995</v>
      </c>
      <c r="H53" s="67" t="n">
        <f aca="false">F53-J53</f>
        <v>22867002.7037394</v>
      </c>
      <c r="I53" s="67" t="n">
        <f aca="false">G53-K53</f>
        <v>21930764.131863</v>
      </c>
      <c r="J53" s="163" t="n">
        <f aca="false">central_v2_m!J41</f>
        <v>743570.628491254</v>
      </c>
      <c r="K53" s="163" t="n">
        <f aca="false">central_v2_m!K41</f>
        <v>721263.509636516</v>
      </c>
      <c r="L53" s="67" t="n">
        <f aca="false">H53-I53</f>
        <v>936238.571876437</v>
      </c>
      <c r="M53" s="67" t="n">
        <f aca="false">J53-K53</f>
        <v>22307.1188547377</v>
      </c>
      <c r="N53" s="163" t="n">
        <f aca="false">SUM(central_v5_m!C41:J41)</f>
        <v>3796801.08904531</v>
      </c>
      <c r="O53" s="7"/>
      <c r="P53" s="7"/>
      <c r="Q53" s="67" t="n">
        <f aca="false">I53*5.5017049523</f>
        <v>120656593.631994</v>
      </c>
      <c r="R53" s="67"/>
      <c r="S53" s="67"/>
      <c r="T53" s="7"/>
      <c r="U53" s="7"/>
      <c r="V53" s="67" t="n">
        <f aca="false">K53*5.5017049523</f>
        <v>3968179.0228805</v>
      </c>
      <c r="W53" s="67" t="n">
        <f aca="false">M53*5.5017049523</f>
        <v>122727.186274655</v>
      </c>
      <c r="X53" s="67" t="n">
        <f aca="false">N53*5.1890047538+L53*5.5017049523</f>
        <v>24852527.287716</v>
      </c>
      <c r="Y53" s="67" t="n">
        <f aca="false">N53*5.1890047538</f>
        <v>19701618.9002891</v>
      </c>
      <c r="Z53" s="67" t="n">
        <f aca="false">L53*5.5017049523</f>
        <v>5150908.38742687</v>
      </c>
      <c r="AA53" s="67" t="n">
        <f aca="false">IFE_cost_central!B41</f>
        <v>0</v>
      </c>
      <c r="AB53" s="67" t="n">
        <f aca="false">AA53*$AC$13</f>
        <v>0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9"/>
      <c r="B54" s="5"/>
      <c r="C54" s="159" t="n">
        <f aca="false">C50+1</f>
        <v>2025</v>
      </c>
      <c r="D54" s="159" t="n">
        <f aca="false">D50</f>
        <v>1</v>
      </c>
      <c r="E54" s="159" t="n">
        <v>201</v>
      </c>
      <c r="F54" s="161" t="n">
        <f aca="false">central_v2_m!D42+temporary_pension_bonus_central!B42</f>
        <v>23987216.174879</v>
      </c>
      <c r="G54" s="161" t="n">
        <f aca="false">central_v2_m!E42+temporary_pension_bonus_central!B42</f>
        <v>23012078.8660241</v>
      </c>
      <c r="H54" s="8" t="n">
        <f aca="false">F54-J54</f>
        <v>23169310.3331848</v>
      </c>
      <c r="I54" s="8" t="n">
        <f aca="false">G54-K54</f>
        <v>22218710.1995808</v>
      </c>
      <c r="J54" s="161" t="n">
        <f aca="false">central_v2_m!J42</f>
        <v>817905.841694126</v>
      </c>
      <c r="K54" s="161" t="n">
        <f aca="false">central_v2_m!K42</f>
        <v>793368.666443302</v>
      </c>
      <c r="L54" s="8" t="n">
        <f aca="false">H54-I54</f>
        <v>950600.133604024</v>
      </c>
      <c r="M54" s="8" t="n">
        <f aca="false">J54-K54</f>
        <v>24537.1752508238</v>
      </c>
      <c r="N54" s="161" t="n">
        <f aca="false">SUM(central_v5_m!C42:J42)</f>
        <v>4594977.3401267</v>
      </c>
      <c r="O54" s="5"/>
      <c r="P54" s="5"/>
      <c r="Q54" s="8" t="n">
        <f aca="false">I54*5.5017049523</f>
        <v>122240787.938752</v>
      </c>
      <c r="R54" s="8"/>
      <c r="S54" s="8"/>
      <c r="T54" s="5"/>
      <c r="U54" s="5"/>
      <c r="V54" s="8" t="n">
        <f aca="false">K54*5.5017049523</f>
        <v>4364880.32117076</v>
      </c>
      <c r="W54" s="8" t="n">
        <f aca="false">M54*5.5017049523</f>
        <v>134996.298592911</v>
      </c>
      <c r="X54" s="8" t="n">
        <f aca="false">N54*5.1890047538+L54*5.5017049523</f>
        <v>29073280.724227</v>
      </c>
      <c r="Y54" s="8" t="n">
        <f aca="false">N54*5.1890047538</f>
        <v>23843359.2615207</v>
      </c>
      <c r="Z54" s="8" t="n">
        <f aca="false">L54*5.5017049523</f>
        <v>5229921.4627063</v>
      </c>
      <c r="AA54" s="8" t="n">
        <f aca="false">IFE_cost_central!B42</f>
        <v>0</v>
      </c>
      <c r="AB54" s="8" t="n">
        <f aca="false">AA54*$AC$13</f>
        <v>0</v>
      </c>
      <c r="AC54" s="8"/>
      <c r="AD54" s="8"/>
      <c r="AE54" s="159"/>
      <c r="AF54" s="159"/>
      <c r="AG54" s="159"/>
      <c r="AH54" s="159"/>
      <c r="AI54" s="159"/>
      <c r="AJ54" s="159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59"/>
      <c r="BC54" s="159"/>
      <c r="BD54" s="159"/>
      <c r="BE54" s="159"/>
      <c r="BF54" s="159"/>
      <c r="BG54" s="159"/>
      <c r="BH54" s="159"/>
      <c r="BI54" s="159"/>
      <c r="BJ54" s="159"/>
      <c r="BK54" s="159"/>
      <c r="BL54" s="159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3" t="n">
        <f aca="false">central_v2_m!D43+temporary_pension_bonus_central!B43</f>
        <v>24324003.2074331</v>
      </c>
      <c r="G55" s="163" t="n">
        <f aca="false">central_v2_m!E43+temporary_pension_bonus_central!B43</f>
        <v>23334592.9957575</v>
      </c>
      <c r="H55" s="67" t="n">
        <f aca="false">F55-J55</f>
        <v>23427900.6043941</v>
      </c>
      <c r="I55" s="67" t="n">
        <f aca="false">G55-K55</f>
        <v>22465373.4708097</v>
      </c>
      <c r="J55" s="163" t="n">
        <f aca="false">central_v2_m!J43</f>
        <v>896102.603038968</v>
      </c>
      <c r="K55" s="163" t="n">
        <f aca="false">central_v2_m!K43</f>
        <v>869219.524947799</v>
      </c>
      <c r="L55" s="67" t="n">
        <f aca="false">H55-I55</f>
        <v>962527.133584402</v>
      </c>
      <c r="M55" s="67" t="n">
        <f aca="false">J55-K55</f>
        <v>26883.0780911692</v>
      </c>
      <c r="N55" s="163" t="n">
        <f aca="false">SUM(central_v5_m!C43:J43)</f>
        <v>3858225.7158219</v>
      </c>
      <c r="O55" s="7"/>
      <c r="P55" s="7"/>
      <c r="Q55" s="67" t="n">
        <f aca="false">I55*5.5017049523</f>
        <v>123597856.479623</v>
      </c>
      <c r="R55" s="67"/>
      <c r="S55" s="67"/>
      <c r="T55" s="7"/>
      <c r="U55" s="7"/>
      <c r="V55" s="67" t="n">
        <f aca="false">K55*5.5017049523</f>
        <v>4782189.36504116</v>
      </c>
      <c r="W55" s="67" t="n">
        <f aca="false">M55*5.5017049523</f>
        <v>147902.763867253</v>
      </c>
      <c r="X55" s="67" t="n">
        <f aca="false">N55*5.1890047538+L55*5.5017049523</f>
        <v>25315891.8781977</v>
      </c>
      <c r="Y55" s="67" t="n">
        <f aca="false">N55*5.1890047538</f>
        <v>20020351.5806332</v>
      </c>
      <c r="Z55" s="67" t="n">
        <f aca="false">L55*5.5017049523</f>
        <v>5295540.29756443</v>
      </c>
      <c r="AA55" s="67" t="n">
        <f aca="false">IFE_cost_central!B43</f>
        <v>0</v>
      </c>
      <c r="AB55" s="67" t="n">
        <f aca="false">AA55*$AC$13</f>
        <v>0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3" t="n">
        <f aca="false">central_v2_m!D44+temporary_pension_bonus_central!B44</f>
        <v>24699294.5264356</v>
      </c>
      <c r="G56" s="163" t="n">
        <f aca="false">central_v2_m!E44+temporary_pension_bonus_central!B44</f>
        <v>23693601.4738912</v>
      </c>
      <c r="H56" s="67" t="n">
        <f aca="false">F56-J56</f>
        <v>23734195.7894072</v>
      </c>
      <c r="I56" s="67" t="n">
        <f aca="false">G56-K56</f>
        <v>22757455.6989737</v>
      </c>
      <c r="J56" s="163" t="n">
        <f aca="false">central_v2_m!J44</f>
        <v>965098.737028381</v>
      </c>
      <c r="K56" s="163" t="n">
        <f aca="false">central_v2_m!K44</f>
        <v>936145.77491753</v>
      </c>
      <c r="L56" s="67" t="n">
        <f aca="false">H56-I56</f>
        <v>976740.090433501</v>
      </c>
      <c r="M56" s="67" t="n">
        <f aca="false">J56-K56</f>
        <v>28952.9621108514</v>
      </c>
      <c r="N56" s="163" t="n">
        <f aca="false">SUM(central_v5_m!C44:J44)</f>
        <v>3847867.90250091</v>
      </c>
      <c r="O56" s="7"/>
      <c r="P56" s="7"/>
      <c r="Q56" s="67" t="n">
        <f aca="false">I56*5.5017049523</f>
        <v>125204806.720791</v>
      </c>
      <c r="R56" s="67"/>
      <c r="S56" s="67"/>
      <c r="T56" s="7"/>
      <c r="U56" s="7"/>
      <c r="V56" s="67" t="n">
        <f aca="false">K56*5.5017049523</f>
        <v>5150397.84593849</v>
      </c>
      <c r="W56" s="67" t="n">
        <f aca="false">M56*5.5017049523</f>
        <v>159290.655029026</v>
      </c>
      <c r="X56" s="67" t="n">
        <f aca="false">N56*5.1890047538+L56*5.5017049523</f>
        <v>25340340.6307196</v>
      </c>
      <c r="Y56" s="67" t="n">
        <f aca="false">N56*5.1890047538</f>
        <v>19966604.8380716</v>
      </c>
      <c r="Z56" s="67" t="n">
        <f aca="false">L56*5.5017049523</f>
        <v>5373735.79264794</v>
      </c>
      <c r="AA56" s="67" t="n">
        <f aca="false">IFE_cost_central!B44</f>
        <v>0</v>
      </c>
      <c r="AB56" s="67" t="n">
        <f aca="false">AA56*$AC$13</f>
        <v>0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3" t="n">
        <f aca="false">central_v2_m!D45+temporary_pension_bonus_central!B45</f>
        <v>24960754.7291999</v>
      </c>
      <c r="G57" s="163" t="n">
        <f aca="false">central_v2_m!E45+temporary_pension_bonus_central!B45</f>
        <v>23944626.7982133</v>
      </c>
      <c r="H57" s="67" t="n">
        <f aca="false">F57-J57</f>
        <v>23942785.3876784</v>
      </c>
      <c r="I57" s="67" t="n">
        <f aca="false">G57-K57</f>
        <v>22957196.5369374</v>
      </c>
      <c r="J57" s="163" t="n">
        <f aca="false">central_v2_m!J45</f>
        <v>1017969.34152149</v>
      </c>
      <c r="K57" s="163" t="n">
        <f aca="false">central_v2_m!K45</f>
        <v>987430.261275848</v>
      </c>
      <c r="L57" s="67" t="n">
        <f aca="false">H57-I57</f>
        <v>985588.850741003</v>
      </c>
      <c r="M57" s="67" t="n">
        <f aca="false">J57-K57</f>
        <v>30539.0802456449</v>
      </c>
      <c r="N57" s="163" t="n">
        <f aca="false">SUM(central_v5_m!C45:J45)</f>
        <v>3917470.20757201</v>
      </c>
      <c r="O57" s="7"/>
      <c r="P57" s="7"/>
      <c r="Q57" s="67" t="n">
        <f aca="false">I57*5.5017049523</f>
        <v>126303721.878193</v>
      </c>
      <c r="R57" s="67"/>
      <c r="S57" s="67"/>
      <c r="T57" s="7"/>
      <c r="U57" s="7"/>
      <c r="V57" s="67" t="n">
        <f aca="false">K57*5.5017049523</f>
        <v>5432549.95851222</v>
      </c>
      <c r="W57" s="67" t="n">
        <f aca="false">M57*5.5017049523</f>
        <v>168017.009026152</v>
      </c>
      <c r="X57" s="67" t="n">
        <f aca="false">N57*5.1890047538+L57*5.5017049523</f>
        <v>25750190.5910145</v>
      </c>
      <c r="Y57" s="67" t="n">
        <f aca="false">N57*5.1890047538</f>
        <v>20327771.529961</v>
      </c>
      <c r="Z57" s="67" t="n">
        <f aca="false">L57*5.5017049523</f>
        <v>5422419.06105344</v>
      </c>
      <c r="AA57" s="67" t="n">
        <f aca="false">IFE_cost_central!B45</f>
        <v>0</v>
      </c>
      <c r="AB57" s="67" t="n">
        <f aca="false">AA57*$AC$13</f>
        <v>0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9"/>
      <c r="B58" s="5"/>
      <c r="C58" s="159" t="n">
        <f aca="false">C54+1</f>
        <v>2026</v>
      </c>
      <c r="D58" s="159" t="n">
        <f aca="false">D54</f>
        <v>1</v>
      </c>
      <c r="E58" s="159" t="n">
        <v>205</v>
      </c>
      <c r="F58" s="161" t="n">
        <f aca="false">central_v2_m!D46+temporary_pension_bonus_central!B46</f>
        <v>25375880.0398169</v>
      </c>
      <c r="G58" s="161" t="n">
        <f aca="false">central_v2_m!E46+temporary_pension_bonus_central!B46</f>
        <v>24342102.7282682</v>
      </c>
      <c r="H58" s="8" t="n">
        <f aca="false">F58-J58</f>
        <v>24239252.696</v>
      </c>
      <c r="I58" s="8" t="n">
        <f aca="false">G58-K58</f>
        <v>23239574.2047658</v>
      </c>
      <c r="J58" s="161" t="n">
        <f aca="false">central_v2_m!J46</f>
        <v>1136627.34381689</v>
      </c>
      <c r="K58" s="161" t="n">
        <f aca="false">central_v2_m!K46</f>
        <v>1102528.52350238</v>
      </c>
      <c r="L58" s="8" t="n">
        <f aca="false">H58-I58</f>
        <v>999678.49123415</v>
      </c>
      <c r="M58" s="8" t="n">
        <f aca="false">J58-K58</f>
        <v>34098.8203145068</v>
      </c>
      <c r="N58" s="161" t="n">
        <f aca="false">SUM(central_v5_m!C46:J46)</f>
        <v>4741757.72121069</v>
      </c>
      <c r="O58" s="5"/>
      <c r="P58" s="5"/>
      <c r="Q58" s="8" t="n">
        <f aca="false">I58*5.5017049523</f>
        <v>127857280.491704</v>
      </c>
      <c r="R58" s="8"/>
      <c r="S58" s="8"/>
      <c r="T58" s="5"/>
      <c r="U58" s="5"/>
      <c r="V58" s="8" t="n">
        <f aca="false">K58*5.5017049523</f>
        <v>6065786.63780505</v>
      </c>
      <c r="W58" s="8" t="n">
        <f aca="false">M58*5.5017049523</f>
        <v>187601.64859191</v>
      </c>
      <c r="X58" s="8" t="n">
        <f aca="false">N58*5.1890047538+L58*5.5017049523</f>
        <v>30104939.4626608</v>
      </c>
      <c r="Y58" s="8" t="n">
        <f aca="false">N58*5.1890047538</f>
        <v>24605003.3567301</v>
      </c>
      <c r="Z58" s="8" t="n">
        <f aca="false">L58*5.5017049523</f>
        <v>5499936.10593071</v>
      </c>
      <c r="AA58" s="8" t="n">
        <f aca="false">IFE_cost_central!B46</f>
        <v>0</v>
      </c>
      <c r="AB58" s="8" t="n">
        <f aca="false">AA58*$AC$13</f>
        <v>0</v>
      </c>
      <c r="AC58" s="8"/>
      <c r="AD58" s="8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59"/>
      <c r="BG58" s="159"/>
      <c r="BH58" s="159"/>
      <c r="BI58" s="159"/>
      <c r="BJ58" s="159"/>
      <c r="BK58" s="159"/>
      <c r="BL58" s="159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3" t="n">
        <f aca="false">central_v2_m!D47+temporary_pension_bonus_central!B47</f>
        <v>25834510.9673718</v>
      </c>
      <c r="G59" s="163" t="n">
        <f aca="false">central_v2_m!E47+temporary_pension_bonus_central!B47</f>
        <v>24780801.4197048</v>
      </c>
      <c r="H59" s="67" t="n">
        <f aca="false">F59-J59</f>
        <v>24613128.5080683</v>
      </c>
      <c r="I59" s="67" t="n">
        <f aca="false">G59-K59</f>
        <v>23596060.4341804</v>
      </c>
      <c r="J59" s="163" t="n">
        <f aca="false">central_v2_m!J47</f>
        <v>1221382.45930344</v>
      </c>
      <c r="K59" s="163" t="n">
        <f aca="false">central_v2_m!K47</f>
        <v>1184740.98552434</v>
      </c>
      <c r="L59" s="67" t="n">
        <f aca="false">H59-I59</f>
        <v>1017068.07388793</v>
      </c>
      <c r="M59" s="67" t="n">
        <f aca="false">J59-K59</f>
        <v>36641.4737791037</v>
      </c>
      <c r="N59" s="163" t="n">
        <f aca="false">SUM(central_v5_m!C47:J47)</f>
        <v>3973740.95918049</v>
      </c>
      <c r="O59" s="7"/>
      <c r="P59" s="7"/>
      <c r="Q59" s="67" t="n">
        <f aca="false">I59*5.5017049523</f>
        <v>129818562.5455</v>
      </c>
      <c r="R59" s="67"/>
      <c r="S59" s="67"/>
      <c r="T59" s="7"/>
      <c r="U59" s="7"/>
      <c r="V59" s="67" t="n">
        <f aca="false">K59*5.5017049523</f>
        <v>6518095.34725204</v>
      </c>
      <c r="W59" s="67" t="n">
        <f aca="false">M59*5.5017049523</f>
        <v>201590.577750065</v>
      </c>
      <c r="X59" s="67" t="n">
        <f aca="false">N59*5.1890047538+L59*5.5017049523</f>
        <v>26215369.1864928</v>
      </c>
      <c r="Y59" s="67" t="n">
        <f aca="false">N59*5.1890047538</f>
        <v>20619760.7275573</v>
      </c>
      <c r="Z59" s="67" t="n">
        <f aca="false">L59*5.5017049523</f>
        <v>5595608.45893544</v>
      </c>
      <c r="AA59" s="67" t="n">
        <f aca="false">IFE_cost_central!B47</f>
        <v>0</v>
      </c>
      <c r="AB59" s="67" t="n">
        <f aca="false">AA59*$AC$13</f>
        <v>0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3" t="n">
        <f aca="false">central_v2_m!D48+temporary_pension_bonus_central!B48</f>
        <v>26458594.8152495</v>
      </c>
      <c r="G60" s="163" t="n">
        <f aca="false">central_v2_m!E48+temporary_pension_bonus_central!B48</f>
        <v>25379005.8142914</v>
      </c>
      <c r="H60" s="67" t="n">
        <f aca="false">F60-J60</f>
        <v>25157138.7603968</v>
      </c>
      <c r="I60" s="67" t="n">
        <f aca="false">G60-K60</f>
        <v>24116593.4410843</v>
      </c>
      <c r="J60" s="163" t="n">
        <f aca="false">central_v2_m!J48</f>
        <v>1301456.05485268</v>
      </c>
      <c r="K60" s="163" t="n">
        <f aca="false">central_v2_m!K48</f>
        <v>1262412.3732071</v>
      </c>
      <c r="L60" s="67" t="n">
        <f aca="false">H60-I60</f>
        <v>1040545.31931251</v>
      </c>
      <c r="M60" s="67" t="n">
        <f aca="false">J60-K60</f>
        <v>39043.6816455803</v>
      </c>
      <c r="N60" s="163" t="n">
        <f aca="false">SUM(central_v5_m!C48:J48)</f>
        <v>4042035.61195569</v>
      </c>
      <c r="O60" s="7"/>
      <c r="P60" s="7"/>
      <c r="Q60" s="67" t="n">
        <f aca="false">I60*5.5017049523</f>
        <v>132682381.567419</v>
      </c>
      <c r="R60" s="67"/>
      <c r="S60" s="67"/>
      <c r="T60" s="7"/>
      <c r="U60" s="7"/>
      <c r="V60" s="67" t="n">
        <f aca="false">K60*5.5017049523</f>
        <v>6945420.40551827</v>
      </c>
      <c r="W60" s="67" t="n">
        <f aca="false">M60*5.5017049523</f>
        <v>214806.816665514</v>
      </c>
      <c r="X60" s="67" t="n">
        <f aca="false">N60*5.1890047538+L60*5.5017049523</f>
        <v>26698915.3418212</v>
      </c>
      <c r="Y60" s="67" t="n">
        <f aca="false">N60*5.1890047538</f>
        <v>20974142.005467</v>
      </c>
      <c r="Z60" s="67" t="n">
        <f aca="false">L60*5.5017049523</f>
        <v>5724773.33635424</v>
      </c>
      <c r="AA60" s="67" t="n">
        <f aca="false">IFE_cost_central!B48</f>
        <v>0</v>
      </c>
      <c r="AB60" s="67" t="n">
        <f aca="false">AA60*$AC$13</f>
        <v>0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3" t="n">
        <f aca="false">central_v2_m!D49+temporary_pension_bonus_central!B49</f>
        <v>27139663.8269273</v>
      </c>
      <c r="G61" s="163" t="n">
        <f aca="false">central_v2_m!E49+temporary_pension_bonus_central!B49</f>
        <v>26031372.3129097</v>
      </c>
      <c r="H61" s="67" t="n">
        <f aca="false">F61-J61</f>
        <v>25775588.6391586</v>
      </c>
      <c r="I61" s="67" t="n">
        <f aca="false">G61-K61</f>
        <v>24708219.3807741</v>
      </c>
      <c r="J61" s="163" t="n">
        <f aca="false">central_v2_m!J49</f>
        <v>1364075.18776866</v>
      </c>
      <c r="K61" s="163" t="n">
        <f aca="false">central_v2_m!K49</f>
        <v>1323152.9321356</v>
      </c>
      <c r="L61" s="67" t="n">
        <f aca="false">H61-I61</f>
        <v>1067369.25838459</v>
      </c>
      <c r="M61" s="67" t="n">
        <f aca="false">J61-K61</f>
        <v>40922.2556330599</v>
      </c>
      <c r="N61" s="163" t="n">
        <f aca="false">SUM(central_v5_m!C49:J49)</f>
        <v>4186790.33972221</v>
      </c>
      <c r="O61" s="7"/>
      <c r="P61" s="7"/>
      <c r="Q61" s="67" t="n">
        <f aca="false">I61*5.5017049523</f>
        <v>135937332.929719</v>
      </c>
      <c r="R61" s="67"/>
      <c r="S61" s="67"/>
      <c r="T61" s="7"/>
      <c r="U61" s="7"/>
      <c r="V61" s="67" t="n">
        <f aca="false">K61*5.5017049523</f>
        <v>7279597.0393807</v>
      </c>
      <c r="W61" s="67" t="n">
        <f aca="false">M61*5.5017049523</f>
        <v>225142.176475692</v>
      </c>
      <c r="X61" s="67" t="n">
        <f aca="false">N61*5.1890047538+L61*5.5017049523</f>
        <v>27597625.7107697</v>
      </c>
      <c r="Y61" s="67" t="n">
        <f aca="false">N61*5.1890047538</f>
        <v>21725274.9759825</v>
      </c>
      <c r="Z61" s="67" t="n">
        <f aca="false">L61*5.5017049523</f>
        <v>5872350.73478725</v>
      </c>
      <c r="AA61" s="67" t="n">
        <f aca="false">IFE_cost_central!B49</f>
        <v>0</v>
      </c>
      <c r="AB61" s="67" t="n">
        <f aca="false">AA61*$AC$13</f>
        <v>0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9"/>
      <c r="B62" s="5"/>
      <c r="C62" s="159" t="n">
        <f aca="false">C58+1</f>
        <v>2027</v>
      </c>
      <c r="D62" s="159" t="n">
        <f aca="false">D58</f>
        <v>1</v>
      </c>
      <c r="E62" s="159" t="n">
        <v>209</v>
      </c>
      <c r="F62" s="161" t="n">
        <f aca="false">central_v2_m!D50+temporary_pension_bonus_central!B50</f>
        <v>26964628.5027309</v>
      </c>
      <c r="G62" s="161" t="n">
        <f aca="false">central_v2_m!E50+temporary_pension_bonus_central!B50</f>
        <v>25863664.4616195</v>
      </c>
      <c r="H62" s="8" t="n">
        <f aca="false">F62-J62</f>
        <v>25554589.646122</v>
      </c>
      <c r="I62" s="8" t="n">
        <f aca="false">G62-K62</f>
        <v>24495926.7707089</v>
      </c>
      <c r="J62" s="161" t="n">
        <f aca="false">central_v2_m!J50</f>
        <v>1410038.85660886</v>
      </c>
      <c r="K62" s="161" t="n">
        <f aca="false">central_v2_m!K50</f>
        <v>1367737.69091059</v>
      </c>
      <c r="L62" s="8" t="n">
        <f aca="false">H62-I62</f>
        <v>1058662.87541307</v>
      </c>
      <c r="M62" s="8" t="n">
        <f aca="false">J62-K62</f>
        <v>42301.1656982657</v>
      </c>
      <c r="N62" s="161" t="n">
        <f aca="false">SUM(central_v5_m!C50:J50)</f>
        <v>4967208.89453619</v>
      </c>
      <c r="O62" s="5"/>
      <c r="P62" s="5"/>
      <c r="Q62" s="8" t="n">
        <f aca="false">I62*5.5017049523</f>
        <v>134769361.625588</v>
      </c>
      <c r="R62" s="8"/>
      <c r="S62" s="8"/>
      <c r="T62" s="5"/>
      <c r="U62" s="5"/>
      <c r="V62" s="8" t="n">
        <f aca="false">K62*5.5017049523</f>
        <v>7524889.22753016</v>
      </c>
      <c r="W62" s="8" t="n">
        <f aca="false">M62*5.5017049523</f>
        <v>232728.532810211</v>
      </c>
      <c r="X62" s="8" t="n">
        <f aca="false">N62*5.1890047538+L62*5.5017049523</f>
        <v>31599321.3513422</v>
      </c>
      <c r="Y62" s="8" t="n">
        <f aca="false">N62*5.1890047538</f>
        <v>25774870.5668659</v>
      </c>
      <c r="Z62" s="8" t="n">
        <f aca="false">L62*5.5017049523</f>
        <v>5824450.78447623</v>
      </c>
      <c r="AA62" s="8" t="n">
        <f aca="false">IFE_cost_central!B50</f>
        <v>0</v>
      </c>
      <c r="AB62" s="8" t="n">
        <f aca="false">AA62*$AC$13</f>
        <v>0</v>
      </c>
      <c r="AC62" s="8"/>
      <c r="AD62" s="8"/>
      <c r="AE62" s="159"/>
      <c r="AF62" s="159"/>
      <c r="AG62" s="159"/>
      <c r="AH62" s="159"/>
      <c r="AI62" s="159"/>
      <c r="AJ62" s="159"/>
      <c r="AK62" s="159"/>
      <c r="AL62" s="159"/>
      <c r="AM62" s="159"/>
      <c r="AN62" s="159"/>
      <c r="AO62" s="159"/>
      <c r="AP62" s="159"/>
      <c r="AQ62" s="159"/>
      <c r="AR62" s="159"/>
      <c r="AS62" s="159"/>
      <c r="AT62" s="159"/>
      <c r="AU62" s="159"/>
      <c r="AV62" s="159"/>
      <c r="AW62" s="159"/>
      <c r="AX62" s="159"/>
      <c r="AY62" s="159"/>
      <c r="AZ62" s="159"/>
      <c r="BA62" s="159"/>
      <c r="BB62" s="159"/>
      <c r="BC62" s="159"/>
      <c r="BD62" s="159"/>
      <c r="BE62" s="159"/>
      <c r="BF62" s="159"/>
      <c r="BG62" s="159"/>
      <c r="BH62" s="159"/>
      <c r="BI62" s="159"/>
      <c r="BJ62" s="159"/>
      <c r="BK62" s="159"/>
      <c r="BL62" s="159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3" t="n">
        <f aca="false">central_v2_m!D51+temporary_pension_bonus_central!B51</f>
        <v>27532286.7526778</v>
      </c>
      <c r="G63" s="163" t="n">
        <f aca="false">central_v2_m!E51+temporary_pension_bonus_central!B51</f>
        <v>26408726.7229126</v>
      </c>
      <c r="H63" s="67" t="n">
        <f aca="false">F63-J63</f>
        <v>25992236.6330027</v>
      </c>
      <c r="I63" s="67" t="n">
        <f aca="false">G63-K63</f>
        <v>24914878.1068277</v>
      </c>
      <c r="J63" s="163" t="n">
        <f aca="false">central_v2_m!J51</f>
        <v>1540050.11967513</v>
      </c>
      <c r="K63" s="163" t="n">
        <f aca="false">central_v2_m!K51</f>
        <v>1493848.61608488</v>
      </c>
      <c r="L63" s="67" t="n">
        <f aca="false">H63-I63</f>
        <v>1077358.52617496</v>
      </c>
      <c r="M63" s="67" t="n">
        <f aca="false">J63-K63</f>
        <v>46201.5035902537</v>
      </c>
      <c r="N63" s="163" t="n">
        <f aca="false">SUM(central_v5_m!C51:J51)</f>
        <v>4211599.81502</v>
      </c>
      <c r="O63" s="7"/>
      <c r="P63" s="7"/>
      <c r="Q63" s="67" t="n">
        <f aca="false">I63*5.5017049523</f>
        <v>137074308.266285</v>
      </c>
      <c r="R63" s="67"/>
      <c r="S63" s="67"/>
      <c r="T63" s="7"/>
      <c r="U63" s="7"/>
      <c r="V63" s="67" t="n">
        <f aca="false">K63*5.5017049523</f>
        <v>8218714.32910068</v>
      </c>
      <c r="W63" s="67" t="n">
        <f aca="false">M63*5.5017049523</f>
        <v>254187.041106205</v>
      </c>
      <c r="X63" s="67" t="n">
        <f aca="false">N63*5.1890047538+L63*5.5017049523</f>
        <v>27781320.2001014</v>
      </c>
      <c r="Y63" s="67" t="n">
        <f aca="false">N63*5.1890047538</f>
        <v>21854011.461242</v>
      </c>
      <c r="Z63" s="67" t="n">
        <f aca="false">L63*5.5017049523</f>
        <v>5927308.7388594</v>
      </c>
      <c r="AA63" s="67" t="n">
        <f aca="false">IFE_cost_central!B51</f>
        <v>0</v>
      </c>
      <c r="AB63" s="67" t="n">
        <f aca="false">AA63*$AC$13</f>
        <v>0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3" t="n">
        <f aca="false">central_v2_m!D52+temporary_pension_bonus_central!B52</f>
        <v>27854988.181844</v>
      </c>
      <c r="G64" s="163" t="n">
        <f aca="false">central_v2_m!E52+temporary_pension_bonus_central!B52</f>
        <v>26717184.8116975</v>
      </c>
      <c r="H64" s="67" t="n">
        <f aca="false">F64-J64</f>
        <v>26266100.5940707</v>
      </c>
      <c r="I64" s="67" t="n">
        <f aca="false">G64-K64</f>
        <v>25175963.8515574</v>
      </c>
      <c r="J64" s="163" t="n">
        <f aca="false">central_v2_m!J52</f>
        <v>1588887.58777338</v>
      </c>
      <c r="K64" s="163" t="n">
        <f aca="false">central_v2_m!K52</f>
        <v>1541220.96014017</v>
      </c>
      <c r="L64" s="67" t="n">
        <f aca="false">H64-I64</f>
        <v>1090136.7425133</v>
      </c>
      <c r="M64" s="67" t="n">
        <f aca="false">J64-K64</f>
        <v>47666.6276332014</v>
      </c>
      <c r="N64" s="163" t="n">
        <f aca="false">SUM(central_v5_m!C52:J52)</f>
        <v>4286557.75907381</v>
      </c>
      <c r="O64" s="7"/>
      <c r="P64" s="7"/>
      <c r="Q64" s="67" t="n">
        <f aca="false">I64*5.5017049523</f>
        <v>138510725.001039</v>
      </c>
      <c r="R64" s="67"/>
      <c r="S64" s="67"/>
      <c r="T64" s="7"/>
      <c r="U64" s="7"/>
      <c r="V64" s="67" t="n">
        <f aca="false">K64*5.5017049523</f>
        <v>8479342.98899176</v>
      </c>
      <c r="W64" s="67" t="n">
        <f aca="false">M64*5.5017049523</f>
        <v>262247.721309024</v>
      </c>
      <c r="X64" s="67" t="n">
        <f aca="false">N64*5.1890047538+L64*5.5017049523</f>
        <v>28240579.3042419</v>
      </c>
      <c r="Y64" s="67" t="n">
        <f aca="false">N64*5.1890047538</f>
        <v>22242968.5892723</v>
      </c>
      <c r="Z64" s="67" t="n">
        <f aca="false">L64*5.5017049523</f>
        <v>5997610.71496963</v>
      </c>
      <c r="AA64" s="67" t="n">
        <f aca="false">IFE_cost_central!B52</f>
        <v>0</v>
      </c>
      <c r="AB64" s="67" t="n">
        <f aca="false">AA64*$AC$13</f>
        <v>0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3" t="n">
        <f aca="false">central_v2_m!D53+temporary_pension_bonus_central!B53</f>
        <v>28072192.4897702</v>
      </c>
      <c r="G65" s="163" t="n">
        <f aca="false">central_v2_m!E53+temporary_pension_bonus_central!B53</f>
        <v>26925271.0159436</v>
      </c>
      <c r="H65" s="67" t="n">
        <f aca="false">F65-J65</f>
        <v>26420067.166238</v>
      </c>
      <c r="I65" s="67" t="n">
        <f aca="false">G65-K65</f>
        <v>25322709.4521174</v>
      </c>
      <c r="J65" s="163" t="n">
        <f aca="false">central_v2_m!J53</f>
        <v>1652125.32353218</v>
      </c>
      <c r="K65" s="163" t="n">
        <f aca="false">central_v2_m!K53</f>
        <v>1602561.56382622</v>
      </c>
      <c r="L65" s="67" t="n">
        <f aca="false">H65-I65</f>
        <v>1097357.71412064</v>
      </c>
      <c r="M65" s="67" t="n">
        <f aca="false">J65-K65</f>
        <v>49563.7597059654</v>
      </c>
      <c r="N65" s="163" t="n">
        <f aca="false">SUM(central_v5_m!C53:J53)</f>
        <v>4281063.90361183</v>
      </c>
      <c r="O65" s="7"/>
      <c r="P65" s="7"/>
      <c r="Q65" s="67" t="n">
        <f aca="false">I65*5.5017049523</f>
        <v>139318075.998368</v>
      </c>
      <c r="R65" s="67"/>
      <c r="S65" s="67"/>
      <c r="T65" s="7"/>
      <c r="U65" s="7"/>
      <c r="V65" s="67" t="n">
        <f aca="false">K65*5.5017049523</f>
        <v>8816820.89206832</v>
      </c>
      <c r="W65" s="67" t="n">
        <f aca="false">M65*5.5017049523</f>
        <v>272685.182228917</v>
      </c>
      <c r="X65" s="67" t="n">
        <f aca="false">N65*5.1890047538+L65*5.5017049523</f>
        <v>28251799.3173855</v>
      </c>
      <c r="Y65" s="67" t="n">
        <f aca="false">N65*5.1890047538</f>
        <v>22214460.9471633</v>
      </c>
      <c r="Z65" s="67" t="n">
        <f aca="false">L65*5.5017049523</f>
        <v>6037338.37022214</v>
      </c>
      <c r="AA65" s="67" t="n">
        <f aca="false">IFE_cost_central!B53</f>
        <v>0</v>
      </c>
      <c r="AB65" s="67" t="n">
        <f aca="false">AA65*$AC$13</f>
        <v>0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9"/>
      <c r="B66" s="5"/>
      <c r="C66" s="159" t="n">
        <f aca="false">C62+1</f>
        <v>2028</v>
      </c>
      <c r="D66" s="159" t="n">
        <f aca="false">D62</f>
        <v>1</v>
      </c>
      <c r="E66" s="159" t="n">
        <v>213</v>
      </c>
      <c r="F66" s="161" t="n">
        <f aca="false">central_v2_m!D54+temporary_pension_bonus_central!B54</f>
        <v>28310379.3034432</v>
      </c>
      <c r="G66" s="161" t="n">
        <f aca="false">central_v2_m!E54+temporary_pension_bonus_central!B54</f>
        <v>27154496.6287845</v>
      </c>
      <c r="H66" s="8" t="n">
        <f aca="false">F66-J66</f>
        <v>26592655.4426348</v>
      </c>
      <c r="I66" s="8" t="n">
        <f aca="false">G66-K66</f>
        <v>25488304.4838004</v>
      </c>
      <c r="J66" s="161" t="n">
        <f aca="false">central_v2_m!J54</f>
        <v>1717723.86080832</v>
      </c>
      <c r="K66" s="161" t="n">
        <f aca="false">central_v2_m!K54</f>
        <v>1666192.14498407</v>
      </c>
      <c r="L66" s="8" t="n">
        <f aca="false">H66-I66</f>
        <v>1104350.95883443</v>
      </c>
      <c r="M66" s="8" t="n">
        <f aca="false">J66-K66</f>
        <v>51531.7158242499</v>
      </c>
      <c r="N66" s="161" t="n">
        <f aca="false">SUM(central_v5_m!C54:J54)</f>
        <v>5155400.88365905</v>
      </c>
      <c r="O66" s="5"/>
      <c r="P66" s="5"/>
      <c r="Q66" s="8" t="n">
        <f aca="false">I66*5.5017049523</f>
        <v>140229131.004255</v>
      </c>
      <c r="R66" s="8"/>
      <c r="S66" s="8"/>
      <c r="T66" s="5"/>
      <c r="U66" s="5"/>
      <c r="V66" s="8" t="n">
        <f aca="false">K66*5.5017049523</f>
        <v>9166897.57554222</v>
      </c>
      <c r="W66" s="8" t="n">
        <f aca="false">M66*5.5017049523</f>
        <v>283512.296150792</v>
      </c>
      <c r="X66" s="8" t="n">
        <f aca="false">N66*5.1890047538+L66*5.5017049523</f>
        <v>32827212.8323481</v>
      </c>
      <c r="Y66" s="8" t="n">
        <f aca="false">N66*5.1890047538</f>
        <v>26751399.6930515</v>
      </c>
      <c r="Z66" s="8" t="n">
        <f aca="false">L66*5.5017049523</f>
        <v>6075813.13929663</v>
      </c>
      <c r="AA66" s="8" t="n">
        <f aca="false">IFE_cost_central!B54</f>
        <v>0</v>
      </c>
      <c r="AB66" s="8" t="n">
        <f aca="false">AA66*$AC$13</f>
        <v>0</v>
      </c>
      <c r="AC66" s="8"/>
      <c r="AD66" s="8"/>
      <c r="AE66" s="159"/>
      <c r="AF66" s="159"/>
      <c r="AG66" s="159"/>
      <c r="AH66" s="159"/>
      <c r="AI66" s="159"/>
      <c r="AJ66" s="159"/>
      <c r="AK66" s="159"/>
      <c r="AL66" s="159"/>
      <c r="AM66" s="159"/>
      <c r="AN66" s="159"/>
      <c r="AO66" s="159"/>
      <c r="AP66" s="159"/>
      <c r="AQ66" s="159"/>
      <c r="AR66" s="159"/>
      <c r="AS66" s="159"/>
      <c r="AT66" s="159"/>
      <c r="AU66" s="159"/>
      <c r="AV66" s="159"/>
      <c r="AW66" s="159"/>
      <c r="AX66" s="159"/>
      <c r="AY66" s="159"/>
      <c r="AZ66" s="159"/>
      <c r="BA66" s="159"/>
      <c r="BB66" s="159"/>
      <c r="BC66" s="159"/>
      <c r="BD66" s="159"/>
      <c r="BE66" s="159"/>
      <c r="BF66" s="159"/>
      <c r="BG66" s="159"/>
      <c r="BH66" s="159"/>
      <c r="BI66" s="159"/>
      <c r="BJ66" s="159"/>
      <c r="BK66" s="159"/>
      <c r="BL66" s="159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3" t="n">
        <f aca="false">central_v2_m!D55+temporary_pension_bonus_central!B55</f>
        <v>28447752.6132476</v>
      </c>
      <c r="G67" s="163" t="n">
        <f aca="false">central_v2_m!E55+temporary_pension_bonus_central!B55</f>
        <v>27287196.8715945</v>
      </c>
      <c r="H67" s="67" t="n">
        <f aca="false">F67-J67</f>
        <v>26658273.0107962</v>
      </c>
      <c r="I67" s="67" t="n">
        <f aca="false">G67-K67</f>
        <v>25551401.6572167</v>
      </c>
      <c r="J67" s="163" t="n">
        <f aca="false">central_v2_m!J55</f>
        <v>1789479.60245136</v>
      </c>
      <c r="K67" s="163" t="n">
        <f aca="false">central_v2_m!K55</f>
        <v>1735795.21437782</v>
      </c>
      <c r="L67" s="67" t="n">
        <f aca="false">H67-I67</f>
        <v>1106871.3535795</v>
      </c>
      <c r="M67" s="67" t="n">
        <f aca="false">J67-K67</f>
        <v>53684.388073541</v>
      </c>
      <c r="N67" s="163" t="n">
        <f aca="false">SUM(central_v5_m!C55:J55)</f>
        <v>4315351.57241595</v>
      </c>
      <c r="O67" s="7"/>
      <c r="P67" s="7"/>
      <c r="Q67" s="67" t="n">
        <f aca="false">I67*5.5017049523</f>
        <v>140576273.035716</v>
      </c>
      <c r="R67" s="67"/>
      <c r="S67" s="67"/>
      <c r="T67" s="7"/>
      <c r="U67" s="7"/>
      <c r="V67" s="67" t="n">
        <f aca="false">K67*5.5017049523</f>
        <v>9549833.1271211</v>
      </c>
      <c r="W67" s="67" t="n">
        <f aca="false">M67*5.5017049523</f>
        <v>295355.663725396</v>
      </c>
      <c r="X67" s="67" t="n">
        <f aca="false">N67*5.1890047538+L67*5.5017049523</f>
        <v>28482059.431132</v>
      </c>
      <c r="Y67" s="67" t="n">
        <f aca="false">N67*5.1890047538</f>
        <v>22392379.8235847</v>
      </c>
      <c r="Z67" s="67" t="n">
        <f aca="false">L67*5.5017049523</f>
        <v>6089679.60754735</v>
      </c>
      <c r="AA67" s="67" t="n">
        <f aca="false">IFE_cost_central!B55</f>
        <v>0</v>
      </c>
      <c r="AB67" s="67" t="n">
        <f aca="false">AA67*$AC$13</f>
        <v>0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3" t="n">
        <f aca="false">central_v2_m!D56+temporary_pension_bonus_central!B56</f>
        <v>28661127.6879675</v>
      </c>
      <c r="G68" s="163" t="n">
        <f aca="false">central_v2_m!E56+temporary_pension_bonus_central!B56</f>
        <v>27490843.132827</v>
      </c>
      <c r="H68" s="67" t="n">
        <f aca="false">F68-J68</f>
        <v>26804656.9659892</v>
      </c>
      <c r="I68" s="67" t="n">
        <f aca="false">G68-K68</f>
        <v>25690066.532508</v>
      </c>
      <c r="J68" s="163" t="n">
        <f aca="false">central_v2_m!J56</f>
        <v>1856470.72197832</v>
      </c>
      <c r="K68" s="163" t="n">
        <f aca="false">central_v2_m!K56</f>
        <v>1800776.60031897</v>
      </c>
      <c r="L68" s="67" t="n">
        <f aca="false">H68-I68</f>
        <v>1114590.43348119</v>
      </c>
      <c r="M68" s="67" t="n">
        <f aca="false">J68-K68</f>
        <v>55694.1216593501</v>
      </c>
      <c r="N68" s="163" t="n">
        <f aca="false">SUM(central_v5_m!C56:J56)</f>
        <v>4387270.68972488</v>
      </c>
      <c r="O68" s="7"/>
      <c r="P68" s="7"/>
      <c r="Q68" s="67" t="n">
        <f aca="false">I68*5.5017049523</f>
        <v>141339166.266816</v>
      </c>
      <c r="R68" s="67"/>
      <c r="S68" s="67"/>
      <c r="T68" s="7"/>
      <c r="U68" s="7"/>
      <c r="V68" s="67" t="n">
        <f aca="false">K68*5.5017049523</f>
        <v>9907341.53996085</v>
      </c>
      <c r="W68" s="67" t="n">
        <f aca="false">M68*5.5017049523</f>
        <v>306412.624947245</v>
      </c>
      <c r="X68" s="67" t="n">
        <f aca="false">N68*5.1890047538+L68*5.5017049523</f>
        <v>28897716.1728595</v>
      </c>
      <c r="Y68" s="67" t="n">
        <f aca="false">N68*5.1890047538</f>
        <v>22765568.4651898</v>
      </c>
      <c r="Z68" s="67" t="n">
        <f aca="false">L68*5.5017049523</f>
        <v>6132147.70766967</v>
      </c>
      <c r="AA68" s="67" t="n">
        <f aca="false">IFE_cost_central!B56</f>
        <v>0</v>
      </c>
      <c r="AB68" s="67" t="n">
        <f aca="false">AA68*$AC$13</f>
        <v>0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3" t="n">
        <f aca="false">central_v2_m!D57+temporary_pension_bonus_central!B57</f>
        <v>28925028.2375146</v>
      </c>
      <c r="G69" s="163" t="n">
        <f aca="false">central_v2_m!E57+temporary_pension_bonus_central!B57</f>
        <v>27744126.4782776</v>
      </c>
      <c r="H69" s="67" t="n">
        <f aca="false">F69-J69</f>
        <v>26965294.2760967</v>
      </c>
      <c r="I69" s="67" t="n">
        <f aca="false">G69-K69</f>
        <v>25843184.5357023</v>
      </c>
      <c r="J69" s="163" t="n">
        <f aca="false">central_v2_m!J57</f>
        <v>1959733.96141787</v>
      </c>
      <c r="K69" s="163" t="n">
        <f aca="false">central_v2_m!K57</f>
        <v>1900941.94257533</v>
      </c>
      <c r="L69" s="67" t="n">
        <f aca="false">H69-I69</f>
        <v>1122109.74039442</v>
      </c>
      <c r="M69" s="67" t="n">
        <f aca="false">J69-K69</f>
        <v>58792.0188425358</v>
      </c>
      <c r="N69" s="163" t="n">
        <f aca="false">SUM(central_v5_m!C57:J57)</f>
        <v>4347461.27177941</v>
      </c>
      <c r="O69" s="7"/>
      <c r="P69" s="7"/>
      <c r="Q69" s="67" t="n">
        <f aca="false">I69*5.5017049523</f>
        <v>142181576.343276</v>
      </c>
      <c r="R69" s="67"/>
      <c r="S69" s="67"/>
      <c r="T69" s="7"/>
      <c r="U69" s="7"/>
      <c r="V69" s="67" t="n">
        <f aca="false">K69*5.5017049523</f>
        <v>10458421.6995015</v>
      </c>
      <c r="W69" s="67" t="n">
        <f aca="false">M69*5.5017049523</f>
        <v>323456.341221694</v>
      </c>
      <c r="X69" s="67" t="n">
        <f aca="false">N69*5.1890047538+L69*5.5017049523</f>
        <v>28732513.9219768</v>
      </c>
      <c r="Y69" s="67" t="n">
        <f aca="false">N69*5.1890047538</f>
        <v>22558997.2062248</v>
      </c>
      <c r="Z69" s="67" t="n">
        <f aca="false">L69*5.5017049523</f>
        <v>6173516.71575205</v>
      </c>
      <c r="AA69" s="67" t="n">
        <f aca="false">IFE_cost_central!B57</f>
        <v>0</v>
      </c>
      <c r="AB69" s="67" t="n">
        <f aca="false">AA69*$AC$13</f>
        <v>0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9"/>
      <c r="B70" s="5"/>
      <c r="C70" s="159" t="n">
        <f aca="false">C66+1</f>
        <v>2029</v>
      </c>
      <c r="D70" s="159" t="n">
        <f aca="false">D66</f>
        <v>1</v>
      </c>
      <c r="E70" s="159" t="n">
        <v>217</v>
      </c>
      <c r="F70" s="161" t="n">
        <f aca="false">central_v2_m!D58+temporary_pension_bonus_central!B58</f>
        <v>29190233.9358287</v>
      </c>
      <c r="G70" s="161" t="n">
        <f aca="false">central_v2_m!E58+temporary_pension_bonus_central!B58</f>
        <v>27996611.1632285</v>
      </c>
      <c r="H70" s="8" t="n">
        <f aca="false">F70-J70</f>
        <v>27181698.9932588</v>
      </c>
      <c r="I70" s="8" t="n">
        <f aca="false">G70-K70</f>
        <v>26048332.2689357</v>
      </c>
      <c r="J70" s="161" t="n">
        <f aca="false">central_v2_m!J58</f>
        <v>2008534.9425699</v>
      </c>
      <c r="K70" s="161" t="n">
        <f aca="false">central_v2_m!K58</f>
        <v>1948278.89429281</v>
      </c>
      <c r="L70" s="8" t="n">
        <f aca="false">H70-I70</f>
        <v>1133366.72432304</v>
      </c>
      <c r="M70" s="8" t="n">
        <f aca="false">J70-K70</f>
        <v>60256.0482770971</v>
      </c>
      <c r="N70" s="161" t="n">
        <f aca="false">SUM(central_v5_m!C58:J58)</f>
        <v>5237473.27750695</v>
      </c>
      <c r="O70" s="5"/>
      <c r="P70" s="5"/>
      <c r="Q70" s="8" t="n">
        <f aca="false">I70*5.5017049523</f>
        <v>143310238.64316</v>
      </c>
      <c r="R70" s="8"/>
      <c r="S70" s="8"/>
      <c r="T70" s="5"/>
      <c r="U70" s="5"/>
      <c r="V70" s="8" t="n">
        <f aca="false">K70*5.5017049523</f>
        <v>10718855.6411923</v>
      </c>
      <c r="W70" s="8" t="n">
        <f aca="false">M70*5.5017049523</f>
        <v>331510.999212133</v>
      </c>
      <c r="X70" s="8" t="n">
        <f aca="false">N70*5.1890047538+L70*5.5017049523</f>
        <v>33412723.0548641</v>
      </c>
      <c r="Y70" s="8" t="n">
        <f aca="false">N70*5.1890047538</f>
        <v>27177273.734884</v>
      </c>
      <c r="Z70" s="8" t="n">
        <f aca="false">L70*5.5017049523</f>
        <v>6235449.31998009</v>
      </c>
      <c r="AA70" s="8" t="n">
        <f aca="false">IFE_cost_central!B58</f>
        <v>0</v>
      </c>
      <c r="AB70" s="8" t="n">
        <f aca="false">AA70*$AC$13</f>
        <v>0</v>
      </c>
      <c r="AC70" s="8"/>
      <c r="AD70" s="8"/>
      <c r="AE70" s="159"/>
      <c r="AF70" s="159"/>
      <c r="AG70" s="159"/>
      <c r="AH70" s="159"/>
      <c r="AI70" s="159"/>
      <c r="AJ70" s="159"/>
      <c r="AK70" s="159"/>
      <c r="AL70" s="159"/>
      <c r="AM70" s="159"/>
      <c r="AN70" s="159"/>
      <c r="AO70" s="159"/>
      <c r="AP70" s="159"/>
      <c r="AQ70" s="159"/>
      <c r="AR70" s="159"/>
      <c r="AS70" s="159"/>
      <c r="AT70" s="159"/>
      <c r="AU70" s="159"/>
      <c r="AV70" s="159"/>
      <c r="AW70" s="159"/>
      <c r="AX70" s="159"/>
      <c r="AY70" s="159"/>
      <c r="AZ70" s="159"/>
      <c r="BA70" s="159"/>
      <c r="BB70" s="159"/>
      <c r="BC70" s="159"/>
      <c r="BD70" s="159"/>
      <c r="BE70" s="159"/>
      <c r="BF70" s="159"/>
      <c r="BG70" s="159"/>
      <c r="BH70" s="159"/>
      <c r="BI70" s="159"/>
      <c r="BJ70" s="159"/>
      <c r="BK70" s="159"/>
      <c r="BL70" s="159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3" t="n">
        <f aca="false">central_v2_m!D59+temporary_pension_bonus_central!B59</f>
        <v>29408444.3793656</v>
      </c>
      <c r="G71" s="163" t="n">
        <f aca="false">central_v2_m!E59+temporary_pension_bonus_central!B59</f>
        <v>28206887.3169865</v>
      </c>
      <c r="H71" s="67" t="n">
        <f aca="false">F71-J71</f>
        <v>27297048.7765555</v>
      </c>
      <c r="I71" s="67" t="n">
        <f aca="false">G71-K71</f>
        <v>26158833.5822607</v>
      </c>
      <c r="J71" s="163" t="n">
        <f aca="false">central_v2_m!J59</f>
        <v>2111395.60281009</v>
      </c>
      <c r="K71" s="163" t="n">
        <f aca="false">central_v2_m!K59</f>
        <v>2048053.73472579</v>
      </c>
      <c r="L71" s="67" t="n">
        <f aca="false">H71-I71</f>
        <v>1138215.19429486</v>
      </c>
      <c r="M71" s="67" t="n">
        <f aca="false">J71-K71</f>
        <v>63341.8680843031</v>
      </c>
      <c r="N71" s="163" t="n">
        <f aca="false">SUM(central_v5_m!C59:J59)</f>
        <v>4314465.25898092</v>
      </c>
      <c r="O71" s="7"/>
      <c r="P71" s="7"/>
      <c r="Q71" s="67" t="n">
        <f aca="false">I71*5.5017049523</f>
        <v>143918184.265915</v>
      </c>
      <c r="R71" s="67"/>
      <c r="S71" s="67"/>
      <c r="T71" s="7"/>
      <c r="U71" s="7"/>
      <c r="V71" s="67" t="n">
        <f aca="false">K71*5.5017049523</f>
        <v>11267787.3749174</v>
      </c>
      <c r="W71" s="67" t="n">
        <f aca="false">M71*5.5017049523</f>
        <v>348488.269327344</v>
      </c>
      <c r="X71" s="67" t="n">
        <f aca="false">N71*5.1890047538+L71*5.5017049523</f>
        <v>28649904.9101921</v>
      </c>
      <c r="Y71" s="67" t="n">
        <f aca="false">N71*5.1890047538</f>
        <v>22387780.7389569</v>
      </c>
      <c r="Z71" s="67" t="n">
        <f aca="false">L71*5.5017049523</f>
        <v>6262124.17123515</v>
      </c>
      <c r="AA71" s="67" t="n">
        <f aca="false">IFE_cost_central!B59</f>
        <v>0</v>
      </c>
      <c r="AB71" s="67" t="n">
        <f aca="false">AA71*$AC$13</f>
        <v>0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3" t="n">
        <f aca="false">central_v2_m!D60+temporary_pension_bonus_central!B60</f>
        <v>29603774.3917067</v>
      </c>
      <c r="G72" s="163" t="n">
        <f aca="false">central_v2_m!E60+temporary_pension_bonus_central!B60</f>
        <v>28394600.6434908</v>
      </c>
      <c r="H72" s="67" t="n">
        <f aca="false">F72-J72</f>
        <v>27405051.8380876</v>
      </c>
      <c r="I72" s="67" t="n">
        <f aca="false">G72-K72</f>
        <v>26261839.7664803</v>
      </c>
      <c r="J72" s="163" t="n">
        <f aca="false">central_v2_m!J60</f>
        <v>2198722.55361913</v>
      </c>
      <c r="K72" s="163" t="n">
        <f aca="false">central_v2_m!K60</f>
        <v>2132760.87701056</v>
      </c>
      <c r="L72" s="67" t="n">
        <f aca="false">H72-I72</f>
        <v>1143212.0716073</v>
      </c>
      <c r="M72" s="67" t="n">
        <f aca="false">J72-K72</f>
        <v>65961.6766085737</v>
      </c>
      <c r="N72" s="163" t="n">
        <f aca="false">SUM(central_v5_m!C60:J60)</f>
        <v>4290641.70310421</v>
      </c>
      <c r="O72" s="7"/>
      <c r="P72" s="7"/>
      <c r="Q72" s="67" t="n">
        <f aca="false">I72*5.5017049523</f>
        <v>144484893.899754</v>
      </c>
      <c r="R72" s="67"/>
      <c r="S72" s="67"/>
      <c r="T72" s="7"/>
      <c r="U72" s="7"/>
      <c r="V72" s="67" t="n">
        <f aca="false">K72*5.5017049523</f>
        <v>11733821.0791207</v>
      </c>
      <c r="W72" s="67" t="n">
        <f aca="false">M72*5.5017049523</f>
        <v>362901.682859401</v>
      </c>
      <c r="X72" s="67" t="n">
        <f aca="false">N72*5.1890047538+L72*5.5017049523</f>
        <v>28553775.7101513</v>
      </c>
      <c r="Y72" s="67" t="n">
        <f aca="false">N72*5.1890047538</f>
        <v>22264160.1942603</v>
      </c>
      <c r="Z72" s="67" t="n">
        <f aca="false">L72*5.5017049523</f>
        <v>6289615.51589104</v>
      </c>
      <c r="AA72" s="67" t="n">
        <f aca="false">IFE_cost_central!B60</f>
        <v>0</v>
      </c>
      <c r="AB72" s="67" t="n">
        <f aca="false">AA72*$AC$13</f>
        <v>0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3" t="n">
        <f aca="false">central_v2_m!D61+temporary_pension_bonus_central!B61</f>
        <v>29728915.1038995</v>
      </c>
      <c r="G73" s="163" t="n">
        <f aca="false">central_v2_m!E61+temporary_pension_bonus_central!B61</f>
        <v>28514793.6190077</v>
      </c>
      <c r="H73" s="67" t="n">
        <f aca="false">F73-J73</f>
        <v>27500854.5467458</v>
      </c>
      <c r="I73" s="67" t="n">
        <f aca="false">G73-K73</f>
        <v>26353574.8785686</v>
      </c>
      <c r="J73" s="163" t="n">
        <f aca="false">central_v2_m!J61</f>
        <v>2228060.55715369</v>
      </c>
      <c r="K73" s="163" t="n">
        <f aca="false">central_v2_m!K61</f>
        <v>2161218.74043908</v>
      </c>
      <c r="L73" s="67" t="n">
        <f aca="false">H73-I73</f>
        <v>1147279.66817719</v>
      </c>
      <c r="M73" s="67" t="n">
        <f aca="false">J73-K73</f>
        <v>66841.8167146104</v>
      </c>
      <c r="N73" s="163" t="n">
        <f aca="false">SUM(central_v5_m!C61:J61)</f>
        <v>4325529.93293622</v>
      </c>
      <c r="O73" s="7"/>
      <c r="P73" s="7"/>
      <c r="Q73" s="67" t="n">
        <f aca="false">I73*5.5017049523</f>
        <v>144989593.42023</v>
      </c>
      <c r="R73" s="67"/>
      <c r="S73" s="67"/>
      <c r="T73" s="7"/>
      <c r="U73" s="7"/>
      <c r="V73" s="67" t="n">
        <f aca="false">K73*5.5017049523</f>
        <v>11890387.8472772</v>
      </c>
      <c r="W73" s="67" t="n">
        <f aca="false">M73*5.5017049523</f>
        <v>367743.954039501</v>
      </c>
      <c r="X73" s="67" t="n">
        <f aca="false">N73*5.1890047538+L73*5.5017049523</f>
        <v>28757189.6167938</v>
      </c>
      <c r="Y73" s="67" t="n">
        <f aca="false">N73*5.1890047538</f>
        <v>22445195.3847103</v>
      </c>
      <c r="Z73" s="67" t="n">
        <f aca="false">L73*5.5017049523</f>
        <v>6311994.23208353</v>
      </c>
      <c r="AA73" s="67" t="n">
        <f aca="false">IFE_cost_central!B61</f>
        <v>0</v>
      </c>
      <c r="AB73" s="67" t="n">
        <f aca="false">AA73*$AC$13</f>
        <v>0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9"/>
      <c r="B74" s="5"/>
      <c r="C74" s="159" t="n">
        <f aca="false">C70+1</f>
        <v>2030</v>
      </c>
      <c r="D74" s="159" t="n">
        <f aca="false">D70</f>
        <v>1</v>
      </c>
      <c r="E74" s="159" t="n">
        <v>221</v>
      </c>
      <c r="F74" s="161" t="n">
        <f aca="false">central_v2_m!D62+temporary_pension_bonus_central!B62</f>
        <v>29951278.5138061</v>
      </c>
      <c r="G74" s="161" t="n">
        <f aca="false">central_v2_m!E62+temporary_pension_bonus_central!B62</f>
        <v>28727466.7134695</v>
      </c>
      <c r="H74" s="8" t="n">
        <f aca="false">F74-J74</f>
        <v>27678012.8850367</v>
      </c>
      <c r="I74" s="8" t="n">
        <f aca="false">G74-K74</f>
        <v>26522399.0535631</v>
      </c>
      <c r="J74" s="161" t="n">
        <f aca="false">central_v2_m!J62</f>
        <v>2273265.62876945</v>
      </c>
      <c r="K74" s="161" t="n">
        <f aca="false">central_v2_m!K62</f>
        <v>2205067.65990636</v>
      </c>
      <c r="L74" s="8" t="n">
        <f aca="false">H74-I74</f>
        <v>1155613.83147355</v>
      </c>
      <c r="M74" s="8" t="n">
        <f aca="false">J74-K74</f>
        <v>68197.9688630835</v>
      </c>
      <c r="N74" s="161" t="n">
        <f aca="false">SUM(central_v5_m!C62:J62)</f>
        <v>5215985.55428942</v>
      </c>
      <c r="O74" s="5"/>
      <c r="P74" s="5"/>
      <c r="Q74" s="8" t="n">
        <f aca="false">I74*5.5017049523</f>
        <v>145918414.219865</v>
      </c>
      <c r="R74" s="8"/>
      <c r="S74" s="8"/>
      <c r="T74" s="5"/>
      <c r="U74" s="5"/>
      <c r="V74" s="8" t="n">
        <f aca="false">K74*5.5017049523</f>
        <v>12131631.6646634</v>
      </c>
      <c r="W74" s="8" t="n">
        <f aca="false">M74*5.5017049523</f>
        <v>375205.103030828</v>
      </c>
      <c r="X74" s="8" t="n">
        <f aca="false">N74*5.1890047538+L74*5.5017049523</f>
        <v>33423620.1765243</v>
      </c>
      <c r="Y74" s="8" t="n">
        <f aca="false">N74*5.1890047538</f>
        <v>27065773.8369599</v>
      </c>
      <c r="Z74" s="8" t="n">
        <f aca="false">L74*5.5017049523</f>
        <v>6357846.33956442</v>
      </c>
      <c r="AA74" s="8" t="n">
        <f aca="false">IFE_cost_central!B62</f>
        <v>0</v>
      </c>
      <c r="AB74" s="8" t="n">
        <f aca="false">AA74*$AC$13</f>
        <v>0</v>
      </c>
      <c r="AC74" s="8"/>
      <c r="AD74" s="8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59"/>
      <c r="BK74" s="159"/>
      <c r="BL74" s="159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3" t="n">
        <f aca="false">central_v2_m!D63+temporary_pension_bonus_central!B63</f>
        <v>30109179.1498906</v>
      </c>
      <c r="G75" s="163" t="n">
        <f aca="false">central_v2_m!E63+temporary_pension_bonus_central!B63</f>
        <v>28879099.5984492</v>
      </c>
      <c r="H75" s="67" t="n">
        <f aca="false">F75-J75</f>
        <v>27733881.462395</v>
      </c>
      <c r="I75" s="67" t="n">
        <f aca="false">G75-K75</f>
        <v>26575060.8415785</v>
      </c>
      <c r="J75" s="163" t="n">
        <f aca="false">central_v2_m!J63</f>
        <v>2375297.68749558</v>
      </c>
      <c r="K75" s="163" t="n">
        <f aca="false">central_v2_m!K63</f>
        <v>2304038.75687072</v>
      </c>
      <c r="L75" s="67" t="n">
        <f aca="false">H75-I75</f>
        <v>1158820.62081655</v>
      </c>
      <c r="M75" s="67" t="n">
        <f aca="false">J75-K75</f>
        <v>71258.9306248678</v>
      </c>
      <c r="N75" s="163" t="n">
        <f aca="false">SUM(central_v5_m!C63:J63)</f>
        <v>4341105.03216614</v>
      </c>
      <c r="O75" s="7"/>
      <c r="P75" s="7"/>
      <c r="Q75" s="67" t="n">
        <f aca="false">I75*5.5017049523</f>
        <v>146208143.839786</v>
      </c>
      <c r="R75" s="67"/>
      <c r="S75" s="67"/>
      <c r="T75" s="7"/>
      <c r="U75" s="7"/>
      <c r="V75" s="67" t="n">
        <f aca="false">K75*5.5017049523</f>
        <v>12676141.4389668</v>
      </c>
      <c r="W75" s="67" t="n">
        <f aca="false">M75*5.5017049523</f>
        <v>392045.611514437</v>
      </c>
      <c r="X75" s="67" t="n">
        <f aca="false">N75*5.1890047538+L75*5.5017049523</f>
        <v>28901503.797029</v>
      </c>
      <c r="Y75" s="67" t="n">
        <f aca="false">N75*5.1890047538</f>
        <v>22526014.6486552</v>
      </c>
      <c r="Z75" s="67" t="n">
        <f aca="false">L75*5.5017049523</f>
        <v>6375489.14837376</v>
      </c>
      <c r="AA75" s="67" t="n">
        <f aca="false">IFE_cost_central!B63</f>
        <v>0</v>
      </c>
      <c r="AB75" s="67" t="n">
        <f aca="false">AA75*$AC$13</f>
        <v>0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3" t="n">
        <f aca="false">central_v2_m!D64+temporary_pension_bonus_central!B64</f>
        <v>30385478.6949313</v>
      </c>
      <c r="G76" s="163" t="n">
        <f aca="false">central_v2_m!E64+temporary_pension_bonus_central!B64</f>
        <v>29142677.7955277</v>
      </c>
      <c r="H76" s="67" t="n">
        <f aca="false">F76-J76</f>
        <v>27960213.2100793</v>
      </c>
      <c r="I76" s="67" t="n">
        <f aca="false">G76-K76</f>
        <v>26790170.2752213</v>
      </c>
      <c r="J76" s="163" t="n">
        <f aca="false">central_v2_m!J64</f>
        <v>2425265.484852</v>
      </c>
      <c r="K76" s="163" t="n">
        <f aca="false">central_v2_m!K64</f>
        <v>2352507.52030644</v>
      </c>
      <c r="L76" s="67" t="n">
        <f aca="false">H76-I76</f>
        <v>1170042.93485805</v>
      </c>
      <c r="M76" s="67" t="n">
        <f aca="false">J76-K76</f>
        <v>72757.9645455601</v>
      </c>
      <c r="N76" s="163" t="n">
        <f aca="false">SUM(central_v5_m!C64:J64)</f>
        <v>4317053.74559568</v>
      </c>
      <c r="O76" s="7"/>
      <c r="P76" s="7"/>
      <c r="Q76" s="67" t="n">
        <f aca="false">I76*5.5017049523</f>
        <v>147391612.476145</v>
      </c>
      <c r="R76" s="67"/>
      <c r="S76" s="67"/>
      <c r="T76" s="7"/>
      <c r="U76" s="7"/>
      <c r="V76" s="67" t="n">
        <f aca="false">K76*5.5017049523</f>
        <v>12942802.2747929</v>
      </c>
      <c r="W76" s="67" t="n">
        <f aca="false">M76*5.5017049523</f>
        <v>400292.853859576</v>
      </c>
      <c r="X76" s="67" t="n">
        <f aca="false">N76*5.1890047538+L76*5.5017049523</f>
        <v>28838443.4174183</v>
      </c>
      <c r="Y76" s="67" t="n">
        <f aca="false">N76*5.1890047538</f>
        <v>22401212.4083061</v>
      </c>
      <c r="Z76" s="67" t="n">
        <f aca="false">L76*5.5017049523</f>
        <v>6437231.00911216</v>
      </c>
      <c r="AA76" s="67" t="n">
        <f aca="false">IFE_cost_central!B64</f>
        <v>0</v>
      </c>
      <c r="AB76" s="67" t="n">
        <f aca="false">AA76*$AC$13</f>
        <v>0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3" t="n">
        <f aca="false">central_v2_m!D65+temporary_pension_bonus_central!B65</f>
        <v>30587275.2673365</v>
      </c>
      <c r="G77" s="163" t="n">
        <f aca="false">central_v2_m!E65+temporary_pension_bonus_central!B65</f>
        <v>29335833.0207522</v>
      </c>
      <c r="H77" s="67" t="n">
        <f aca="false">F77-J77</f>
        <v>28080073.3495902</v>
      </c>
      <c r="I77" s="67" t="n">
        <f aca="false">G77-K77</f>
        <v>26903847.1605383</v>
      </c>
      <c r="J77" s="163" t="n">
        <f aca="false">central_v2_m!J65</f>
        <v>2507201.9177463</v>
      </c>
      <c r="K77" s="163" t="n">
        <f aca="false">central_v2_m!K65</f>
        <v>2431985.86021391</v>
      </c>
      <c r="L77" s="67" t="n">
        <f aca="false">H77-I77</f>
        <v>1176226.18905189</v>
      </c>
      <c r="M77" s="67" t="n">
        <f aca="false">J77-K77</f>
        <v>75216.0575323892</v>
      </c>
      <c r="N77" s="163" t="n">
        <f aca="false">SUM(central_v5_m!C65:J65)</f>
        <v>4360861.8451462</v>
      </c>
      <c r="O77" s="7"/>
      <c r="P77" s="7"/>
      <c r="Q77" s="67" t="n">
        <f aca="false">I77*5.5017049523</f>
        <v>148017029.159056</v>
      </c>
      <c r="R77" s="67"/>
      <c r="S77" s="67"/>
      <c r="T77" s="7"/>
      <c r="U77" s="7"/>
      <c r="V77" s="67" t="n">
        <f aca="false">K77*5.5017049523</f>
        <v>13380068.6510624</v>
      </c>
      <c r="W77" s="67" t="n">
        <f aca="false">M77*5.5017049523</f>
        <v>413816.556218427</v>
      </c>
      <c r="X77" s="67" t="n">
        <f aca="false">N77*5.1890047538+L77*5.5017049523</f>
        <v>29099782.2944604</v>
      </c>
      <c r="Y77" s="67" t="n">
        <f aca="false">N77*5.1890047538</f>
        <v>22628532.8451287</v>
      </c>
      <c r="Z77" s="67" t="n">
        <f aca="false">L77*5.5017049523</f>
        <v>6471249.44933171</v>
      </c>
      <c r="AA77" s="67" t="n">
        <f aca="false">IFE_cost_central!B65</f>
        <v>0</v>
      </c>
      <c r="AB77" s="67" t="n">
        <f aca="false">AA77*$AC$13</f>
        <v>0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9"/>
      <c r="B78" s="5"/>
      <c r="C78" s="159" t="n">
        <f aca="false">C74+1</f>
        <v>2031</v>
      </c>
      <c r="D78" s="159" t="n">
        <f aca="false">D74</f>
        <v>1</v>
      </c>
      <c r="E78" s="159" t="n">
        <v>225</v>
      </c>
      <c r="F78" s="161" t="n">
        <f aca="false">central_v2_m!D66+temporary_pension_bonus_central!B66</f>
        <v>30798868.9327194</v>
      </c>
      <c r="G78" s="161" t="n">
        <f aca="false">central_v2_m!E66+temporary_pension_bonus_central!B66</f>
        <v>29539709.2373746</v>
      </c>
      <c r="H78" s="8" t="n">
        <f aca="false">F78-J78</f>
        <v>28198659.8843398</v>
      </c>
      <c r="I78" s="8" t="n">
        <f aca="false">G78-K78</f>
        <v>27017506.4604464</v>
      </c>
      <c r="J78" s="161" t="n">
        <f aca="false">central_v2_m!J66</f>
        <v>2600209.04837956</v>
      </c>
      <c r="K78" s="161" t="n">
        <f aca="false">central_v2_m!K66</f>
        <v>2522202.77692817</v>
      </c>
      <c r="L78" s="8" t="n">
        <f aca="false">H78-I78</f>
        <v>1181153.42389341</v>
      </c>
      <c r="M78" s="8" t="n">
        <f aca="false">J78-K78</f>
        <v>78006.2714513871</v>
      </c>
      <c r="N78" s="161" t="n">
        <f aca="false">SUM(central_v5_m!C66:J66)</f>
        <v>5269435.43191877</v>
      </c>
      <c r="O78" s="5"/>
      <c r="P78" s="5"/>
      <c r="Q78" s="8" t="n">
        <f aca="false">I78*5.5017049523</f>
        <v>148642349.092235</v>
      </c>
      <c r="R78" s="8"/>
      <c r="S78" s="8"/>
      <c r="T78" s="5"/>
      <c r="U78" s="5"/>
      <c r="V78" s="8" t="n">
        <f aca="false">K78*5.5017049523</f>
        <v>13876415.5085305</v>
      </c>
      <c r="W78" s="8" t="n">
        <f aca="false">M78*5.5017049523</f>
        <v>429167.489954554</v>
      </c>
      <c r="X78" s="8" t="n">
        <f aca="false">N78*5.1890047538+L78*5.5017049523</f>
        <v>33841483.1477291</v>
      </c>
      <c r="Y78" s="8" t="n">
        <f aca="false">N78*5.1890047538</f>
        <v>27343125.5060687</v>
      </c>
      <c r="Z78" s="8" t="n">
        <f aca="false">L78*5.5017049523</f>
        <v>6498357.64166048</v>
      </c>
      <c r="AA78" s="8" t="n">
        <f aca="false">IFE_cost_central!B66</f>
        <v>0</v>
      </c>
      <c r="AB78" s="8" t="n">
        <f aca="false">AA78*$AC$13</f>
        <v>0</v>
      </c>
      <c r="AC78" s="8"/>
      <c r="AD78" s="8"/>
      <c r="AE78" s="159"/>
      <c r="AF78" s="159"/>
      <c r="AG78" s="159"/>
      <c r="AH78" s="159"/>
      <c r="AI78" s="159"/>
      <c r="AJ78" s="159"/>
      <c r="AK78" s="159"/>
      <c r="AL78" s="159"/>
      <c r="AM78" s="159"/>
      <c r="AN78" s="159"/>
      <c r="AO78" s="159"/>
      <c r="AP78" s="159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59"/>
      <c r="BC78" s="159"/>
      <c r="BD78" s="159"/>
      <c r="BE78" s="159"/>
      <c r="BF78" s="159"/>
      <c r="BG78" s="159"/>
      <c r="BH78" s="159"/>
      <c r="BI78" s="159"/>
      <c r="BJ78" s="159"/>
      <c r="BK78" s="159"/>
      <c r="BL78" s="159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3" t="n">
        <f aca="false">central_v2_m!D67+temporary_pension_bonus_central!B67</f>
        <v>30933915.4199969</v>
      </c>
      <c r="G79" s="163" t="n">
        <f aca="false">central_v2_m!E67+temporary_pension_bonus_central!B67</f>
        <v>29668279.5074937</v>
      </c>
      <c r="H79" s="67" t="n">
        <f aca="false">F79-J79</f>
        <v>28276742.8437507</v>
      </c>
      <c r="I79" s="67" t="n">
        <f aca="false">G79-K79</f>
        <v>27090822.1085349</v>
      </c>
      <c r="J79" s="163" t="n">
        <f aca="false">central_v2_m!J67</f>
        <v>2657172.5762462</v>
      </c>
      <c r="K79" s="163" t="n">
        <f aca="false">central_v2_m!K67</f>
        <v>2577457.39895881</v>
      </c>
      <c r="L79" s="67" t="n">
        <f aca="false">H79-I79</f>
        <v>1185920.73521582</v>
      </c>
      <c r="M79" s="67" t="n">
        <f aca="false">J79-K79</f>
        <v>79715.1772873863</v>
      </c>
      <c r="N79" s="163" t="n">
        <f aca="false">SUM(central_v5_m!C67:J67)</f>
        <v>4380631.47866885</v>
      </c>
      <c r="O79" s="7"/>
      <c r="P79" s="7"/>
      <c r="Q79" s="67" t="n">
        <f aca="false">I79*5.5017049523</f>
        <v>149045710.156405</v>
      </c>
      <c r="R79" s="67"/>
      <c r="S79" s="67"/>
      <c r="T79" s="7"/>
      <c r="U79" s="7"/>
      <c r="V79" s="67" t="n">
        <f aca="false">K79*5.5017049523</f>
        <v>14180410.136194</v>
      </c>
      <c r="W79" s="67" t="n">
        <f aca="false">M79*5.5017049523</f>
        <v>438569.385655486</v>
      </c>
      <c r="X79" s="67" t="n">
        <f aca="false">N79*5.1890047538+L79*5.5017049523</f>
        <v>29255703.5494307</v>
      </c>
      <c r="Y79" s="67" t="n">
        <f aca="false">N79*5.1890047538</f>
        <v>22731117.5674586</v>
      </c>
      <c r="Z79" s="67" t="n">
        <f aca="false">L79*5.5017049523</f>
        <v>6524585.98197214</v>
      </c>
      <c r="AA79" s="67" t="n">
        <f aca="false">IFE_cost_central!B67</f>
        <v>0</v>
      </c>
      <c r="AB79" s="67" t="n">
        <f aca="false">AA79*$AC$13</f>
        <v>0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3" t="n">
        <f aca="false">central_v2_m!D68+temporary_pension_bonus_central!B68</f>
        <v>31109517.769503</v>
      </c>
      <c r="G80" s="163" t="n">
        <f aca="false">central_v2_m!E68+temporary_pension_bonus_central!B68</f>
        <v>29835519.1062343</v>
      </c>
      <c r="H80" s="67" t="n">
        <f aca="false">F80-J80</f>
        <v>28377164.4961838</v>
      </c>
      <c r="I80" s="67" t="n">
        <f aca="false">G80-K80</f>
        <v>27185136.4311147</v>
      </c>
      <c r="J80" s="163" t="n">
        <f aca="false">central_v2_m!J68</f>
        <v>2732353.27331916</v>
      </c>
      <c r="K80" s="163" t="n">
        <f aca="false">central_v2_m!K68</f>
        <v>2650382.67511959</v>
      </c>
      <c r="L80" s="67" t="n">
        <f aca="false">H80-I80</f>
        <v>1192028.06506909</v>
      </c>
      <c r="M80" s="67" t="n">
        <f aca="false">J80-K80</f>
        <v>81970.5981995757</v>
      </c>
      <c r="N80" s="163" t="n">
        <f aca="false">SUM(central_v5_m!C68:J68)</f>
        <v>4346414.51262766</v>
      </c>
      <c r="O80" s="7"/>
      <c r="P80" s="7"/>
      <c r="Q80" s="67" t="n">
        <f aca="false">I80*5.5017049523</f>
        <v>149564599.732015</v>
      </c>
      <c r="R80" s="67"/>
      <c r="S80" s="67"/>
      <c r="T80" s="7"/>
      <c r="U80" s="7"/>
      <c r="V80" s="67" t="n">
        <f aca="false">K80*5.5017049523</f>
        <v>14581623.4891956</v>
      </c>
      <c r="W80" s="67" t="n">
        <f aca="false">M80*5.5017049523</f>
        <v>450978.046057599</v>
      </c>
      <c r="X80" s="67" t="n">
        <f aca="false">N80*5.1890047538+L80*5.5017049523</f>
        <v>29111752.2768814</v>
      </c>
      <c r="Y80" s="67" t="n">
        <f aca="false">N80*5.1890047538</f>
        <v>22553565.5680103</v>
      </c>
      <c r="Z80" s="67" t="n">
        <f aca="false">L80*5.5017049523</f>
        <v>6558186.70887118</v>
      </c>
      <c r="AA80" s="67" t="n">
        <f aca="false">IFE_cost_central!B68</f>
        <v>0</v>
      </c>
      <c r="AB80" s="67" t="n">
        <f aca="false">AA80*$AC$13</f>
        <v>0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3" t="n">
        <f aca="false">central_v2_m!D69+temporary_pension_bonus_central!B69</f>
        <v>31246580.0244015</v>
      </c>
      <c r="G81" s="163" t="n">
        <f aca="false">central_v2_m!E69+temporary_pension_bonus_central!B69</f>
        <v>29966641.1028016</v>
      </c>
      <c r="H81" s="67" t="n">
        <f aca="false">F81-J81</f>
        <v>28484948.4790921</v>
      </c>
      <c r="I81" s="67" t="n">
        <f aca="false">G81-K81</f>
        <v>27287858.5038515</v>
      </c>
      <c r="J81" s="163" t="n">
        <f aca="false">central_v2_m!J69</f>
        <v>2761631.54530936</v>
      </c>
      <c r="K81" s="163" t="n">
        <f aca="false">central_v2_m!K69</f>
        <v>2678782.59895008</v>
      </c>
      <c r="L81" s="67" t="n">
        <f aca="false">H81-I81</f>
        <v>1197089.97524061</v>
      </c>
      <c r="M81" s="67" t="n">
        <f aca="false">J81-K81</f>
        <v>82848.946359281</v>
      </c>
      <c r="N81" s="163" t="n">
        <f aca="false">SUM(central_v5_m!C69:J69)</f>
        <v>4364323.2246815</v>
      </c>
      <c r="O81" s="7"/>
      <c r="P81" s="7"/>
      <c r="Q81" s="67" t="n">
        <f aca="false">I81*5.5017049523</f>
        <v>150129746.268302</v>
      </c>
      <c r="R81" s="67"/>
      <c r="S81" s="67"/>
      <c r="T81" s="7"/>
      <c r="U81" s="7"/>
      <c r="V81" s="67" t="n">
        <f aca="false">K81*5.5017049523</f>
        <v>14737871.4907787</v>
      </c>
      <c r="W81" s="67" t="n">
        <f aca="false">M81*5.5017049523</f>
        <v>455810.458477693</v>
      </c>
      <c r="X81" s="67" t="n">
        <f aca="false">N81*5.1890047538+L81*5.5017049523</f>
        <v>29232529.805122</v>
      </c>
      <c r="Y81" s="67" t="n">
        <f aca="false">N81*5.1890047538</f>
        <v>22646493.959992</v>
      </c>
      <c r="Z81" s="67" t="n">
        <f aca="false">L81*5.5017049523</f>
        <v>6586035.84512997</v>
      </c>
      <c r="AA81" s="67" t="n">
        <f aca="false">IFE_cost_central!B69</f>
        <v>0</v>
      </c>
      <c r="AB81" s="67" t="n">
        <f aca="false">AA81*$AC$13</f>
        <v>0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9"/>
      <c r="B82" s="5"/>
      <c r="C82" s="159" t="n">
        <f aca="false">C78+1</f>
        <v>2032</v>
      </c>
      <c r="D82" s="159" t="n">
        <f aca="false">D78</f>
        <v>1</v>
      </c>
      <c r="E82" s="159" t="n">
        <v>229</v>
      </c>
      <c r="F82" s="161" t="n">
        <f aca="false">central_v2_m!D70+temporary_pension_bonus_central!B70</f>
        <v>31354283.3736447</v>
      </c>
      <c r="G82" s="161" t="n">
        <f aca="false">central_v2_m!E70+temporary_pension_bonus_central!B70</f>
        <v>30070815.4112044</v>
      </c>
      <c r="H82" s="8" t="n">
        <f aca="false">F82-J82</f>
        <v>28507521.8969523</v>
      </c>
      <c r="I82" s="8" t="n">
        <f aca="false">G82-K82</f>
        <v>27309456.7788128</v>
      </c>
      <c r="J82" s="161" t="n">
        <f aca="false">central_v2_m!J70</f>
        <v>2846761.47669241</v>
      </c>
      <c r="K82" s="161" t="n">
        <f aca="false">central_v2_m!K70</f>
        <v>2761358.63239164</v>
      </c>
      <c r="L82" s="8" t="n">
        <f aca="false">H82-I82</f>
        <v>1198065.11813951</v>
      </c>
      <c r="M82" s="8" t="n">
        <f aca="false">J82-K82</f>
        <v>85402.844300773</v>
      </c>
      <c r="N82" s="161" t="n">
        <f aca="false">SUM(central_v5_m!C70:J70)</f>
        <v>5239785.40138752</v>
      </c>
      <c r="O82" s="5"/>
      <c r="P82" s="5"/>
      <c r="Q82" s="8" t="n">
        <f aca="false">I82*5.5017049523</f>
        <v>150248573.604617</v>
      </c>
      <c r="R82" s="8"/>
      <c r="S82" s="8"/>
      <c r="T82" s="5"/>
      <c r="U82" s="5"/>
      <c r="V82" s="8" t="n">
        <f aca="false">K82*5.5017049523</f>
        <v>15192180.4629054</v>
      </c>
      <c r="W82" s="8" t="n">
        <f aca="false">M82*5.5017049523</f>
        <v>469861.251430069</v>
      </c>
      <c r="X82" s="8" t="n">
        <f aca="false">N82*5.1890047538+L82*5.5017049523</f>
        <v>33780672.1503377</v>
      </c>
      <c r="Y82" s="8" t="n">
        <f aca="false">N82*5.1890047538</f>
        <v>27189271.3566917</v>
      </c>
      <c r="Z82" s="8" t="n">
        <f aca="false">L82*5.5017049523</f>
        <v>6591400.79364602</v>
      </c>
      <c r="AA82" s="8" t="n">
        <f aca="false">IFE_cost_central!B70</f>
        <v>0</v>
      </c>
      <c r="AB82" s="8" t="n">
        <f aca="false">AA82*$AC$13</f>
        <v>0</v>
      </c>
      <c r="AC82" s="8"/>
      <c r="AD82" s="8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3" t="n">
        <f aca="false">central_v2_m!D71+temporary_pension_bonus_central!B71</f>
        <v>31592929.354636</v>
      </c>
      <c r="G83" s="163" t="n">
        <f aca="false">central_v2_m!E71+temporary_pension_bonus_central!B71</f>
        <v>30299285.0152427</v>
      </c>
      <c r="H83" s="67" t="n">
        <f aca="false">F83-J83</f>
        <v>28705122.6722655</v>
      </c>
      <c r="I83" s="67" t="n">
        <f aca="false">G83-K83</f>
        <v>27498112.5333433</v>
      </c>
      <c r="J83" s="163" t="n">
        <f aca="false">central_v2_m!J71</f>
        <v>2887806.68237045</v>
      </c>
      <c r="K83" s="163" t="n">
        <f aca="false">central_v2_m!K71</f>
        <v>2801172.48189934</v>
      </c>
      <c r="L83" s="67" t="n">
        <f aca="false">H83-I83</f>
        <v>1207010.13892218</v>
      </c>
      <c r="M83" s="67" t="n">
        <f aca="false">J83-K83</f>
        <v>86634.2004711125</v>
      </c>
      <c r="N83" s="163" t="n">
        <f aca="false">SUM(central_v5_m!C71:J71)</f>
        <v>4339899.5279859</v>
      </c>
      <c r="O83" s="7"/>
      <c r="P83" s="7"/>
      <c r="Q83" s="67" t="n">
        <f aca="false">I83*5.5017049523</f>
        <v>151286501.903598</v>
      </c>
      <c r="R83" s="67"/>
      <c r="S83" s="67"/>
      <c r="T83" s="7"/>
      <c r="U83" s="7"/>
      <c r="V83" s="67" t="n">
        <f aca="false">K83*5.5017049523</f>
        <v>15411224.5159121</v>
      </c>
      <c r="W83" s="67" t="n">
        <f aca="false">M83*5.5017049523</f>
        <v>476635.809770471</v>
      </c>
      <c r="X83" s="67" t="n">
        <f aca="false">N83*5.1890047538+L83*5.5017049523</f>
        <v>29160372.9405177</v>
      </c>
      <c r="Y83" s="67" t="n">
        <f aca="false">N83*5.1890047538</f>
        <v>22519759.2817332</v>
      </c>
      <c r="Z83" s="67" t="n">
        <f aca="false">L83*5.5017049523</f>
        <v>6640613.65878449</v>
      </c>
      <c r="AA83" s="67" t="n">
        <f aca="false">IFE_cost_central!B71</f>
        <v>0</v>
      </c>
      <c r="AB83" s="67" t="n">
        <f aca="false">AA83*$AC$13</f>
        <v>0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3" t="n">
        <f aca="false">central_v2_m!D72+temporary_pension_bonus_central!B72</f>
        <v>31638463.4196443</v>
      </c>
      <c r="G84" s="163" t="n">
        <f aca="false">central_v2_m!E72+temporary_pension_bonus_central!B72</f>
        <v>30343368.4182968</v>
      </c>
      <c r="H84" s="67" t="n">
        <f aca="false">F84-J84</f>
        <v>28664478.1674261</v>
      </c>
      <c r="I84" s="67" t="n">
        <f aca="false">G84-K84</f>
        <v>27458602.7236452</v>
      </c>
      <c r="J84" s="163" t="n">
        <f aca="false">central_v2_m!J72</f>
        <v>2973985.25221812</v>
      </c>
      <c r="K84" s="163" t="n">
        <f aca="false">central_v2_m!K72</f>
        <v>2884765.69465158</v>
      </c>
      <c r="L84" s="67" t="n">
        <f aca="false">H84-I84</f>
        <v>1205875.44378094</v>
      </c>
      <c r="M84" s="67" t="n">
        <f aca="false">J84-K84</f>
        <v>89219.5575665436</v>
      </c>
      <c r="N84" s="163" t="n">
        <f aca="false">SUM(central_v5_m!C72:J72)</f>
        <v>4413340.38130003</v>
      </c>
      <c r="O84" s="7"/>
      <c r="P84" s="7"/>
      <c r="Q84" s="67" t="n">
        <f aca="false">I84*5.5017049523</f>
        <v>151069130.587917</v>
      </c>
      <c r="R84" s="67"/>
      <c r="S84" s="67"/>
      <c r="T84" s="7"/>
      <c r="U84" s="7"/>
      <c r="V84" s="67" t="n">
        <f aca="false">K84*5.5017049523</f>
        <v>15871129.7084897</v>
      </c>
      <c r="W84" s="67" t="n">
        <f aca="false">M84*5.5017049523</f>
        <v>490859.681705868</v>
      </c>
      <c r="X84" s="67" t="n">
        <f aca="false">N84*5.1890047538+L84*5.5017049523</f>
        <v>29535215.1196099</v>
      </c>
      <c r="Y84" s="67" t="n">
        <f aca="false">N84*5.1890047538</f>
        <v>22900844.2187034</v>
      </c>
      <c r="Z84" s="67" t="n">
        <f aca="false">L84*5.5017049523</f>
        <v>6634370.90090658</v>
      </c>
      <c r="AA84" s="67" t="n">
        <f aca="false">IFE_cost_central!B72</f>
        <v>0</v>
      </c>
      <c r="AB84" s="67" t="n">
        <f aca="false">AA84*$AC$13</f>
        <v>0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3" t="n">
        <f aca="false">central_v2_m!D73+temporary_pension_bonus_central!B73</f>
        <v>31808281.7739495</v>
      </c>
      <c r="G85" s="163" t="n">
        <f aca="false">central_v2_m!E73+temporary_pension_bonus_central!B73</f>
        <v>30506225.0986509</v>
      </c>
      <c r="H85" s="67" t="n">
        <f aca="false">F85-J85</f>
        <v>28735120.1883589</v>
      </c>
      <c r="I85" s="67" t="n">
        <f aca="false">G85-K85</f>
        <v>27525258.360628</v>
      </c>
      <c r="J85" s="163" t="n">
        <f aca="false">central_v2_m!J73</f>
        <v>3073161.58559065</v>
      </c>
      <c r="K85" s="163" t="n">
        <f aca="false">central_v2_m!K73</f>
        <v>2980966.73802293</v>
      </c>
      <c r="L85" s="67" t="n">
        <f aca="false">H85-I85</f>
        <v>1209861.82773088</v>
      </c>
      <c r="M85" s="67" t="n">
        <f aca="false">J85-K85</f>
        <v>92194.8475677189</v>
      </c>
      <c r="N85" s="163" t="n">
        <f aca="false">SUM(central_v5_m!C73:J73)</f>
        <v>4422415.73683044</v>
      </c>
      <c r="O85" s="7"/>
      <c r="P85" s="7"/>
      <c r="Q85" s="67" t="n">
        <f aca="false">I85*5.5017049523</f>
        <v>151435850.236004</v>
      </c>
      <c r="R85" s="67"/>
      <c r="S85" s="67"/>
      <c r="T85" s="7"/>
      <c r="U85" s="7"/>
      <c r="V85" s="67" t="n">
        <f aca="false">K85*5.5017049523</f>
        <v>16400399.4652223</v>
      </c>
      <c r="W85" s="67" t="n">
        <f aca="false">M85*5.5017049523</f>
        <v>507228.849439863</v>
      </c>
      <c r="X85" s="67" t="n">
        <f aca="false">N85*5.1890047538+L85*5.5017049523</f>
        <v>29604239.0909188</v>
      </c>
      <c r="Y85" s="67" t="n">
        <f aca="false">N85*5.1890047538</f>
        <v>22947936.2816931</v>
      </c>
      <c r="Z85" s="67" t="n">
        <f aca="false">L85*5.5017049523</f>
        <v>6656302.80922573</v>
      </c>
      <c r="AA85" s="67" t="n">
        <f aca="false">IFE_cost_central!B73</f>
        <v>0</v>
      </c>
      <c r="AB85" s="67" t="n">
        <f aca="false">AA85*$AC$13</f>
        <v>0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9"/>
      <c r="B86" s="5"/>
      <c r="C86" s="159" t="n">
        <f aca="false">C82+1</f>
        <v>2033</v>
      </c>
      <c r="D86" s="159" t="n">
        <f aca="false">D82</f>
        <v>1</v>
      </c>
      <c r="E86" s="159" t="n">
        <v>233</v>
      </c>
      <c r="F86" s="161" t="n">
        <f aca="false">central_v2_m!D74+temporary_pension_bonus_central!B74</f>
        <v>31908533.1976461</v>
      </c>
      <c r="G86" s="161" t="n">
        <f aca="false">central_v2_m!E74+temporary_pension_bonus_central!B74</f>
        <v>30602458.3722562</v>
      </c>
      <c r="H86" s="8" t="n">
        <f aca="false">F86-J86</f>
        <v>28733649.3312797</v>
      </c>
      <c r="I86" s="8" t="n">
        <f aca="false">G86-K86</f>
        <v>27522821.0218809</v>
      </c>
      <c r="J86" s="161" t="n">
        <f aca="false">central_v2_m!J74</f>
        <v>3174883.86636634</v>
      </c>
      <c r="K86" s="161" t="n">
        <f aca="false">central_v2_m!K74</f>
        <v>3079637.35037535</v>
      </c>
      <c r="L86" s="8" t="n">
        <f aca="false">H86-I86</f>
        <v>1210828.30939886</v>
      </c>
      <c r="M86" s="8" t="n">
        <f aca="false">J86-K86</f>
        <v>95246.5159909907</v>
      </c>
      <c r="N86" s="161" t="n">
        <f aca="false">SUM(central_v5_m!C74:J74)</f>
        <v>5353965.52410948</v>
      </c>
      <c r="O86" s="5"/>
      <c r="P86" s="5"/>
      <c r="Q86" s="8" t="n">
        <f aca="false">I86*5.5017049523</f>
        <v>151422440.717349</v>
      </c>
      <c r="R86" s="8"/>
      <c r="S86" s="8"/>
      <c r="T86" s="5"/>
      <c r="U86" s="5"/>
      <c r="V86" s="8" t="n">
        <f aca="false">K86*5.5017049523</f>
        <v>16943256.0618481</v>
      </c>
      <c r="W86" s="8" t="n">
        <f aca="false">M86*5.5017049523</f>
        <v>524018.228716955</v>
      </c>
      <c r="X86" s="8" t="n">
        <f aca="false">N86*5.1890047538+L86*5.5017049523</f>
        <v>34443372.6624902</v>
      </c>
      <c r="Y86" s="8" t="n">
        <f aca="false">N86*5.1890047538</f>
        <v>27781752.5562854</v>
      </c>
      <c r="Z86" s="8" t="n">
        <f aca="false">L86*5.5017049523</f>
        <v>6661620.10620476</v>
      </c>
      <c r="AA86" s="8" t="n">
        <f aca="false">IFE_cost_central!B74</f>
        <v>0</v>
      </c>
      <c r="AB86" s="8" t="n">
        <f aca="false">AA86*$AC$13</f>
        <v>0</v>
      </c>
      <c r="AC86" s="8"/>
      <c r="AD86" s="8"/>
      <c r="AE86" s="159"/>
      <c r="AF86" s="159"/>
      <c r="AG86" s="159"/>
      <c r="AH86" s="159"/>
      <c r="AI86" s="159"/>
      <c r="AJ86" s="159"/>
      <c r="AK86" s="159"/>
      <c r="AL86" s="159"/>
      <c r="AM86" s="159"/>
      <c r="AN86" s="159"/>
      <c r="AO86" s="159"/>
      <c r="AP86" s="159"/>
      <c r="AQ86" s="159"/>
      <c r="AR86" s="159"/>
      <c r="AS86" s="159"/>
      <c r="AT86" s="159"/>
      <c r="AU86" s="159"/>
      <c r="AV86" s="159"/>
      <c r="AW86" s="159"/>
      <c r="AX86" s="159"/>
      <c r="AY86" s="159"/>
      <c r="AZ86" s="159"/>
      <c r="BA86" s="159"/>
      <c r="BB86" s="159"/>
      <c r="BC86" s="159"/>
      <c r="BD86" s="159"/>
      <c r="BE86" s="159"/>
      <c r="BF86" s="159"/>
      <c r="BG86" s="159"/>
      <c r="BH86" s="159"/>
      <c r="BI86" s="159"/>
      <c r="BJ86" s="159"/>
      <c r="BK86" s="159"/>
      <c r="BL86" s="159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3" t="n">
        <f aca="false">central_v2_m!D75+temporary_pension_bonus_central!B75</f>
        <v>32033583.1910103</v>
      </c>
      <c r="G87" s="163" t="n">
        <f aca="false">central_v2_m!E75+temporary_pension_bonus_central!B75</f>
        <v>30722850.0260318</v>
      </c>
      <c r="H87" s="67" t="n">
        <f aca="false">F87-J87</f>
        <v>28790600.0319623</v>
      </c>
      <c r="I87" s="67" t="n">
        <f aca="false">G87-K87</f>
        <v>27577156.3617552</v>
      </c>
      <c r="J87" s="163" t="n">
        <f aca="false">central_v2_m!J75</f>
        <v>3242983.15904803</v>
      </c>
      <c r="K87" s="163" t="n">
        <f aca="false">central_v2_m!K75</f>
        <v>3145693.66427659</v>
      </c>
      <c r="L87" s="67" t="n">
        <f aca="false">H87-I87</f>
        <v>1213443.67020703</v>
      </c>
      <c r="M87" s="67" t="n">
        <f aca="false">J87-K87</f>
        <v>97289.494771441</v>
      </c>
      <c r="N87" s="163" t="n">
        <f aca="false">SUM(central_v5_m!C75:J75)</f>
        <v>4347491.87746458</v>
      </c>
      <c r="O87" s="7"/>
      <c r="P87" s="7"/>
      <c r="Q87" s="67" t="n">
        <f aca="false">I87*5.5017049523</f>
        <v>151721377.72582</v>
      </c>
      <c r="R87" s="67"/>
      <c r="S87" s="67"/>
      <c r="T87" s="7"/>
      <c r="U87" s="7"/>
      <c r="V87" s="67" t="n">
        <f aca="false">K87*5.5017049523</f>
        <v>17306678.4111692</v>
      </c>
      <c r="W87" s="67" t="n">
        <f aca="false">M87*5.5017049523</f>
        <v>535258.095190802</v>
      </c>
      <c r="X87" s="67" t="n">
        <f aca="false">N87*5.1890047538+L87*5.5017049523</f>
        <v>29235165.0689857</v>
      </c>
      <c r="Y87" s="67" t="n">
        <f aca="false">N87*5.1890047538</f>
        <v>22559156.0192706</v>
      </c>
      <c r="Z87" s="67" t="n">
        <f aca="false">L87*5.5017049523</f>
        <v>6676009.04971513</v>
      </c>
      <c r="AA87" s="67" t="n">
        <f aca="false">IFE_cost_central!B75</f>
        <v>0</v>
      </c>
      <c r="AB87" s="67" t="n">
        <f aca="false">AA87*$AC$13</f>
        <v>0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3" t="n">
        <f aca="false">central_v2_m!D76+temporary_pension_bonus_central!B76</f>
        <v>32166351.7770683</v>
      </c>
      <c r="G88" s="163" t="n">
        <f aca="false">central_v2_m!E76+temporary_pension_bonus_central!B76</f>
        <v>30850235.6802132</v>
      </c>
      <c r="H88" s="67" t="n">
        <f aca="false">F88-J88</f>
        <v>28820617.6821087</v>
      </c>
      <c r="I88" s="67" t="n">
        <f aca="false">G88-K88</f>
        <v>27604873.6081024</v>
      </c>
      <c r="J88" s="163" t="n">
        <f aca="false">central_v2_m!J76</f>
        <v>3345734.09495961</v>
      </c>
      <c r="K88" s="163" t="n">
        <f aca="false">central_v2_m!K76</f>
        <v>3245362.07211082</v>
      </c>
      <c r="L88" s="67" t="n">
        <f aca="false">H88-I88</f>
        <v>1215744.07400627</v>
      </c>
      <c r="M88" s="67" t="n">
        <f aca="false">J88-K88</f>
        <v>100372.022848789</v>
      </c>
      <c r="N88" s="163" t="n">
        <f aca="false">SUM(central_v5_m!C76:J76)</f>
        <v>4306249.73590282</v>
      </c>
      <c r="O88" s="7"/>
      <c r="P88" s="7"/>
      <c r="Q88" s="67" t="n">
        <f aca="false">I88*5.5017049523</f>
        <v>151873869.837313</v>
      </c>
      <c r="R88" s="67"/>
      <c r="S88" s="67"/>
      <c r="T88" s="7"/>
      <c r="U88" s="7"/>
      <c r="V88" s="67" t="n">
        <f aca="false">K88*5.5017049523</f>
        <v>17855024.5841387</v>
      </c>
      <c r="W88" s="67" t="n">
        <f aca="false">M88*5.5017049523</f>
        <v>552217.255179552</v>
      </c>
      <c r="X88" s="67" t="n">
        <f aca="false">N88*5.1890047538+L88*5.5017049523</f>
        <v>29033815.5433394</v>
      </c>
      <c r="Y88" s="67" t="n">
        <f aca="false">N88*5.1890047538</f>
        <v>22345150.3506497</v>
      </c>
      <c r="Z88" s="67" t="n">
        <f aca="false">L88*5.5017049523</f>
        <v>6688665.19268966</v>
      </c>
      <c r="AA88" s="67" t="n">
        <f aca="false">IFE_cost_central!B76</f>
        <v>0</v>
      </c>
      <c r="AB88" s="67" t="n">
        <f aca="false">AA88*$AC$13</f>
        <v>0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3" t="n">
        <f aca="false">central_v2_m!D77+temporary_pension_bonus_central!B77</f>
        <v>32356381.8709271</v>
      </c>
      <c r="G89" s="163" t="n">
        <f aca="false">central_v2_m!E77+temporary_pension_bonus_central!B77</f>
        <v>31032657.2371237</v>
      </c>
      <c r="H89" s="67" t="n">
        <f aca="false">F89-J89</f>
        <v>28909315.4106751</v>
      </c>
      <c r="I89" s="67" t="n">
        <f aca="false">G89-K89</f>
        <v>27689002.7706792</v>
      </c>
      <c r="J89" s="163" t="n">
        <f aca="false">central_v2_m!J77</f>
        <v>3447066.46025199</v>
      </c>
      <c r="K89" s="163" t="n">
        <f aca="false">central_v2_m!K77</f>
        <v>3343654.46644443</v>
      </c>
      <c r="L89" s="67" t="n">
        <f aca="false">H89-I89</f>
        <v>1220312.63999591</v>
      </c>
      <c r="M89" s="67" t="n">
        <f aca="false">J89-K89</f>
        <v>103411.99380756</v>
      </c>
      <c r="N89" s="163" t="n">
        <f aca="false">SUM(central_v5_m!C77:J77)</f>
        <v>4449559.59572161</v>
      </c>
      <c r="O89" s="7"/>
      <c r="P89" s="7"/>
      <c r="Q89" s="67" t="n">
        <f aca="false">I89*5.5017049523</f>
        <v>152336723.667694</v>
      </c>
      <c r="R89" s="67"/>
      <c r="S89" s="67"/>
      <c r="T89" s="7"/>
      <c r="U89" s="7"/>
      <c r="V89" s="67" t="n">
        <f aca="false">K89*5.5017049523</f>
        <v>18395800.3368173</v>
      </c>
      <c r="W89" s="67" t="n">
        <f aca="false">M89*5.5017049523</f>
        <v>568942.278458269</v>
      </c>
      <c r="X89" s="67" t="n">
        <f aca="false">N89*5.1890047538+L89*5.5017049523</f>
        <v>29802585.9893356</v>
      </c>
      <c r="Y89" s="67" t="n">
        <f aca="false">N89*5.1890047538</f>
        <v>23088785.8945158</v>
      </c>
      <c r="Z89" s="67" t="n">
        <f aca="false">L89*5.5017049523</f>
        <v>6713800.09481981</v>
      </c>
      <c r="AA89" s="67" t="n">
        <f aca="false">IFE_cost_central!B77</f>
        <v>0</v>
      </c>
      <c r="AB89" s="67" t="n">
        <f aca="false">AA89*$AC$13</f>
        <v>0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9"/>
      <c r="B90" s="5"/>
      <c r="C90" s="159" t="n">
        <f aca="false">C86+1</f>
        <v>2034</v>
      </c>
      <c r="D90" s="159" t="n">
        <f aca="false">D86</f>
        <v>1</v>
      </c>
      <c r="E90" s="159" t="n">
        <v>237</v>
      </c>
      <c r="F90" s="161" t="n">
        <f aca="false">central_v2_m!D78+temporary_pension_bonus_central!B78</f>
        <v>32494789.7658138</v>
      </c>
      <c r="G90" s="161" t="n">
        <f aca="false">central_v2_m!E78+temporary_pension_bonus_central!B78</f>
        <v>31165691.1234756</v>
      </c>
      <c r="H90" s="8" t="n">
        <f aca="false">F90-J90</f>
        <v>28989647.5907905</v>
      </c>
      <c r="I90" s="8" t="n">
        <f aca="false">G90-K90</f>
        <v>27765703.2137031</v>
      </c>
      <c r="J90" s="161" t="n">
        <f aca="false">central_v2_m!J78</f>
        <v>3505142.17502328</v>
      </c>
      <c r="K90" s="161" t="n">
        <f aca="false">central_v2_m!K78</f>
        <v>3399987.90977259</v>
      </c>
      <c r="L90" s="8" t="n">
        <f aca="false">H90-I90</f>
        <v>1223944.37708745</v>
      </c>
      <c r="M90" s="8" t="n">
        <f aca="false">J90-K90</f>
        <v>105154.265250698</v>
      </c>
      <c r="N90" s="161" t="n">
        <f aca="false">SUM(central_v5_m!C78:J78)</f>
        <v>5297244.82061029</v>
      </c>
      <c r="O90" s="5"/>
      <c r="P90" s="5"/>
      <c r="Q90" s="8" t="n">
        <f aca="false">I90*5.5017049523</f>
        <v>152758706.874922</v>
      </c>
      <c r="R90" s="8"/>
      <c r="S90" s="8"/>
      <c r="T90" s="5"/>
      <c r="U90" s="5"/>
      <c r="V90" s="8" t="n">
        <f aca="false">K90*5.5017049523</f>
        <v>18705730.320956</v>
      </c>
      <c r="W90" s="8" t="n">
        <f aca="false">M90*5.5017049523</f>
        <v>578527.741885234</v>
      </c>
      <c r="X90" s="8" t="n">
        <f aca="false">N90*5.1890047538+L90*5.5017049523</f>
        <v>34221209.396951</v>
      </c>
      <c r="Y90" s="8" t="n">
        <f aca="false">N90*5.1890047538</f>
        <v>27487428.5561892</v>
      </c>
      <c r="Z90" s="8" t="n">
        <f aca="false">L90*5.5017049523</f>
        <v>6733780.84076177</v>
      </c>
      <c r="AA90" s="8" t="n">
        <f aca="false">IFE_cost_central!B78</f>
        <v>0</v>
      </c>
      <c r="AB90" s="8" t="n">
        <f aca="false">AA90*$AC$13</f>
        <v>0</v>
      </c>
      <c r="AC90" s="8"/>
      <c r="AD90" s="8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  <c r="BJ90" s="159"/>
      <c r="BK90" s="159"/>
      <c r="BL90" s="159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3" t="n">
        <f aca="false">central_v2_m!D79+temporary_pension_bonus_central!B79</f>
        <v>32572636.761585</v>
      </c>
      <c r="G91" s="163" t="n">
        <f aca="false">central_v2_m!E79+temporary_pension_bonus_central!B79</f>
        <v>31241095.6084517</v>
      </c>
      <c r="H91" s="67" t="n">
        <f aca="false">F91-J91</f>
        <v>29023830.9646555</v>
      </c>
      <c r="I91" s="67" t="n">
        <f aca="false">G91-K91</f>
        <v>27798753.9854301</v>
      </c>
      <c r="J91" s="163" t="n">
        <f aca="false">central_v2_m!J79</f>
        <v>3548805.79692952</v>
      </c>
      <c r="K91" s="163" t="n">
        <f aca="false">central_v2_m!K79</f>
        <v>3442341.62302163</v>
      </c>
      <c r="L91" s="67" t="n">
        <f aca="false">H91-I91</f>
        <v>1225076.97922537</v>
      </c>
      <c r="M91" s="67" t="n">
        <f aca="false">J91-K91</f>
        <v>106464.173907885</v>
      </c>
      <c r="N91" s="163" t="n">
        <f aca="false">SUM(central_v5_m!C79:J79)</f>
        <v>4353297.44394974</v>
      </c>
      <c r="O91" s="7"/>
      <c r="P91" s="7"/>
      <c r="Q91" s="67" t="n">
        <f aca="false">I91*5.5017049523</f>
        <v>152940542.46941</v>
      </c>
      <c r="R91" s="67"/>
      <c r="S91" s="67"/>
      <c r="T91" s="7"/>
      <c r="U91" s="7"/>
      <c r="V91" s="67" t="n">
        <f aca="false">K91*5.5017049523</f>
        <v>18938747.9548865</v>
      </c>
      <c r="W91" s="67" t="n">
        <f aca="false">M91*5.5017049523</f>
        <v>585734.472831539</v>
      </c>
      <c r="X91" s="67" t="n">
        <f aca="false">N91*5.1890047538+L91*5.5017049523</f>
        <v>29329293.2149135</v>
      </c>
      <c r="Y91" s="67" t="n">
        <f aca="false">N91*5.1890047538</f>
        <v>22589281.1313606</v>
      </c>
      <c r="Z91" s="67" t="n">
        <f aca="false">L91*5.5017049523</f>
        <v>6740012.08355295</v>
      </c>
      <c r="AA91" s="67" t="n">
        <f aca="false">IFE_cost_central!B79</f>
        <v>0</v>
      </c>
      <c r="AB91" s="67" t="n">
        <f aca="false">AA91*$AC$13</f>
        <v>0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3" t="n">
        <f aca="false">central_v2_m!D80+temporary_pension_bonus_central!B80</f>
        <v>32745013.0820412</v>
      </c>
      <c r="G92" s="163" t="n">
        <f aca="false">central_v2_m!E80+temporary_pension_bonus_central!B80</f>
        <v>31406704.4231011</v>
      </c>
      <c r="H92" s="67" t="n">
        <f aca="false">F92-J92</f>
        <v>29142965.8877656</v>
      </c>
      <c r="I92" s="67" t="n">
        <f aca="false">G92-K92</f>
        <v>27912718.6446538</v>
      </c>
      <c r="J92" s="163" t="n">
        <f aca="false">central_v2_m!J80</f>
        <v>3602047.19427559</v>
      </c>
      <c r="K92" s="163" t="n">
        <f aca="false">central_v2_m!K80</f>
        <v>3493985.77844732</v>
      </c>
      <c r="L92" s="67" t="n">
        <f aca="false">H92-I92</f>
        <v>1230247.24311179</v>
      </c>
      <c r="M92" s="67" t="n">
        <f aca="false">J92-K92</f>
        <v>108061.415828268</v>
      </c>
      <c r="N92" s="163" t="n">
        <f aca="false">SUM(central_v5_m!C80:J80)</f>
        <v>4326446.6685721</v>
      </c>
      <c r="O92" s="7"/>
      <c r="P92" s="7"/>
      <c r="Q92" s="67" t="n">
        <f aca="false">I92*5.5017049523</f>
        <v>153567542.399448</v>
      </c>
      <c r="R92" s="67"/>
      <c r="S92" s="67"/>
      <c r="T92" s="7"/>
      <c r="U92" s="7"/>
      <c r="V92" s="67" t="n">
        <f aca="false">K92*5.5017049523</f>
        <v>19222878.8605494</v>
      </c>
      <c r="W92" s="67" t="n">
        <f aca="false">M92*5.5017049523</f>
        <v>594522.026614932</v>
      </c>
      <c r="X92" s="67" t="n">
        <f aca="false">N92*5.1890047538+L92*5.5017049523</f>
        <v>29218409.6802644</v>
      </c>
      <c r="Y92" s="67" t="n">
        <f aca="false">N92*5.1890047538</f>
        <v>22449952.3302828</v>
      </c>
      <c r="Z92" s="67" t="n">
        <f aca="false">L92*5.5017049523</f>
        <v>6768457.34998157</v>
      </c>
      <c r="AA92" s="67" t="n">
        <f aca="false">IFE_cost_central!B80</f>
        <v>0</v>
      </c>
      <c r="AB92" s="67" t="n">
        <f aca="false">AA92*$AC$13</f>
        <v>0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3" t="n">
        <f aca="false">central_v2_m!D81+temporary_pension_bonus_central!B81</f>
        <v>32935596.2940898</v>
      </c>
      <c r="G93" s="163" t="n">
        <f aca="false">central_v2_m!E81+temporary_pension_bonus_central!B81</f>
        <v>31590200.3389537</v>
      </c>
      <c r="H93" s="67" t="n">
        <f aca="false">F93-J93</f>
        <v>29226477.7624102</v>
      </c>
      <c r="I93" s="67" t="n">
        <f aca="false">G93-K93</f>
        <v>27992355.3632244</v>
      </c>
      <c r="J93" s="163" t="n">
        <f aca="false">central_v2_m!J81</f>
        <v>3709118.53167965</v>
      </c>
      <c r="K93" s="163" t="n">
        <f aca="false">central_v2_m!K81</f>
        <v>3597844.97572927</v>
      </c>
      <c r="L93" s="67" t="n">
        <f aca="false">H93-I93</f>
        <v>1234122.39918575</v>
      </c>
      <c r="M93" s="67" t="n">
        <f aca="false">J93-K93</f>
        <v>111273.555950389</v>
      </c>
      <c r="N93" s="163" t="n">
        <f aca="false">SUM(central_v5_m!C81:J81)</f>
        <v>4414860.02200183</v>
      </c>
      <c r="O93" s="7"/>
      <c r="P93" s="7"/>
      <c r="Q93" s="67" t="n">
        <f aca="false">I93*5.5017049523</f>
        <v>154005680.128393</v>
      </c>
      <c r="R93" s="67"/>
      <c r="S93" s="67"/>
      <c r="T93" s="7"/>
      <c r="U93" s="7"/>
      <c r="V93" s="67" t="n">
        <f aca="false">K93*5.5017049523</f>
        <v>19794281.5205774</v>
      </c>
      <c r="W93" s="67" t="n">
        <f aca="false">M93*5.5017049523</f>
        <v>612194.273832288</v>
      </c>
      <c r="X93" s="67" t="n">
        <f aca="false">N93*5.1890047538+L93*5.5017049523</f>
        <v>29698506.9568737</v>
      </c>
      <c r="Y93" s="67" t="n">
        <f aca="false">N93*5.1890047538</f>
        <v>22908729.6415291</v>
      </c>
      <c r="Z93" s="67" t="n">
        <f aca="false">L93*5.5017049523</f>
        <v>6789777.31534462</v>
      </c>
      <c r="AA93" s="67" t="n">
        <f aca="false">IFE_cost_central!B81</f>
        <v>0</v>
      </c>
      <c r="AB93" s="67" t="n">
        <f aca="false">AA93*$AC$13</f>
        <v>0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9"/>
      <c r="B94" s="5"/>
      <c r="C94" s="159" t="n">
        <f aca="false">C90+1</f>
        <v>2035</v>
      </c>
      <c r="D94" s="159" t="n">
        <f aca="false">D90</f>
        <v>1</v>
      </c>
      <c r="E94" s="159" t="n">
        <v>241</v>
      </c>
      <c r="F94" s="161" t="n">
        <f aca="false">central_v2_m!D82+temporary_pension_bonus_central!B82</f>
        <v>32912856.9202622</v>
      </c>
      <c r="G94" s="161" t="n">
        <f aca="false">central_v2_m!E82+temporary_pension_bonus_central!B82</f>
        <v>31569281.677862</v>
      </c>
      <c r="H94" s="8" t="n">
        <f aca="false">F94-J94</f>
        <v>29184775.8449657</v>
      </c>
      <c r="I94" s="8" t="n">
        <f aca="false">G94-K94</f>
        <v>27953043.0348244</v>
      </c>
      <c r="J94" s="161" t="n">
        <f aca="false">central_v2_m!J82</f>
        <v>3728081.07529652</v>
      </c>
      <c r="K94" s="161" t="n">
        <f aca="false">central_v2_m!K82</f>
        <v>3616238.64303763</v>
      </c>
      <c r="L94" s="8" t="n">
        <f aca="false">H94-I94</f>
        <v>1231732.81014127</v>
      </c>
      <c r="M94" s="8" t="n">
        <f aca="false">J94-K94</f>
        <v>111842.432258896</v>
      </c>
      <c r="N94" s="161" t="n">
        <f aca="false">SUM(central_v5_m!C82:J82)</f>
        <v>5260004.15334243</v>
      </c>
      <c r="O94" s="5"/>
      <c r="P94" s="5"/>
      <c r="Q94" s="8" t="n">
        <f aca="false">I94*5.5017049523</f>
        <v>153789395.296549</v>
      </c>
      <c r="R94" s="8"/>
      <c r="S94" s="8"/>
      <c r="T94" s="5"/>
      <c r="U94" s="5"/>
      <c r="V94" s="8" t="n">
        <f aca="false">K94*5.5017049523</f>
        <v>19895478.0510988</v>
      </c>
      <c r="W94" s="8" t="n">
        <f aca="false">M94*5.5017049523</f>
        <v>615324.063436043</v>
      </c>
      <c r="X94" s="8" t="n">
        <f aca="false">N94*5.1890047538+L94*5.5017049523</f>
        <v>34070817.0581663</v>
      </c>
      <c r="Y94" s="8" t="n">
        <f aca="false">N94*5.1890047538</f>
        <v>27294186.5567016</v>
      </c>
      <c r="Z94" s="8" t="n">
        <f aca="false">L94*5.5017049523</f>
        <v>6776630.50146464</v>
      </c>
      <c r="AA94" s="8" t="n">
        <f aca="false">IFE_cost_central!B82</f>
        <v>0</v>
      </c>
      <c r="AB94" s="8" t="n">
        <f aca="false">AA94*$AC$13</f>
        <v>0</v>
      </c>
      <c r="AC94" s="8"/>
      <c r="AD94" s="8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59"/>
      <c r="BC94" s="159"/>
      <c r="BD94" s="159"/>
      <c r="BE94" s="159"/>
      <c r="BF94" s="159"/>
      <c r="BG94" s="159"/>
      <c r="BH94" s="159"/>
      <c r="BI94" s="159"/>
      <c r="BJ94" s="159"/>
      <c r="BK94" s="159"/>
      <c r="BL94" s="159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3" t="n">
        <f aca="false">central_v2_m!D83+temporary_pension_bonus_central!B83</f>
        <v>33098568.6919049</v>
      </c>
      <c r="G95" s="163" t="n">
        <f aca="false">central_v2_m!E83+temporary_pension_bonus_central!B83</f>
        <v>31748225.9299394</v>
      </c>
      <c r="H95" s="67" t="n">
        <f aca="false">F95-J95</f>
        <v>29312665.708439</v>
      </c>
      <c r="I95" s="67" t="n">
        <f aca="false">G95-K95</f>
        <v>28075900.0359775</v>
      </c>
      <c r="J95" s="163" t="n">
        <f aca="false">central_v2_m!J83</f>
        <v>3785902.98346587</v>
      </c>
      <c r="K95" s="163" t="n">
        <f aca="false">central_v2_m!K83</f>
        <v>3672325.8939619</v>
      </c>
      <c r="L95" s="67" t="n">
        <f aca="false">H95-I95</f>
        <v>1236765.67246152</v>
      </c>
      <c r="M95" s="67" t="n">
        <f aca="false">J95-K95</f>
        <v>113577.089503975</v>
      </c>
      <c r="N95" s="163" t="n">
        <f aca="false">SUM(central_v5_m!C83:J83)</f>
        <v>4384282.12659244</v>
      </c>
      <c r="O95" s="7"/>
      <c r="P95" s="7"/>
      <c r="Q95" s="67" t="n">
        <f aca="false">I95*5.5017049523</f>
        <v>154465318.268217</v>
      </c>
      <c r="R95" s="67"/>
      <c r="S95" s="67"/>
      <c r="T95" s="7"/>
      <c r="U95" s="7"/>
      <c r="V95" s="67" t="n">
        <f aca="false">K95*5.5017049523</f>
        <v>20204053.5572697</v>
      </c>
      <c r="W95" s="67" t="n">
        <f aca="false">M95*5.5017049523</f>
        <v>624867.63579184</v>
      </c>
      <c r="X95" s="67" t="n">
        <f aca="false">N95*5.1890047538+L95*5.5017049523</f>
        <v>29554380.6219047</v>
      </c>
      <c r="Y95" s="67" t="n">
        <f aca="false">N95*5.1890047538</f>
        <v>22750060.7968885</v>
      </c>
      <c r="Z95" s="67" t="n">
        <f aca="false">L95*5.5017049523</f>
        <v>6804319.82501621</v>
      </c>
      <c r="AA95" s="67" t="n">
        <f aca="false">IFE_cost_central!B83</f>
        <v>0</v>
      </c>
      <c r="AB95" s="67" t="n">
        <f aca="false">AA95*$AC$13</f>
        <v>0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3" t="n">
        <f aca="false">central_v2_m!D84+temporary_pension_bonus_central!B84</f>
        <v>33211907.9312257</v>
      </c>
      <c r="G96" s="163" t="n">
        <f aca="false">central_v2_m!E84+temporary_pension_bonus_central!B84</f>
        <v>31857175.4407889</v>
      </c>
      <c r="H96" s="67" t="n">
        <f aca="false">F96-J96</f>
        <v>29343983.8464346</v>
      </c>
      <c r="I96" s="67" t="n">
        <f aca="false">G96-K96</f>
        <v>28105289.0785416</v>
      </c>
      <c r="J96" s="163" t="n">
        <f aca="false">central_v2_m!J84</f>
        <v>3867924.08479105</v>
      </c>
      <c r="K96" s="163" t="n">
        <f aca="false">central_v2_m!K84</f>
        <v>3751886.36224732</v>
      </c>
      <c r="L96" s="67" t="n">
        <f aca="false">H96-I96</f>
        <v>1238694.76789302</v>
      </c>
      <c r="M96" s="67" t="n">
        <f aca="false">J96-K96</f>
        <v>116037.722543732</v>
      </c>
      <c r="N96" s="163" t="n">
        <f aca="false">SUM(central_v5_m!C84:J84)</f>
        <v>4334513.73357114</v>
      </c>
      <c r="O96" s="7"/>
      <c r="P96" s="7"/>
      <c r="Q96" s="67" t="n">
        <f aca="false">I96*5.5017049523</f>
        <v>154627008.109236</v>
      </c>
      <c r="R96" s="67"/>
      <c r="S96" s="67"/>
      <c r="T96" s="7"/>
      <c r="U96" s="7"/>
      <c r="V96" s="67" t="n">
        <f aca="false">K96*5.5017049523</f>
        <v>20641771.7796429</v>
      </c>
      <c r="W96" s="67" t="n">
        <f aca="false">M96*5.5017049523</f>
        <v>638405.312772463</v>
      </c>
      <c r="X96" s="67" t="n">
        <f aca="false">N96*5.1890047538+L96*5.5017049523</f>
        <v>29306745.5078172</v>
      </c>
      <c r="Y96" s="67" t="n">
        <f aca="false">N96*5.1890047538</f>
        <v>22491812.3689121</v>
      </c>
      <c r="Z96" s="67" t="n">
        <f aca="false">L96*5.5017049523</f>
        <v>6814933.13890513</v>
      </c>
      <c r="AA96" s="67" t="n">
        <f aca="false">IFE_cost_central!B84</f>
        <v>0</v>
      </c>
      <c r="AB96" s="67" t="n">
        <f aca="false">AA96*$AC$13</f>
        <v>0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3" t="n">
        <f aca="false">central_v2_m!D85+temporary_pension_bonus_central!B85</f>
        <v>33299455.0291109</v>
      </c>
      <c r="G97" s="163" t="n">
        <f aca="false">central_v2_m!E85+temporary_pension_bonus_central!B85</f>
        <v>31941942.3723991</v>
      </c>
      <c r="H97" s="67" t="n">
        <f aca="false">F97-J97</f>
        <v>29327683.3103428</v>
      </c>
      <c r="I97" s="67" t="n">
        <f aca="false">G97-K97</f>
        <v>28089323.805194</v>
      </c>
      <c r="J97" s="163" t="n">
        <f aca="false">central_v2_m!J85</f>
        <v>3971771.71876811</v>
      </c>
      <c r="K97" s="163" t="n">
        <f aca="false">central_v2_m!K85</f>
        <v>3852618.56720507</v>
      </c>
      <c r="L97" s="67" t="n">
        <f aca="false">H97-I97</f>
        <v>1238359.50514883</v>
      </c>
      <c r="M97" s="67" t="n">
        <f aca="false">J97-K97</f>
        <v>119153.151563043</v>
      </c>
      <c r="N97" s="163" t="n">
        <f aca="false">SUM(central_v5_m!C85:J85)</f>
        <v>4272921.33825543</v>
      </c>
      <c r="O97" s="7"/>
      <c r="P97" s="7"/>
      <c r="Q97" s="67" t="n">
        <f aca="false">I97*5.5017049523</f>
        <v>154539171.885794</v>
      </c>
      <c r="R97" s="67"/>
      <c r="S97" s="67"/>
      <c r="T97" s="7"/>
      <c r="U97" s="7"/>
      <c r="V97" s="67" t="n">
        <f aca="false">K97*5.5017049523</f>
        <v>21195970.650515</v>
      </c>
      <c r="W97" s="67" t="n">
        <f aca="false">M97*5.5017049523</f>
        <v>655545.484036548</v>
      </c>
      <c r="X97" s="67" t="n">
        <f aca="false">N97*5.1890047538+L97*5.5017049523</f>
        <v>28985297.7590259</v>
      </c>
      <c r="Y97" s="67" t="n">
        <f aca="false">N97*5.1890047538</f>
        <v>22172209.1368209</v>
      </c>
      <c r="Z97" s="67" t="n">
        <f aca="false">L97*5.5017049523</f>
        <v>6813088.62220508</v>
      </c>
      <c r="AA97" s="67" t="n">
        <f aca="false">IFE_cost_central!B85</f>
        <v>0</v>
      </c>
      <c r="AB97" s="67" t="n">
        <f aca="false">AA97*$AC$13</f>
        <v>0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9"/>
      <c r="B98" s="5"/>
      <c r="C98" s="159" t="n">
        <f aca="false">C94+1</f>
        <v>2036</v>
      </c>
      <c r="D98" s="159" t="n">
        <f aca="false">D94</f>
        <v>1</v>
      </c>
      <c r="E98" s="159" t="n">
        <v>245</v>
      </c>
      <c r="F98" s="161" t="n">
        <f aca="false">central_v2_m!D86+temporary_pension_bonus_central!B86</f>
        <v>33469225.2555866</v>
      </c>
      <c r="G98" s="161" t="n">
        <f aca="false">central_v2_m!E86+temporary_pension_bonus_central!B86</f>
        <v>32106491.2895651</v>
      </c>
      <c r="H98" s="8" t="n">
        <f aca="false">F98-J98</f>
        <v>29379787.7615931</v>
      </c>
      <c r="I98" s="8" t="n">
        <f aca="false">G98-K98</f>
        <v>28139736.9203914</v>
      </c>
      <c r="J98" s="161" t="n">
        <f aca="false">central_v2_m!J86</f>
        <v>4089437.49399352</v>
      </c>
      <c r="K98" s="161" t="n">
        <f aca="false">central_v2_m!K86</f>
        <v>3966754.36917371</v>
      </c>
      <c r="L98" s="8" t="n">
        <f aca="false">H98-I98</f>
        <v>1240050.84120169</v>
      </c>
      <c r="M98" s="8" t="n">
        <f aca="false">J98-K98</f>
        <v>122683.124819805</v>
      </c>
      <c r="N98" s="161" t="n">
        <f aca="false">SUM(central_v5_m!C86:J86)</f>
        <v>5249890.72701584</v>
      </c>
      <c r="O98" s="5"/>
      <c r="P98" s="5"/>
      <c r="Q98" s="8" t="n">
        <f aca="false">I98*5.5017049523</f>
        <v>154816529.971336</v>
      </c>
      <c r="R98" s="8"/>
      <c r="S98" s="8"/>
      <c r="T98" s="5"/>
      <c r="U98" s="5"/>
      <c r="V98" s="8" t="n">
        <f aca="false">K98*5.5017049523</f>
        <v>21823912.1574407</v>
      </c>
      <c r="W98" s="8" t="n">
        <f aca="false">M98*5.5017049523</f>
        <v>674966.355384762</v>
      </c>
      <c r="X98" s="8" t="n">
        <f aca="false">N98*5.1890047538+L98*5.5017049523</f>
        <v>34064101.7935588</v>
      </c>
      <c r="Y98" s="8" t="n">
        <f aca="false">N98*5.1890047538</f>
        <v>27241707.9394157</v>
      </c>
      <c r="Z98" s="8" t="n">
        <f aca="false">L98*5.5017049523</f>
        <v>6822393.85414309</v>
      </c>
      <c r="AA98" s="8" t="n">
        <f aca="false">IFE_cost_central!B86</f>
        <v>0</v>
      </c>
      <c r="AB98" s="8" t="n">
        <f aca="false">AA98*$AC$13</f>
        <v>0</v>
      </c>
      <c r="AC98" s="8"/>
      <c r="AD98" s="8"/>
      <c r="AE98" s="159"/>
      <c r="AF98" s="159"/>
      <c r="AG98" s="159"/>
      <c r="AH98" s="159"/>
      <c r="AI98" s="159"/>
      <c r="AJ98" s="159"/>
      <c r="AK98" s="159"/>
      <c r="AL98" s="159"/>
      <c r="AM98" s="159"/>
      <c r="AN98" s="159"/>
      <c r="AO98" s="159"/>
      <c r="AP98" s="159"/>
      <c r="AQ98" s="159"/>
      <c r="AR98" s="159"/>
      <c r="AS98" s="159"/>
      <c r="AT98" s="159"/>
      <c r="AU98" s="159"/>
      <c r="AV98" s="159"/>
      <c r="AW98" s="159"/>
      <c r="AX98" s="159"/>
      <c r="AY98" s="159"/>
      <c r="AZ98" s="159"/>
      <c r="BA98" s="159"/>
      <c r="BB98" s="159"/>
      <c r="BC98" s="159"/>
      <c r="BD98" s="159"/>
      <c r="BE98" s="159"/>
      <c r="BF98" s="159"/>
      <c r="BG98" s="159"/>
      <c r="BH98" s="159"/>
      <c r="BI98" s="159"/>
      <c r="BJ98" s="159"/>
      <c r="BK98" s="159"/>
      <c r="BL98" s="159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3" t="n">
        <f aca="false">central_v2_m!D87+temporary_pension_bonus_central!B87</f>
        <v>33685975.8061096</v>
      </c>
      <c r="G99" s="163" t="n">
        <f aca="false">central_v2_m!E87+temporary_pension_bonus_central!B87</f>
        <v>32314576.0056405</v>
      </c>
      <c r="H99" s="67" t="n">
        <f aca="false">F99-J99</f>
        <v>29542753.5781945</v>
      </c>
      <c r="I99" s="67" t="n">
        <f aca="false">G99-K99</f>
        <v>28295650.4445629</v>
      </c>
      <c r="J99" s="163" t="n">
        <f aca="false">central_v2_m!J87</f>
        <v>4143222.22791508</v>
      </c>
      <c r="K99" s="163" t="n">
        <f aca="false">central_v2_m!K87</f>
        <v>4018925.56107763</v>
      </c>
      <c r="L99" s="67" t="n">
        <f aca="false">H99-I99</f>
        <v>1247103.13363161</v>
      </c>
      <c r="M99" s="67" t="n">
        <f aca="false">J99-K99</f>
        <v>124296.666837453</v>
      </c>
      <c r="N99" s="163" t="n">
        <f aca="false">SUM(central_v5_m!C87:J87)</f>
        <v>4304387.82017585</v>
      </c>
      <c r="O99" s="7"/>
      <c r="P99" s="7"/>
      <c r="Q99" s="67" t="n">
        <f aca="false">I99*5.5017049523</f>
        <v>155674320.179401</v>
      </c>
      <c r="R99" s="67"/>
      <c r="S99" s="67"/>
      <c r="T99" s="7"/>
      <c r="U99" s="7"/>
      <c r="V99" s="67" t="n">
        <f aca="false">K99*5.5017049523</f>
        <v>22110942.6623058</v>
      </c>
      <c r="W99" s="67" t="n">
        <f aca="false">M99*5.5017049523</f>
        <v>683843.587493998</v>
      </c>
      <c r="X99" s="67" t="n">
        <f aca="false">N99*5.1890047538+L99*5.5017049523</f>
        <v>29196682.3474212</v>
      </c>
      <c r="Y99" s="67" t="n">
        <f aca="false">N99*5.1890047538</f>
        <v>22335488.8610913</v>
      </c>
      <c r="Z99" s="67" t="n">
        <f aca="false">L99*5.5017049523</f>
        <v>6861193.4863299</v>
      </c>
      <c r="AA99" s="67" t="n">
        <f aca="false">IFE_cost_central!B87</f>
        <v>0</v>
      </c>
      <c r="AB99" s="67" t="n">
        <f aca="false">AA99*$AC$13</f>
        <v>0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3" t="n">
        <f aca="false">central_v2_m!D88+temporary_pension_bonus_central!B88</f>
        <v>33886390.3603941</v>
      </c>
      <c r="G100" s="163" t="n">
        <f aca="false">central_v2_m!E88+temporary_pension_bonus_central!B88</f>
        <v>32506586.9427124</v>
      </c>
      <c r="H100" s="67" t="n">
        <f aca="false">F100-J100</f>
        <v>29691913.8423228</v>
      </c>
      <c r="I100" s="67" t="n">
        <f aca="false">G100-K100</f>
        <v>28437944.7201832</v>
      </c>
      <c r="J100" s="163" t="n">
        <f aca="false">central_v2_m!J88</f>
        <v>4194476.51807134</v>
      </c>
      <c r="K100" s="163" t="n">
        <f aca="false">central_v2_m!K88</f>
        <v>4068642.2225292</v>
      </c>
      <c r="L100" s="67" t="n">
        <f aca="false">H100-I100</f>
        <v>1253969.12213957</v>
      </c>
      <c r="M100" s="67" t="n">
        <f aca="false">J100-K100</f>
        <v>125834.29554214</v>
      </c>
      <c r="N100" s="163" t="n">
        <f aca="false">SUM(central_v5_m!C88:J88)</f>
        <v>4321030.00115306</v>
      </c>
      <c r="O100" s="7"/>
      <c r="P100" s="7"/>
      <c r="Q100" s="67" t="n">
        <f aca="false">I100*5.5017049523</f>
        <v>156457181.300266</v>
      </c>
      <c r="R100" s="67"/>
      <c r="S100" s="67"/>
      <c r="T100" s="7"/>
      <c r="U100" s="7"/>
      <c r="V100" s="67" t="n">
        <f aca="false">K100*5.5017049523</f>
        <v>22384469.0648258</v>
      </c>
      <c r="W100" s="67" t="n">
        <f aca="false">M100*5.5017049523</f>
        <v>692303.166953374</v>
      </c>
      <c r="X100" s="67" t="n">
        <f aca="false">N100*5.1890047538+L100*5.5017049523</f>
        <v>29320813.3466022</v>
      </c>
      <c r="Y100" s="67" t="n">
        <f aca="false">N100*5.1890047538</f>
        <v>22421845.2172957</v>
      </c>
      <c r="Z100" s="67" t="n">
        <f aca="false">L100*5.5017049523</f>
        <v>6898968.12930657</v>
      </c>
      <c r="AA100" s="67" t="n">
        <f aca="false">IFE_cost_central!B88</f>
        <v>0</v>
      </c>
      <c r="AB100" s="67" t="n">
        <f aca="false">AA100*$AC$13</f>
        <v>0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3" t="n">
        <f aca="false">central_v2_m!D89+temporary_pension_bonus_central!B89</f>
        <v>34095997.0506569</v>
      </c>
      <c r="G101" s="163" t="n">
        <f aca="false">central_v2_m!E89+temporary_pension_bonus_central!B89</f>
        <v>32709378.8373326</v>
      </c>
      <c r="H101" s="67" t="n">
        <f aca="false">F101-J101</f>
        <v>29776140.5664987</v>
      </c>
      <c r="I101" s="67" t="n">
        <f aca="false">G101-K101</f>
        <v>28519118.0476991</v>
      </c>
      <c r="J101" s="163" t="n">
        <f aca="false">central_v2_m!J89</f>
        <v>4319856.48415824</v>
      </c>
      <c r="K101" s="163" t="n">
        <f aca="false">central_v2_m!K89</f>
        <v>4190260.78963349</v>
      </c>
      <c r="L101" s="67" t="n">
        <f aca="false">H101-I101</f>
        <v>1257022.51879961</v>
      </c>
      <c r="M101" s="67" t="n">
        <f aca="false">J101-K101</f>
        <v>129595.694524747</v>
      </c>
      <c r="N101" s="163" t="n">
        <f aca="false">SUM(central_v5_m!C89:J89)</f>
        <v>4352866.66716938</v>
      </c>
      <c r="O101" s="7"/>
      <c r="P101" s="7"/>
      <c r="Q101" s="67" t="n">
        <f aca="false">I101*5.5017049523</f>
        <v>156903772.998254</v>
      </c>
      <c r="R101" s="67"/>
      <c r="S101" s="67"/>
      <c r="T101" s="7"/>
      <c r="U101" s="7"/>
      <c r="V101" s="67" t="n">
        <f aca="false">K101*5.5017049523</f>
        <v>23053578.5377551</v>
      </c>
      <c r="W101" s="67" t="n">
        <f aca="false">M101*5.5017049523</f>
        <v>712997.274363558</v>
      </c>
      <c r="X101" s="67" t="n">
        <f aca="false">N101*5.1890047538+L101*5.5017049523</f>
        <v>29502812.8454319</v>
      </c>
      <c r="Y101" s="67" t="n">
        <f aca="false">N101*5.1890047538</f>
        <v>22587045.8285995</v>
      </c>
      <c r="Z101" s="67" t="n">
        <f aca="false">L101*5.5017049523</f>
        <v>6915767.01683242</v>
      </c>
      <c r="AA101" s="67" t="n">
        <f aca="false">IFE_cost_central!B89</f>
        <v>0</v>
      </c>
      <c r="AB101" s="67" t="n">
        <f aca="false">AA101*$AC$13</f>
        <v>0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9"/>
      <c r="B102" s="5"/>
      <c r="C102" s="159" t="n">
        <f aca="false">C98+1</f>
        <v>2037</v>
      </c>
      <c r="D102" s="159" t="n">
        <f aca="false">D98</f>
        <v>1</v>
      </c>
      <c r="E102" s="159" t="n">
        <v>249</v>
      </c>
      <c r="F102" s="161" t="n">
        <f aca="false">central_v2_m!D90+temporary_pension_bonus_central!B90</f>
        <v>34274678.944337</v>
      </c>
      <c r="G102" s="161" t="n">
        <f aca="false">central_v2_m!E90+temporary_pension_bonus_central!B90</f>
        <v>32881926.294795</v>
      </c>
      <c r="H102" s="8" t="n">
        <f aca="false">F102-J102</f>
        <v>29870611.7602909</v>
      </c>
      <c r="I102" s="8" t="n">
        <f aca="false">G102-K102</f>
        <v>28609981.1262702</v>
      </c>
      <c r="J102" s="161" t="n">
        <f aca="false">central_v2_m!J90</f>
        <v>4404067.18404611</v>
      </c>
      <c r="K102" s="161" t="n">
        <f aca="false">central_v2_m!K90</f>
        <v>4271945.16852472</v>
      </c>
      <c r="L102" s="8" t="n">
        <f aca="false">H102-I102</f>
        <v>1260630.63402062</v>
      </c>
      <c r="M102" s="8" t="n">
        <f aca="false">J102-K102</f>
        <v>132122.015521384</v>
      </c>
      <c r="N102" s="161" t="n">
        <f aca="false">SUM(central_v5_m!C90:J90)</f>
        <v>5328220.25278151</v>
      </c>
      <c r="O102" s="5"/>
      <c r="P102" s="5"/>
      <c r="Q102" s="8" t="n">
        <f aca="false">I102*5.5017049523</f>
        <v>157403674.847611</v>
      </c>
      <c r="R102" s="8"/>
      <c r="S102" s="8"/>
      <c r="T102" s="5"/>
      <c r="U102" s="5"/>
      <c r="V102" s="8" t="n">
        <f aca="false">K102*5.5017049523</f>
        <v>23502981.8896265</v>
      </c>
      <c r="W102" s="8" t="n">
        <f aca="false">M102*5.5017049523</f>
        <v>726896.347101855</v>
      </c>
      <c r="X102" s="8" t="n">
        <f aca="false">N102*5.1890047538+L102*5.5017049523</f>
        <v>34583778.023189</v>
      </c>
      <c r="Y102" s="8" t="n">
        <f aca="false">N102*5.1890047538</f>
        <v>27648160.2209767</v>
      </c>
      <c r="Z102" s="8" t="n">
        <f aca="false">L102*5.5017049523</f>
        <v>6935617.80221235</v>
      </c>
      <c r="AA102" s="8" t="n">
        <f aca="false">IFE_cost_central!B90</f>
        <v>0</v>
      </c>
      <c r="AB102" s="8" t="n">
        <f aca="false">AA102*$AC$13</f>
        <v>0</v>
      </c>
      <c r="AC102" s="8"/>
      <c r="AD102" s="8"/>
      <c r="AE102" s="159"/>
      <c r="AF102" s="159"/>
      <c r="AG102" s="159"/>
      <c r="AH102" s="159"/>
      <c r="AI102" s="159"/>
      <c r="AJ102" s="159"/>
      <c r="AK102" s="159"/>
      <c r="AL102" s="159"/>
      <c r="AM102" s="159"/>
      <c r="AN102" s="159"/>
      <c r="AO102" s="159"/>
      <c r="AP102" s="159"/>
      <c r="AQ102" s="159"/>
      <c r="AR102" s="159"/>
      <c r="AS102" s="159"/>
      <c r="AT102" s="159"/>
      <c r="AU102" s="159"/>
      <c r="AV102" s="159"/>
      <c r="AW102" s="159"/>
      <c r="AX102" s="159"/>
      <c r="AY102" s="159"/>
      <c r="AZ102" s="159"/>
      <c r="BA102" s="159"/>
      <c r="BB102" s="159"/>
      <c r="BC102" s="159"/>
      <c r="BD102" s="159"/>
      <c r="BE102" s="159"/>
      <c r="BF102" s="159"/>
      <c r="BG102" s="159"/>
      <c r="BH102" s="159"/>
      <c r="BI102" s="159"/>
      <c r="BJ102" s="159"/>
      <c r="BK102" s="159"/>
      <c r="BL102" s="159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3" t="n">
        <f aca="false">central_v2_m!D91+temporary_pension_bonus_central!B91</f>
        <v>34641581.2784511</v>
      </c>
      <c r="G103" s="163" t="n">
        <f aca="false">central_v2_m!E91+temporary_pension_bonus_central!B91</f>
        <v>33233863.0511655</v>
      </c>
      <c r="H103" s="67" t="n">
        <f aca="false">F103-J103</f>
        <v>30101295.8592724</v>
      </c>
      <c r="I103" s="67" t="n">
        <f aca="false">G103-K103</f>
        <v>28829786.1945622</v>
      </c>
      <c r="J103" s="163" t="n">
        <f aca="false">central_v2_m!J91</f>
        <v>4540285.41917871</v>
      </c>
      <c r="K103" s="163" t="n">
        <f aca="false">central_v2_m!K91</f>
        <v>4404076.85660334</v>
      </c>
      <c r="L103" s="67" t="n">
        <f aca="false">H103-I103</f>
        <v>1271509.66471027</v>
      </c>
      <c r="M103" s="67" t="n">
        <f aca="false">J103-K103</f>
        <v>136208.562575362</v>
      </c>
      <c r="N103" s="163" t="n">
        <f aca="false">SUM(central_v5_m!C91:J91)</f>
        <v>4405767.95484911</v>
      </c>
      <c r="O103" s="7"/>
      <c r="P103" s="7"/>
      <c r="Q103" s="67" t="n">
        <f aca="false">I103*5.5017049523</f>
        <v>158612977.480373</v>
      </c>
      <c r="R103" s="67"/>
      <c r="S103" s="67"/>
      <c r="T103" s="7"/>
      <c r="U103" s="7"/>
      <c r="V103" s="67" t="n">
        <f aca="false">K103*5.5017049523</f>
        <v>24229931.4522844</v>
      </c>
      <c r="W103" s="67" t="n">
        <f aca="false">M103*5.5017049523</f>
        <v>749379.323266532</v>
      </c>
      <c r="X103" s="67" t="n">
        <f aca="false">N103*5.1890047538+L103*5.5017049523</f>
        <v>29857021.8810855</v>
      </c>
      <c r="Y103" s="67" t="n">
        <f aca="false">N103*5.1890047538</f>
        <v>22861550.8618517</v>
      </c>
      <c r="Z103" s="67" t="n">
        <f aca="false">L103*5.5017049523</f>
        <v>6995471.0192338</v>
      </c>
      <c r="AA103" s="67" t="n">
        <f aca="false">IFE_cost_central!B91</f>
        <v>0</v>
      </c>
      <c r="AB103" s="67" t="n">
        <f aca="false">AA103*$AC$13</f>
        <v>0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3" t="n">
        <f aca="false">central_v2_m!D92+temporary_pension_bonus_central!B92</f>
        <v>34892112.0664371</v>
      </c>
      <c r="G104" s="163" t="n">
        <f aca="false">central_v2_m!E92+temporary_pension_bonus_central!B92</f>
        <v>33476102.4954668</v>
      </c>
      <c r="H104" s="67" t="n">
        <f aca="false">F104-J104</f>
        <v>30276593.1936693</v>
      </c>
      <c r="I104" s="67" t="n">
        <f aca="false">G104-K104</f>
        <v>28999049.188882</v>
      </c>
      <c r="J104" s="163" t="n">
        <f aca="false">central_v2_m!J92</f>
        <v>4615518.87276784</v>
      </c>
      <c r="K104" s="163" t="n">
        <f aca="false">central_v2_m!K92</f>
        <v>4477053.3065848</v>
      </c>
      <c r="L104" s="67" t="n">
        <f aca="false">H104-I104</f>
        <v>1277544.00478721</v>
      </c>
      <c r="M104" s="67" t="n">
        <f aca="false">J104-K104</f>
        <v>138465.566183037</v>
      </c>
      <c r="N104" s="163" t="n">
        <f aca="false">SUM(central_v5_m!C92:J92)</f>
        <v>4396510.63993335</v>
      </c>
      <c r="O104" s="7"/>
      <c r="P104" s="7"/>
      <c r="Q104" s="67" t="n">
        <f aca="false">I104*5.5017049523</f>
        <v>159544212.534464</v>
      </c>
      <c r="R104" s="67"/>
      <c r="S104" s="67"/>
      <c r="T104" s="7"/>
      <c r="U104" s="7"/>
      <c r="V104" s="67" t="n">
        <f aca="false">K104*5.5017049523</f>
        <v>24631426.3485487</v>
      </c>
      <c r="W104" s="67" t="n">
        <f aca="false">M104*5.5017049523</f>
        <v>761796.691192239</v>
      </c>
      <c r="X104" s="67" t="n">
        <f aca="false">N104*5.1890047538+L104*5.5017049523</f>
        <v>29842184.7886654</v>
      </c>
      <c r="Y104" s="67" t="n">
        <f aca="false">N104*5.1890047538</f>
        <v>22813514.6107464</v>
      </c>
      <c r="Z104" s="67" t="n">
        <f aca="false">L104*5.5017049523</f>
        <v>7028670.17791899</v>
      </c>
      <c r="AA104" s="67" t="n">
        <f aca="false">IFE_cost_central!B92</f>
        <v>0</v>
      </c>
      <c r="AB104" s="67" t="n">
        <f aca="false">AA104*$AC$13</f>
        <v>0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3" t="n">
        <f aca="false">central_v2_m!D93+temporary_pension_bonus_central!B93</f>
        <v>35160927.9641701</v>
      </c>
      <c r="G105" s="163" t="n">
        <f aca="false">central_v2_m!E93+temporary_pension_bonus_central!B93</f>
        <v>33734804.5616564</v>
      </c>
      <c r="H105" s="67" t="n">
        <f aca="false">F105-J105</f>
        <v>30482991.4222549</v>
      </c>
      <c r="I105" s="67" t="n">
        <f aca="false">G105-K105</f>
        <v>29197206.1159986</v>
      </c>
      <c r="J105" s="163" t="n">
        <f aca="false">central_v2_m!J93</f>
        <v>4677936.54191528</v>
      </c>
      <c r="K105" s="163" t="n">
        <f aca="false">central_v2_m!K93</f>
        <v>4537598.44565782</v>
      </c>
      <c r="L105" s="67" t="n">
        <f aca="false">H105-I105</f>
        <v>1285785.30625628</v>
      </c>
      <c r="M105" s="67" t="n">
        <f aca="false">J105-K105</f>
        <v>140338.096257459</v>
      </c>
      <c r="N105" s="163" t="n">
        <f aca="false">SUM(central_v5_m!C93:J93)</f>
        <v>4490929.27935007</v>
      </c>
      <c r="O105" s="7"/>
      <c r="P105" s="7"/>
      <c r="Q105" s="67" t="n">
        <f aca="false">I105*5.5017049523</f>
        <v>160634413.481713</v>
      </c>
      <c r="R105" s="67"/>
      <c r="S105" s="67"/>
      <c r="T105" s="7"/>
      <c r="U105" s="7"/>
      <c r="V105" s="67" t="n">
        <f aca="false">K105*5.5017049523</f>
        <v>24964527.8400244</v>
      </c>
      <c r="W105" s="67" t="n">
        <f aca="false">M105*5.5017049523</f>
        <v>772098.799176018</v>
      </c>
      <c r="X105" s="67" t="n">
        <f aca="false">N105*5.1890047538+L105*5.5017049523</f>
        <v>30377464.7665519</v>
      </c>
      <c r="Y105" s="67" t="n">
        <f aca="false">N105*5.1890047538</f>
        <v>23303453.3795271</v>
      </c>
      <c r="Z105" s="67" t="n">
        <f aca="false">L105*5.5017049523</f>
        <v>7074011.38702472</v>
      </c>
      <c r="AA105" s="67" t="n">
        <f aca="false">IFE_cost_central!B93</f>
        <v>0</v>
      </c>
      <c r="AB105" s="67" t="n">
        <f aca="false">AA105*$AC$13</f>
        <v>0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9"/>
      <c r="B106" s="5"/>
      <c r="C106" s="159" t="n">
        <f aca="false">C102+1</f>
        <v>2038</v>
      </c>
      <c r="D106" s="159" t="n">
        <f aca="false">D102</f>
        <v>1</v>
      </c>
      <c r="E106" s="159" t="n">
        <v>253</v>
      </c>
      <c r="F106" s="161" t="n">
        <f aca="false">central_v2_m!D94+temporary_pension_bonus_central!B94</f>
        <v>35219114.2343122</v>
      </c>
      <c r="G106" s="161" t="n">
        <f aca="false">central_v2_m!E94+temporary_pension_bonus_central!B94</f>
        <v>33792019.9164322</v>
      </c>
      <c r="H106" s="8" t="n">
        <f aca="false">F106-J106</f>
        <v>30496345.8956774</v>
      </c>
      <c r="I106" s="8" t="n">
        <f aca="false">G106-K106</f>
        <v>29210934.6279564</v>
      </c>
      <c r="J106" s="161" t="n">
        <f aca="false">central_v2_m!J94</f>
        <v>4722768.33863489</v>
      </c>
      <c r="K106" s="161" t="n">
        <f aca="false">central_v2_m!K94</f>
        <v>4581085.28847585</v>
      </c>
      <c r="L106" s="8" t="n">
        <f aca="false">H106-I106</f>
        <v>1285411.26772096</v>
      </c>
      <c r="M106" s="8" t="n">
        <f aca="false">J106-K106</f>
        <v>141683.050159046</v>
      </c>
      <c r="N106" s="161" t="n">
        <f aca="false">SUM(central_v5_m!C94:J94)</f>
        <v>5394917.34928567</v>
      </c>
      <c r="O106" s="5"/>
      <c r="P106" s="5"/>
      <c r="Q106" s="8" t="n">
        <f aca="false">I106*5.5017049523</f>
        <v>160709943.703939</v>
      </c>
      <c r="R106" s="8"/>
      <c r="S106" s="8"/>
      <c r="T106" s="5"/>
      <c r="U106" s="5"/>
      <c r="V106" s="8" t="n">
        <f aca="false">K106*5.5017049523</f>
        <v>25203779.6185163</v>
      </c>
      <c r="W106" s="8" t="n">
        <f aca="false">M106*5.5017049523</f>
        <v>779498.33871699</v>
      </c>
      <c r="X106" s="8" t="n">
        <f aca="false">N106*5.1890047538+L106*5.5017049523</f>
        <v>35066205.309164</v>
      </c>
      <c r="Y106" s="8" t="n">
        <f aca="false">N106*5.1890047538</f>
        <v>27994251.7718014</v>
      </c>
      <c r="Z106" s="8" t="n">
        <f aca="false">L106*5.5017049523</f>
        <v>7071953.53736263</v>
      </c>
      <c r="AA106" s="8" t="n">
        <f aca="false">IFE_cost_central!B94</f>
        <v>0</v>
      </c>
      <c r="AB106" s="8" t="n">
        <f aca="false">AA106*$AC$13</f>
        <v>0</v>
      </c>
      <c r="AC106" s="8"/>
      <c r="AD106" s="8"/>
      <c r="AE106" s="159"/>
      <c r="AF106" s="159"/>
      <c r="AG106" s="159"/>
      <c r="AH106" s="159"/>
      <c r="AI106" s="159"/>
      <c r="AJ106" s="159"/>
      <c r="AK106" s="159"/>
      <c r="AL106" s="159"/>
      <c r="AM106" s="159"/>
      <c r="AN106" s="159"/>
      <c r="AO106" s="159"/>
      <c r="AP106" s="159"/>
      <c r="AQ106" s="159"/>
      <c r="AR106" s="159"/>
      <c r="AS106" s="159"/>
      <c r="AT106" s="159"/>
      <c r="AU106" s="159"/>
      <c r="AV106" s="159"/>
      <c r="AW106" s="159"/>
      <c r="AX106" s="159"/>
      <c r="AY106" s="159"/>
      <c r="AZ106" s="159"/>
      <c r="BA106" s="159"/>
      <c r="BB106" s="159"/>
      <c r="BC106" s="159"/>
      <c r="BD106" s="159"/>
      <c r="BE106" s="159"/>
      <c r="BF106" s="159"/>
      <c r="BG106" s="159"/>
      <c r="BH106" s="159"/>
      <c r="BI106" s="159"/>
      <c r="BJ106" s="159"/>
      <c r="BK106" s="159"/>
      <c r="BL106" s="159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3" t="n">
        <f aca="false">central_v2_m!D95+temporary_pension_bonus_central!B95</f>
        <v>35315177.9806833</v>
      </c>
      <c r="G107" s="163" t="n">
        <f aca="false">central_v2_m!E95+temporary_pension_bonus_central!B95</f>
        <v>33884881.5903945</v>
      </c>
      <c r="H107" s="67" t="n">
        <f aca="false">F107-J107</f>
        <v>30534072.2350543</v>
      </c>
      <c r="I107" s="67" t="n">
        <f aca="false">G107-K107</f>
        <v>29247209.0171343</v>
      </c>
      <c r="J107" s="163" t="n">
        <f aca="false">central_v2_m!J95</f>
        <v>4781105.74562905</v>
      </c>
      <c r="K107" s="163" t="n">
        <f aca="false">central_v2_m!K95</f>
        <v>4637672.57326018</v>
      </c>
      <c r="L107" s="67" t="n">
        <f aca="false">H107-I107</f>
        <v>1286863.21791998</v>
      </c>
      <c r="M107" s="67" t="n">
        <f aca="false">J107-K107</f>
        <v>143433.172368871</v>
      </c>
      <c r="N107" s="163" t="n">
        <f aca="false">SUM(central_v5_m!C95:J95)</f>
        <v>4467024.31584039</v>
      </c>
      <c r="O107" s="7"/>
      <c r="P107" s="7"/>
      <c r="Q107" s="67" t="n">
        <f aca="false">I107*5.5017049523</f>
        <v>160909514.690521</v>
      </c>
      <c r="R107" s="67"/>
      <c r="S107" s="67"/>
      <c r="T107" s="7"/>
      <c r="U107" s="7"/>
      <c r="V107" s="67" t="n">
        <f aca="false">K107*5.5017049523</f>
        <v>25515106.1634514</v>
      </c>
      <c r="W107" s="67" t="n">
        <f aca="false">M107*5.5017049523</f>
        <v>789126.994745917</v>
      </c>
      <c r="X107" s="67" t="n">
        <f aca="false">N107*5.1890047538+L107*5.5017049523</f>
        <v>30259352.149199</v>
      </c>
      <c r="Y107" s="67" t="n">
        <f aca="false">N107*5.1890047538</f>
        <v>23179410.410236</v>
      </c>
      <c r="Z107" s="67" t="n">
        <f aca="false">L107*5.5017049523</f>
        <v>7079941.73896308</v>
      </c>
      <c r="AA107" s="67" t="n">
        <f aca="false">IFE_cost_central!B95</f>
        <v>0</v>
      </c>
      <c r="AB107" s="67" t="n">
        <f aca="false">AA107*$AC$13</f>
        <v>0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3" t="n">
        <f aca="false">central_v2_m!D96+temporary_pension_bonus_central!B96</f>
        <v>35431067.0587639</v>
      </c>
      <c r="G108" s="163" t="n">
        <f aca="false">central_v2_m!E96+temporary_pension_bonus_central!B96</f>
        <v>33997574.4806725</v>
      </c>
      <c r="H108" s="67" t="n">
        <f aca="false">F108-J108</f>
        <v>30592330.7749224</v>
      </c>
      <c r="I108" s="67" t="n">
        <f aca="false">G108-K108</f>
        <v>29304000.2853463</v>
      </c>
      <c r="J108" s="163" t="n">
        <f aca="false">central_v2_m!J96</f>
        <v>4838736.28384147</v>
      </c>
      <c r="K108" s="163" t="n">
        <f aca="false">central_v2_m!K96</f>
        <v>4693574.19532622</v>
      </c>
      <c r="L108" s="67" t="n">
        <f aca="false">H108-I108</f>
        <v>1288330.48957615</v>
      </c>
      <c r="M108" s="67" t="n">
        <f aca="false">J108-K108</f>
        <v>145162.088515244</v>
      </c>
      <c r="N108" s="163" t="n">
        <f aca="false">SUM(central_v5_m!C96:J96)</f>
        <v>4446867.10121022</v>
      </c>
      <c r="O108" s="7"/>
      <c r="P108" s="7"/>
      <c r="Q108" s="67" t="n">
        <f aca="false">I108*5.5017049523</f>
        <v>161221963.49209</v>
      </c>
      <c r="R108" s="67"/>
      <c r="S108" s="67"/>
      <c r="T108" s="7"/>
      <c r="U108" s="7"/>
      <c r="V108" s="67" t="n">
        <f aca="false">K108*5.5017049523</f>
        <v>25822660.3944138</v>
      </c>
      <c r="W108" s="67" t="n">
        <f aca="false">M108*5.5017049523</f>
        <v>798638.981270526</v>
      </c>
      <c r="X108" s="67" t="n">
        <f aca="false">N108*5.1890047538+L108*5.5017049523</f>
        <v>30162828.7623969</v>
      </c>
      <c r="Y108" s="67" t="n">
        <f aca="false">N108*5.1890047538</f>
        <v>23074814.5276967</v>
      </c>
      <c r="Z108" s="67" t="n">
        <f aca="false">L108*5.5017049523</f>
        <v>7088014.23470021</v>
      </c>
      <c r="AA108" s="67" t="n">
        <f aca="false">IFE_cost_central!B96</f>
        <v>0</v>
      </c>
      <c r="AB108" s="67" t="n">
        <f aca="false">AA108*$AC$13</f>
        <v>0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3" t="n">
        <f aca="false">central_v2_m!D97+temporary_pension_bonus_central!B97</f>
        <v>35566727.0254667</v>
      </c>
      <c r="G109" s="163" t="n">
        <f aca="false">central_v2_m!E97+temporary_pension_bonus_central!B97</f>
        <v>34127948.4065253</v>
      </c>
      <c r="H109" s="67" t="n">
        <f aca="false">F109-J109</f>
        <v>30682204.2250054</v>
      </c>
      <c r="I109" s="67" t="n">
        <f aca="false">G109-K109</f>
        <v>29389961.2900778</v>
      </c>
      <c r="J109" s="163" t="n">
        <f aca="false">central_v2_m!J97</f>
        <v>4884522.80046135</v>
      </c>
      <c r="K109" s="163" t="n">
        <f aca="false">central_v2_m!K97</f>
        <v>4737987.11644752</v>
      </c>
      <c r="L109" s="67" t="n">
        <f aca="false">H109-I109</f>
        <v>1292242.93492759</v>
      </c>
      <c r="M109" s="67" t="n">
        <f aca="false">J109-K109</f>
        <v>146535.68401384</v>
      </c>
      <c r="N109" s="163" t="n">
        <f aca="false">SUM(central_v5_m!C97:J97)</f>
        <v>4396640.59753925</v>
      </c>
      <c r="O109" s="7"/>
      <c r="P109" s="7"/>
      <c r="Q109" s="67" t="n">
        <f aca="false">I109*5.5017049523</f>
        <v>161694895.577526</v>
      </c>
      <c r="R109" s="67"/>
      <c r="S109" s="67"/>
      <c r="T109" s="7"/>
      <c r="U109" s="7"/>
      <c r="V109" s="67" t="n">
        <f aca="false">K109*5.5017049523</f>
        <v>26067007.1824929</v>
      </c>
      <c r="W109" s="67" t="n">
        <f aca="false">M109*5.5017049523</f>
        <v>806196.098427611</v>
      </c>
      <c r="X109" s="67" t="n">
        <f aca="false">N109*5.1890047538+L109*5.5017049523</f>
        <v>29923728.3160471</v>
      </c>
      <c r="Y109" s="67" t="n">
        <f aca="false">N109*5.1890047538</f>
        <v>22814188.9613812</v>
      </c>
      <c r="Z109" s="67" t="n">
        <f aca="false">L109*5.5017049523</f>
        <v>7109539.35466583</v>
      </c>
      <c r="AA109" s="67" t="n">
        <f aca="false">IFE_cost_central!B97</f>
        <v>0</v>
      </c>
      <c r="AB109" s="67" t="n">
        <f aca="false">AA109*$AC$13</f>
        <v>0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9"/>
      <c r="B110" s="5"/>
      <c r="C110" s="159" t="n">
        <f aca="false">C106+1</f>
        <v>2039</v>
      </c>
      <c r="D110" s="159" t="n">
        <f aca="false">D106</f>
        <v>1</v>
      </c>
      <c r="E110" s="159" t="n">
        <v>257</v>
      </c>
      <c r="F110" s="161" t="n">
        <f aca="false">central_v2_m!D98+temporary_pension_bonus_central!B98</f>
        <v>35688873.8722624</v>
      </c>
      <c r="G110" s="161" t="n">
        <f aca="false">central_v2_m!E98+temporary_pension_bonus_central!B98</f>
        <v>34248368.5588584</v>
      </c>
      <c r="H110" s="8" t="n">
        <f aca="false">F110-J110</f>
        <v>30633138.2383406</v>
      </c>
      <c r="I110" s="8" t="n">
        <f aca="false">G110-K110</f>
        <v>29344304.9939543</v>
      </c>
      <c r="J110" s="161" t="n">
        <f aca="false">central_v2_m!J98</f>
        <v>5055735.63392181</v>
      </c>
      <c r="K110" s="161" t="n">
        <f aca="false">central_v2_m!K98</f>
        <v>4904063.56490416</v>
      </c>
      <c r="L110" s="8" t="n">
        <f aca="false">H110-I110</f>
        <v>1288833.2443863</v>
      </c>
      <c r="M110" s="8" t="n">
        <f aca="false">J110-K110</f>
        <v>151672.069017655</v>
      </c>
      <c r="N110" s="161" t="n">
        <f aca="false">SUM(central_v5_m!C98:J98)</f>
        <v>5390033.43973454</v>
      </c>
      <c r="O110" s="5"/>
      <c r="P110" s="5"/>
      <c r="Q110" s="8" t="n">
        <f aca="false">I110*5.5017049523</f>
        <v>161443708.10704</v>
      </c>
      <c r="R110" s="8"/>
      <c r="S110" s="8"/>
      <c r="T110" s="5"/>
      <c r="U110" s="5"/>
      <c r="V110" s="8" t="n">
        <f aca="false">K110*5.5017049523</f>
        <v>26980710.8014272</v>
      </c>
      <c r="W110" s="8" t="n">
        <f aca="false">M110*5.5017049523</f>
        <v>834454.973240021</v>
      </c>
      <c r="X110" s="8" t="n">
        <f aca="false">N110*5.1890047538+L110*5.5017049523</f>
        <v>35059689.3852525</v>
      </c>
      <c r="Y110" s="8" t="n">
        <f aca="false">N110*5.1890047538</f>
        <v>27968909.1419235</v>
      </c>
      <c r="Z110" s="8" t="n">
        <f aca="false">L110*5.5017049523</f>
        <v>7090780.24332899</v>
      </c>
      <c r="AA110" s="8" t="n">
        <f aca="false">IFE_cost_central!B98</f>
        <v>0</v>
      </c>
      <c r="AB110" s="8" t="n">
        <f aca="false">AA110*$AC$13</f>
        <v>0</v>
      </c>
      <c r="AC110" s="8"/>
      <c r="AD110" s="8"/>
      <c r="AE110" s="159"/>
      <c r="AF110" s="159"/>
      <c r="AG110" s="159"/>
      <c r="AH110" s="159"/>
      <c r="AI110" s="159"/>
      <c r="AJ110" s="159"/>
      <c r="AK110" s="159"/>
      <c r="AL110" s="159"/>
      <c r="AM110" s="159"/>
      <c r="AN110" s="159"/>
      <c r="AO110" s="159"/>
      <c r="AP110" s="159"/>
      <c r="AQ110" s="159"/>
      <c r="AR110" s="159"/>
      <c r="AS110" s="159"/>
      <c r="AT110" s="159"/>
      <c r="AU110" s="159"/>
      <c r="AV110" s="159"/>
      <c r="AW110" s="159"/>
      <c r="AX110" s="159"/>
      <c r="AY110" s="159"/>
      <c r="AZ110" s="159"/>
      <c r="BA110" s="159"/>
      <c r="BB110" s="159"/>
      <c r="BC110" s="159"/>
      <c r="BD110" s="159"/>
      <c r="BE110" s="159"/>
      <c r="BF110" s="159"/>
      <c r="BG110" s="159"/>
      <c r="BH110" s="159"/>
      <c r="BI110" s="159"/>
      <c r="BJ110" s="159"/>
      <c r="BK110" s="159"/>
      <c r="BL110" s="159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3" t="n">
        <f aca="false">central_v2_m!D99+temporary_pension_bonus_central!B99</f>
        <v>35891236.098408</v>
      </c>
      <c r="G111" s="163" t="n">
        <f aca="false">central_v2_m!E99+temporary_pension_bonus_central!B99</f>
        <v>34442775.5774508</v>
      </c>
      <c r="H111" s="67" t="n">
        <f aca="false">F111-J111</f>
        <v>30731114.617897</v>
      </c>
      <c r="I111" s="67" t="n">
        <f aca="false">G111-K111</f>
        <v>29437457.7413551</v>
      </c>
      <c r="J111" s="163" t="n">
        <f aca="false">central_v2_m!J99</f>
        <v>5160121.48051101</v>
      </c>
      <c r="K111" s="163" t="n">
        <f aca="false">central_v2_m!K99</f>
        <v>5005317.83609568</v>
      </c>
      <c r="L111" s="67" t="n">
        <f aca="false">H111-I111</f>
        <v>1293656.87654189</v>
      </c>
      <c r="M111" s="67" t="n">
        <f aca="false">J111-K111</f>
        <v>154803.64441533</v>
      </c>
      <c r="N111" s="163" t="n">
        <f aca="false">SUM(central_v5_m!C99:J99)</f>
        <v>4421410.658979</v>
      </c>
      <c r="O111" s="7"/>
      <c r="P111" s="7"/>
      <c r="Q111" s="67" t="n">
        <f aca="false">I111*5.5017049523</f>
        <v>161956207.038735</v>
      </c>
      <c r="R111" s="67"/>
      <c r="S111" s="67"/>
      <c r="T111" s="7"/>
      <c r="U111" s="7"/>
      <c r="V111" s="67" t="n">
        <f aca="false">K111*5.5017049523</f>
        <v>27537781.9266831</v>
      </c>
      <c r="W111" s="67" t="n">
        <f aca="false">M111*5.5017049523</f>
        <v>851683.97711391</v>
      </c>
      <c r="X111" s="67" t="n">
        <f aca="false">N111*5.1890047538+L111*5.5017049523</f>
        <v>30060039.3721915</v>
      </c>
      <c r="Y111" s="67" t="n">
        <f aca="false">N111*5.1890047538</f>
        <v>22942720.927944</v>
      </c>
      <c r="Z111" s="67" t="n">
        <f aca="false">L111*5.5017049523</f>
        <v>7117318.44424747</v>
      </c>
      <c r="AA111" s="67" t="n">
        <f aca="false">IFE_cost_central!B99</f>
        <v>0</v>
      </c>
      <c r="AB111" s="67" t="n">
        <f aca="false">AA111*$AC$13</f>
        <v>0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3" t="n">
        <f aca="false">central_v2_m!D100+temporary_pension_bonus_central!B100</f>
        <v>36018263.0835233</v>
      </c>
      <c r="G112" s="163" t="n">
        <f aca="false">central_v2_m!E100+temporary_pension_bonus_central!B100</f>
        <v>34566055.7475037</v>
      </c>
      <c r="H112" s="67" t="n">
        <f aca="false">F112-J112</f>
        <v>30795460.7159479</v>
      </c>
      <c r="I112" s="67" t="n">
        <f aca="false">G112-K112</f>
        <v>29499937.4509555</v>
      </c>
      <c r="J112" s="163" t="n">
        <f aca="false">central_v2_m!J100</f>
        <v>5222802.36757539</v>
      </c>
      <c r="K112" s="163" t="n">
        <f aca="false">central_v2_m!K100</f>
        <v>5066118.29654813</v>
      </c>
      <c r="L112" s="67" t="n">
        <f aca="false">H112-I112</f>
        <v>1295523.2649924</v>
      </c>
      <c r="M112" s="67" t="n">
        <f aca="false">J112-K112</f>
        <v>156684.071027263</v>
      </c>
      <c r="N112" s="163" t="n">
        <f aca="false">SUM(central_v5_m!C100:J100)</f>
        <v>4408212.03787703</v>
      </c>
      <c r="Q112" s="67" t="n">
        <f aca="false">I112*5.5017049523</f>
        <v>162299951.966462</v>
      </c>
      <c r="R112" s="67"/>
      <c r="S112" s="67"/>
      <c r="V112" s="67" t="n">
        <f aca="false">K112*5.5017049523</f>
        <v>27872288.1210565</v>
      </c>
      <c r="W112" s="67" t="n">
        <f aca="false">M112*5.5017049523</f>
        <v>862029.529517218</v>
      </c>
      <c r="X112" s="67" t="n">
        <f aca="false">N112*5.1890047538+L112*5.5017049523</f>
        <v>30001819.9831309</v>
      </c>
      <c r="Y112" s="67" t="n">
        <f aca="false">N112*5.1890047538</f>
        <v>22874233.2203023</v>
      </c>
      <c r="Z112" s="67" t="n">
        <f aca="false">L112*5.5017049523</f>
        <v>7127586.76282856</v>
      </c>
      <c r="AA112" s="67" t="n">
        <f aca="false">IFE_cost_central!B100</f>
        <v>0</v>
      </c>
      <c r="AB112" s="67" t="n">
        <f aca="false">AA112*$AC$13</f>
        <v>0</v>
      </c>
      <c r="AC112" s="67"/>
      <c r="AD112" s="6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3" t="n">
        <f aca="false">central_v2_m!D101+temporary_pension_bonus_central!B101</f>
        <v>36251068.1077309</v>
      </c>
      <c r="G113" s="163" t="n">
        <f aca="false">central_v2_m!E101+temporary_pension_bonus_central!B101</f>
        <v>34789795.8911133</v>
      </c>
      <c r="H113" s="67" t="n">
        <f aca="false">F113-J113</f>
        <v>30926203.5121733</v>
      </c>
      <c r="I113" s="67" t="n">
        <f aca="false">G113-K113</f>
        <v>29624677.2334224</v>
      </c>
      <c r="J113" s="163" t="n">
        <f aca="false">central_v2_m!J101</f>
        <v>5324864.59555757</v>
      </c>
      <c r="K113" s="163" t="n">
        <f aca="false">central_v2_m!K101</f>
        <v>5165118.65769084</v>
      </c>
      <c r="L113" s="67" t="n">
        <f aca="false">H113-I113</f>
        <v>1301526.27875083</v>
      </c>
      <c r="M113" s="67" t="n">
        <f aca="false">J113-K113</f>
        <v>159745.937866726</v>
      </c>
      <c r="N113" s="163" t="n">
        <f aca="false">SUM(central_v5_m!C101:J101)</f>
        <v>4363010.14047727</v>
      </c>
      <c r="Q113" s="67" t="n">
        <f aca="false">I113*5.5017049523</f>
        <v>162986233.445409</v>
      </c>
      <c r="R113" s="67"/>
      <c r="S113" s="67"/>
      <c r="V113" s="67" t="n">
        <f aca="false">K113*5.5017049523</f>
        <v>28416958.8982348</v>
      </c>
      <c r="W113" s="67" t="n">
        <f aca="false">M113*5.5017049523</f>
        <v>878875.017471174</v>
      </c>
      <c r="X113" s="67" t="n">
        <f aca="false">N113*5.1890047538+L113*5.5017049523</f>
        <v>29800293.9331662</v>
      </c>
      <c r="Y113" s="67" t="n">
        <f aca="false">N113*5.1890047538</f>
        <v>22639680.3598142</v>
      </c>
      <c r="Z113" s="67" t="n">
        <f aca="false">L113*5.5017049523</f>
        <v>7160613.57335203</v>
      </c>
      <c r="AA113" s="67" t="n">
        <f aca="false">IFE_cost_central!B101</f>
        <v>0</v>
      </c>
      <c r="AB113" s="67" t="n">
        <f aca="false">AA113*$AC$13</f>
        <v>0</v>
      </c>
      <c r="AC113" s="67"/>
      <c r="AD113" s="67"/>
    </row>
    <row r="114" customFormat="false" ht="12.8" hidden="false" customHeight="false" outlineLevel="0" collapsed="false">
      <c r="A114" s="159"/>
      <c r="B114" s="5"/>
      <c r="C114" s="159" t="n">
        <f aca="false">C110+1</f>
        <v>2040</v>
      </c>
      <c r="D114" s="159" t="n">
        <f aca="false">D110</f>
        <v>1</v>
      </c>
      <c r="E114" s="159" t="n">
        <v>261</v>
      </c>
      <c r="F114" s="161" t="n">
        <f aca="false">central_v2_m!D102+temporary_pension_bonus_central!B102</f>
        <v>36227399.6145678</v>
      </c>
      <c r="G114" s="161" t="n">
        <f aca="false">central_v2_m!E102+temporary_pension_bonus_central!B102</f>
        <v>34768663.7536759</v>
      </c>
      <c r="H114" s="8" t="n">
        <f aca="false">F114-J114</f>
        <v>30844611.6538702</v>
      </c>
      <c r="I114" s="8" t="n">
        <f aca="false">G114-K114</f>
        <v>29547359.4317992</v>
      </c>
      <c r="J114" s="161" t="n">
        <f aca="false">central_v2_m!J102</f>
        <v>5382787.96069761</v>
      </c>
      <c r="K114" s="161" t="n">
        <f aca="false">central_v2_m!K102</f>
        <v>5221304.32187668</v>
      </c>
      <c r="L114" s="8" t="n">
        <f aca="false">H114-I114</f>
        <v>1297252.22207099</v>
      </c>
      <c r="M114" s="8" t="n">
        <f aca="false">J114-K114</f>
        <v>161483.638820929</v>
      </c>
      <c r="N114" s="161" t="n">
        <f aca="false">SUM(central_v5_m!C102:J102)</f>
        <v>5333702.48711567</v>
      </c>
      <c r="O114" s="5"/>
      <c r="P114" s="5"/>
      <c r="Q114" s="8" t="n">
        <f aca="false">I114*5.5017049523</f>
        <v>162560853.713318</v>
      </c>
      <c r="R114" s="8"/>
      <c r="S114" s="8"/>
      <c r="T114" s="5"/>
      <c r="U114" s="5"/>
      <c r="V114" s="8" t="n">
        <f aca="false">K114*5.5017049523</f>
        <v>28726075.8451343</v>
      </c>
      <c r="W114" s="8" t="n">
        <f aca="false">M114*5.5017049523</f>
        <v>888435.335416527</v>
      </c>
      <c r="X114" s="8" t="n">
        <f aca="false">N114*5.1890047538+L114*5.5017049523</f>
        <v>34813706.5355482</v>
      </c>
      <c r="Y114" s="8" t="n">
        <f aca="false">N114*5.1890047538</f>
        <v>27676607.5609981</v>
      </c>
      <c r="Z114" s="8" t="n">
        <f aca="false">L114*5.5017049523</f>
        <v>7137098.97455014</v>
      </c>
      <c r="AA114" s="8" t="n">
        <f aca="false">IFE_cost_central!B102</f>
        <v>0</v>
      </c>
      <c r="AB114" s="8" t="n">
        <f aca="false">AA114*$AC$13</f>
        <v>0</v>
      </c>
      <c r="AC114" s="8"/>
      <c r="AD114" s="8"/>
      <c r="AE114" s="159"/>
      <c r="AF114" s="159"/>
      <c r="AG114" s="159"/>
      <c r="AH114" s="159"/>
      <c r="AI114" s="159"/>
      <c r="AJ114" s="159"/>
      <c r="AK114" s="159"/>
      <c r="AL114" s="159"/>
      <c r="AM114" s="159"/>
      <c r="AN114" s="159"/>
      <c r="AO114" s="159"/>
      <c r="AP114" s="159"/>
      <c r="AQ114" s="159"/>
      <c r="AR114" s="159"/>
      <c r="AS114" s="159"/>
      <c r="AT114" s="159"/>
      <c r="AU114" s="159"/>
      <c r="AV114" s="159"/>
      <c r="AW114" s="159"/>
      <c r="AX114" s="159"/>
      <c r="AY114" s="159"/>
      <c r="AZ114" s="159"/>
      <c r="BA114" s="159"/>
      <c r="BB114" s="159"/>
      <c r="BC114" s="159"/>
      <c r="BD114" s="159"/>
      <c r="BE114" s="159"/>
      <c r="BF114" s="159"/>
      <c r="BG114" s="159"/>
      <c r="BH114" s="159"/>
      <c r="BI114" s="159"/>
      <c r="BJ114" s="159"/>
      <c r="BK114" s="159"/>
      <c r="BL114" s="159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3" t="n">
        <f aca="false">central_v2_m!D103+temporary_pension_bonus_central!B103</f>
        <v>36419329.2404785</v>
      </c>
      <c r="G115" s="163" t="n">
        <f aca="false">central_v2_m!E103+temporary_pension_bonus_central!B103</f>
        <v>34954118.9582447</v>
      </c>
      <c r="H115" s="67" t="n">
        <f aca="false">F115-J115</f>
        <v>30926457.1661433</v>
      </c>
      <c r="I115" s="67" t="n">
        <f aca="false">G115-K115</f>
        <v>29626033.0461396</v>
      </c>
      <c r="J115" s="163" t="n">
        <f aca="false">central_v2_m!J103</f>
        <v>5492872.07433519</v>
      </c>
      <c r="K115" s="163" t="n">
        <f aca="false">central_v2_m!K103</f>
        <v>5328085.91210514</v>
      </c>
      <c r="L115" s="67" t="n">
        <f aca="false">H115-I115</f>
        <v>1300424.12000375</v>
      </c>
      <c r="M115" s="67" t="n">
        <f aca="false">J115-K115</f>
        <v>164786.162230057</v>
      </c>
      <c r="N115" s="163" t="n">
        <f aca="false">SUM(central_v5_m!C103:J103)</f>
        <v>4333494.47042876</v>
      </c>
      <c r="O115" s="7"/>
      <c r="P115" s="7"/>
      <c r="Q115" s="67" t="n">
        <f aca="false">I115*5.5017049523</f>
        <v>162993692.72695</v>
      </c>
      <c r="R115" s="67"/>
      <c r="S115" s="67"/>
      <c r="T115" s="7"/>
      <c r="U115" s="7"/>
      <c r="V115" s="67" t="n">
        <f aca="false">K115*5.5017049523</f>
        <v>29313556.6489087</v>
      </c>
      <c r="W115" s="67" t="n">
        <f aca="false">M115*5.5017049523</f>
        <v>906604.844811614</v>
      </c>
      <c r="X115" s="67" t="n">
        <f aca="false">N115*5.1890047538+L115*5.5017049523</f>
        <v>29641073.2287358</v>
      </c>
      <c r="Y115" s="67" t="n">
        <f aca="false">N115*5.1890047538</f>
        <v>22486523.4076209</v>
      </c>
      <c r="Z115" s="67" t="n">
        <f aca="false">L115*5.5017049523</f>
        <v>7154549.82111497</v>
      </c>
      <c r="AA115" s="67" t="n">
        <f aca="false">IFE_cost_central!B103</f>
        <v>0</v>
      </c>
      <c r="AB115" s="67" t="n">
        <f aca="false">AA115*$AC$13</f>
        <v>0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3" t="n">
        <f aca="false">central_v2_m!D104+temporary_pension_bonus_central!B104</f>
        <v>36648134.7169014</v>
      </c>
      <c r="G116" s="163" t="n">
        <f aca="false">central_v2_m!E104+temporary_pension_bonus_central!B104</f>
        <v>35173376.1165845</v>
      </c>
      <c r="H116" s="67" t="n">
        <f aca="false">F116-J116</f>
        <v>31060711.6172362</v>
      </c>
      <c r="I116" s="67" t="n">
        <f aca="false">G116-K116</f>
        <v>29753575.7099093</v>
      </c>
      <c r="J116" s="163" t="n">
        <f aca="false">central_v2_m!J104</f>
        <v>5587423.09966518</v>
      </c>
      <c r="K116" s="163" t="n">
        <f aca="false">central_v2_m!K104</f>
        <v>5419800.40667523</v>
      </c>
      <c r="L116" s="67" t="n">
        <f aca="false">H116-I116</f>
        <v>1307135.9073269</v>
      </c>
      <c r="M116" s="67" t="n">
        <f aca="false">J116-K116</f>
        <v>167622.692989957</v>
      </c>
      <c r="N116" s="163" t="n">
        <f aca="false">SUM(central_v5_m!C104:J104)</f>
        <v>4286770.65291222</v>
      </c>
      <c r="O116" s="7"/>
      <c r="P116" s="7"/>
      <c r="Q116" s="67" t="n">
        <f aca="false">I116*5.5017049523</f>
        <v>163695394.831841</v>
      </c>
      <c r="R116" s="67"/>
      <c r="S116" s="67"/>
      <c r="T116" s="7"/>
      <c r="U116" s="7"/>
      <c r="V116" s="67" t="n">
        <f aca="false">K116*5.5017049523</f>
        <v>29818142.7378826</v>
      </c>
      <c r="W116" s="67" t="n">
        <f aca="false">M116*5.5017049523</f>
        <v>922210.600140707</v>
      </c>
      <c r="X116" s="67" t="n">
        <f aca="false">N116*5.1890047538+L116*5.5017049523</f>
        <v>29435549.3910813</v>
      </c>
      <c r="Y116" s="67" t="n">
        <f aca="false">N116*5.1890047538</f>
        <v>22244073.2964118</v>
      </c>
      <c r="Z116" s="67" t="n">
        <f aca="false">L116*5.5017049523</f>
        <v>7191476.09466954</v>
      </c>
      <c r="AA116" s="67" t="n">
        <f aca="false">IFE_cost_central!B104</f>
        <v>0</v>
      </c>
      <c r="AB116" s="67" t="n">
        <f aca="false">AA116*$AC$13</f>
        <v>0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3" t="n">
        <f aca="false">central_v2_m!D105+temporary_pension_bonus_central!B105</f>
        <v>36933953.5534501</v>
      </c>
      <c r="G117" s="163" t="n">
        <f aca="false">central_v2_m!E105+temporary_pension_bonus_central!B105</f>
        <v>35448537.3297645</v>
      </c>
      <c r="H117" s="67" t="n">
        <f aca="false">F117-J117</f>
        <v>31227469.7671902</v>
      </c>
      <c r="I117" s="67" t="n">
        <f aca="false">G117-K117</f>
        <v>29913248.0570925</v>
      </c>
      <c r="J117" s="163" t="n">
        <f aca="false">central_v2_m!J105</f>
        <v>5706483.78625982</v>
      </c>
      <c r="K117" s="163" t="n">
        <f aca="false">central_v2_m!K105</f>
        <v>5535289.27267203</v>
      </c>
      <c r="L117" s="67" t="n">
        <f aca="false">H117-I117</f>
        <v>1314221.71009778</v>
      </c>
      <c r="M117" s="67" t="n">
        <f aca="false">J117-K117</f>
        <v>171194.513587793</v>
      </c>
      <c r="N117" s="163" t="n">
        <f aca="false">SUM(central_v5_m!C105:J105)</f>
        <v>4283518.75233801</v>
      </c>
      <c r="O117" s="7"/>
      <c r="P117" s="7"/>
      <c r="Q117" s="67" t="n">
        <f aca="false">I117*5.5017049523</f>
        <v>164573864.975084</v>
      </c>
      <c r="R117" s="67"/>
      <c r="S117" s="67"/>
      <c r="T117" s="7"/>
      <c r="U117" s="7"/>
      <c r="V117" s="67" t="n">
        <f aca="false">K117*5.5017049523</f>
        <v>30453528.4038728</v>
      </c>
      <c r="W117" s="67" t="n">
        <f aca="false">M117*5.5017049523</f>
        <v>941861.703212552</v>
      </c>
      <c r="X117" s="67" t="n">
        <f aca="false">N117*5.1890047538+L117*5.5017049523</f>
        <v>29457659.2597385</v>
      </c>
      <c r="Y117" s="67" t="n">
        <f aca="false">N117*5.1890047538</f>
        <v>22227199.1688734</v>
      </c>
      <c r="Z117" s="67" t="n">
        <f aca="false">L117*5.5017049523</f>
        <v>7230460.09086514</v>
      </c>
      <c r="AA117" s="67" t="n">
        <f aca="false">IFE_cost_central!B105</f>
        <v>0</v>
      </c>
      <c r="AB117" s="67" t="n">
        <f aca="false">AA117*$AC$13</f>
        <v>0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18" customFormat="false" ht="12.8" hidden="false" customHeight="false" outlineLevel="0" collapsed="false">
      <c r="F118" s="0"/>
    </row>
    <row r="119" customFormat="false" ht="12.8" hidden="false" customHeight="false" outlineLevel="0" collapsed="false">
      <c r="F119" s="0"/>
    </row>
    <row r="120" customFormat="false" ht="12.8" hidden="false" customHeight="false" outlineLevel="0" collapsed="false">
      <c r="F120" s="58" t="s">
        <v>217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A80" colorId="64" zoomScale="60" zoomScaleNormal="60" zoomScalePageLayoutView="100" workbookViewId="0">
      <selection pane="topLeft" activeCell="R130" activeCellId="0" sqref="R130"/>
    </sheetView>
  </sheetViews>
  <sheetFormatPr defaultColWidth="9.328125" defaultRowHeight="12.8" zeroHeight="false" outlineLevelRow="0" outlineLevelCol="0"/>
  <cols>
    <col collapsed="false" customWidth="true" hidden="false" outlineLevel="0" max="6" min="5" style="110" width="16.48"/>
    <col collapsed="false" customWidth="true" hidden="false" outlineLevel="0" max="10" min="7" style="0" width="16.48"/>
  </cols>
  <sheetData>
    <row r="1" customFormat="false" ht="12.8" hidden="false" customHeight="true" outlineLevel="0" collapsed="false">
      <c r="A1" s="168"/>
      <c r="B1" s="168"/>
      <c r="C1" s="168"/>
      <c r="D1" s="168"/>
      <c r="E1" s="169" t="s">
        <v>218</v>
      </c>
      <c r="F1" s="169" t="s">
        <v>219</v>
      </c>
      <c r="G1" s="168"/>
      <c r="H1" s="168"/>
      <c r="I1" s="168"/>
      <c r="J1" s="168"/>
      <c r="K1" s="168"/>
      <c r="L1" s="168"/>
      <c r="M1" s="170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V1" s="171"/>
      <c r="AW1" s="171"/>
      <c r="AX1" s="171"/>
      <c r="AY1" s="171"/>
      <c r="AZ1" s="171"/>
      <c r="BA1" s="171"/>
      <c r="BB1" s="171"/>
      <c r="BC1" s="171"/>
      <c r="BD1" s="171"/>
      <c r="BE1" s="171"/>
      <c r="BF1" s="171"/>
      <c r="BG1" s="171"/>
      <c r="BH1" s="171"/>
      <c r="BI1" s="171"/>
      <c r="BJ1" s="171"/>
      <c r="BK1" s="171"/>
      <c r="BL1" s="171"/>
    </row>
    <row r="2" customFormat="false" ht="50.25" hidden="false" customHeight="true" outlineLevel="0" collapsed="false">
      <c r="A2" s="146" t="s">
        <v>220</v>
      </c>
      <c r="B2" s="146" t="s">
        <v>183</v>
      </c>
      <c r="C2" s="146" t="s">
        <v>184</v>
      </c>
      <c r="D2" s="146" t="s">
        <v>221</v>
      </c>
      <c r="E2" s="148" t="s">
        <v>222</v>
      </c>
      <c r="F2" s="148" t="s">
        <v>223</v>
      </c>
      <c r="G2" s="146" t="s">
        <v>224</v>
      </c>
      <c r="H2" s="146" t="s">
        <v>225</v>
      </c>
      <c r="I2" s="146" t="s">
        <v>226</v>
      </c>
      <c r="J2" s="146" t="s">
        <v>227</v>
      </c>
      <c r="K2" s="146" t="s">
        <v>228</v>
      </c>
      <c r="L2" s="146" t="s">
        <v>229</v>
      </c>
      <c r="M2" s="149" t="s">
        <v>230</v>
      </c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0"/>
    </row>
    <row r="3" customFormat="false" ht="12.8" hidden="false" customHeight="false" outlineLevel="0" collapsed="false">
      <c r="A3" s="151" t="s">
        <v>231</v>
      </c>
      <c r="B3" s="151" t="n">
        <v>2014</v>
      </c>
      <c r="C3" s="152" t="n">
        <v>1</v>
      </c>
      <c r="D3" s="151" t="n">
        <v>45</v>
      </c>
      <c r="E3" s="153" t="n">
        <v>16336703</v>
      </c>
      <c r="F3" s="153" t="n">
        <v>147746</v>
      </c>
      <c r="G3" s="154" t="n">
        <v>16188957</v>
      </c>
      <c r="H3" s="172" t="n">
        <v>59323985</v>
      </c>
      <c r="I3" s="173" t="n">
        <f aca="false">H3/G3</f>
        <v>3.66447233135526</v>
      </c>
      <c r="J3" s="154" t="n">
        <f aca="false">G3*I10</f>
        <v>61899880.2143381</v>
      </c>
      <c r="K3" s="172" t="n">
        <v>354218</v>
      </c>
      <c r="L3" s="173" t="n">
        <f aca="false">K3/F3</f>
        <v>2.39747945798871</v>
      </c>
      <c r="M3" s="154" t="n">
        <f aca="false">F3*2.511711692</f>
        <v>371095.355646232</v>
      </c>
      <c r="N3" s="172"/>
      <c r="O3" s="151"/>
      <c r="P3" s="151"/>
      <c r="Q3" s="154"/>
      <c r="R3" s="154"/>
      <c r="S3" s="154"/>
      <c r="T3" s="151"/>
      <c r="U3" s="151"/>
      <c r="V3" s="152"/>
      <c r="W3" s="152"/>
      <c r="X3" s="154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  <c r="BE3" s="151"/>
      <c r="BF3" s="151"/>
      <c r="BG3" s="151"/>
      <c r="BH3" s="151"/>
      <c r="BI3" s="151"/>
      <c r="BJ3" s="151"/>
      <c r="BK3" s="151"/>
      <c r="BL3" s="151"/>
    </row>
    <row r="4" customFormat="false" ht="12.8" hidden="false" customHeight="false" outlineLevel="0" collapsed="false">
      <c r="B4" s="151" t="n">
        <v>2014</v>
      </c>
      <c r="C4" s="152" t="n">
        <v>2</v>
      </c>
      <c r="D4" s="151" t="n">
        <v>46</v>
      </c>
      <c r="E4" s="153" t="n">
        <v>19039169</v>
      </c>
      <c r="F4" s="153" t="n">
        <v>150094</v>
      </c>
      <c r="G4" s="154" t="n">
        <v>18889075</v>
      </c>
      <c r="H4" s="172" t="n">
        <v>70642775</v>
      </c>
      <c r="I4" s="173" t="n">
        <f aca="false">H4/G4</f>
        <v>3.73987476888095</v>
      </c>
      <c r="J4" s="154" t="n">
        <f aca="false">G4*3.8235866717</f>
        <v>72224015.4107417</v>
      </c>
      <c r="K4" s="172" t="n">
        <v>375893</v>
      </c>
      <c r="L4" s="173" t="n">
        <f aca="false">K4/F4</f>
        <v>2.5043839194105</v>
      </c>
      <c r="M4" s="154" t="n">
        <f aca="false">F4*2.511711692</f>
        <v>376992.854699048</v>
      </c>
      <c r="N4" s="172"/>
      <c r="Q4" s="154"/>
      <c r="R4" s="154"/>
      <c r="S4" s="154"/>
      <c r="V4" s="152"/>
      <c r="W4" s="152"/>
      <c r="X4" s="154"/>
    </row>
    <row r="5" customFormat="false" ht="12.8" hidden="false" customHeight="false" outlineLevel="0" collapsed="false">
      <c r="B5" s="151" t="n">
        <v>2014</v>
      </c>
      <c r="C5" s="152" t="n">
        <v>3</v>
      </c>
      <c r="D5" s="151" t="n">
        <v>47</v>
      </c>
      <c r="E5" s="153" t="n">
        <v>16811748</v>
      </c>
      <c r="F5" s="153" t="n">
        <v>145661</v>
      </c>
      <c r="G5" s="154" t="n">
        <v>16666087</v>
      </c>
      <c r="H5" s="172" t="n">
        <v>66453030</v>
      </c>
      <c r="I5" s="173" t="n">
        <f aca="false">H5/G5</f>
        <v>3.98732047900626</v>
      </c>
      <c r="J5" s="154" t="n">
        <f aca="false">G5*3.8235866717</f>
        <v>63724228.1225926</v>
      </c>
      <c r="K5" s="172" t="n">
        <v>387130</v>
      </c>
      <c r="L5" s="173" t="n">
        <f aca="false">K5/F5</f>
        <v>2.65774641118762</v>
      </c>
      <c r="M5" s="154" t="n">
        <f aca="false">F5*2.511711692</f>
        <v>365858.436768412</v>
      </c>
      <c r="N5" s="172"/>
      <c r="Q5" s="154"/>
      <c r="R5" s="154"/>
      <c r="S5" s="154"/>
      <c r="V5" s="152"/>
      <c r="W5" s="152"/>
      <c r="X5" s="154"/>
    </row>
    <row r="6" customFormat="false" ht="12.8" hidden="false" customHeight="false" outlineLevel="0" collapsed="false">
      <c r="B6" s="151" t="n">
        <v>2014</v>
      </c>
      <c r="C6" s="152" t="n">
        <v>4</v>
      </c>
      <c r="D6" s="151" t="n">
        <v>48</v>
      </c>
      <c r="E6" s="153" t="n">
        <v>20743937</v>
      </c>
      <c r="F6" s="153" t="n">
        <v>143630</v>
      </c>
      <c r="G6" s="154" t="n">
        <v>20600306</v>
      </c>
      <c r="H6" s="172" t="n">
        <v>75212989</v>
      </c>
      <c r="I6" s="173" t="n">
        <f aca="false">H6/G6</f>
        <v>3.65106173665576</v>
      </c>
      <c r="J6" s="154" t="n">
        <f aca="false">G6*3.8235866717</f>
        <v>78767055.4545416</v>
      </c>
      <c r="K6" s="172" t="n">
        <v>390504</v>
      </c>
      <c r="L6" s="173" t="n">
        <f aca="false">K6/F6</f>
        <v>2.71881918819188</v>
      </c>
      <c r="M6" s="154" t="n">
        <f aca="false">F6*2.511711692</f>
        <v>360757.15032196</v>
      </c>
      <c r="N6" s="172"/>
      <c r="Q6" s="154"/>
      <c r="R6" s="154"/>
      <c r="S6" s="154"/>
      <c r="V6" s="152"/>
      <c r="W6" s="152"/>
      <c r="X6" s="154"/>
    </row>
    <row r="7" customFormat="false" ht="12.8" hidden="false" customHeight="false" outlineLevel="0" collapsed="false">
      <c r="B7" s="151" t="n">
        <v>2015</v>
      </c>
      <c r="C7" s="152" t="n">
        <v>1</v>
      </c>
      <c r="D7" s="151" t="n">
        <v>49</v>
      </c>
      <c r="E7" s="153" t="n">
        <v>18307160</v>
      </c>
      <c r="F7" s="153" t="n">
        <v>167252</v>
      </c>
      <c r="G7" s="154" t="n">
        <v>18139908</v>
      </c>
      <c r="H7" s="172" t="n">
        <v>71061517</v>
      </c>
      <c r="I7" s="173" t="n">
        <f aca="false">H7/G7</f>
        <v>3.91741330771909</v>
      </c>
      <c r="J7" s="154" t="n">
        <f aca="false">G7*3.8235866717</f>
        <v>69359510.4546642</v>
      </c>
      <c r="K7" s="172" t="n">
        <v>409117</v>
      </c>
      <c r="L7" s="173" t="n">
        <f aca="false">K7/F7</f>
        <v>2.44611125726449</v>
      </c>
      <c r="M7" s="154" t="n">
        <f aca="false">F7*2.511711692</f>
        <v>420088.803910384</v>
      </c>
      <c r="N7" s="172"/>
      <c r="Q7" s="154"/>
      <c r="R7" s="154"/>
      <c r="S7" s="154"/>
      <c r="V7" s="152"/>
      <c r="W7" s="152"/>
      <c r="X7" s="154"/>
    </row>
    <row r="8" customFormat="false" ht="12.8" hidden="false" customHeight="false" outlineLevel="0" collapsed="false">
      <c r="B8" s="151" t="n">
        <v>2015</v>
      </c>
      <c r="C8" s="152" t="n">
        <v>2</v>
      </c>
      <c r="D8" s="151" t="n">
        <v>50</v>
      </c>
      <c r="E8" s="153" t="n">
        <v>21740969</v>
      </c>
      <c r="F8" s="153" t="n">
        <v>188439</v>
      </c>
      <c r="G8" s="154" t="n">
        <v>21552530</v>
      </c>
      <c r="H8" s="172" t="n">
        <v>85808756</v>
      </c>
      <c r="I8" s="173" t="n">
        <f aca="false">H8/G8</f>
        <v>3.98137740673601</v>
      </c>
      <c r="J8" s="154" t="n">
        <f aca="false">G8*3.8235866717</f>
        <v>82407966.4494144</v>
      </c>
      <c r="K8" s="172" t="n">
        <v>442027</v>
      </c>
      <c r="L8" s="173" t="n">
        <f aca="false">K8/F8</f>
        <v>2.34572991790447</v>
      </c>
      <c r="M8" s="154" t="n">
        <f aca="false">F8*2.511711692</f>
        <v>473304.439528788</v>
      </c>
      <c r="N8" s="172"/>
      <c r="Q8" s="154"/>
      <c r="R8" s="154"/>
      <c r="S8" s="154"/>
      <c r="V8" s="152"/>
      <c r="W8" s="152"/>
      <c r="X8" s="154"/>
    </row>
    <row r="9" customFormat="false" ht="12.8" hidden="false" customHeight="false" outlineLevel="0" collapsed="false">
      <c r="A9" s="7"/>
      <c r="B9" s="174" t="n">
        <v>2015</v>
      </c>
      <c r="C9" s="7" t="n">
        <v>1</v>
      </c>
      <c r="D9" s="174" t="n">
        <v>161</v>
      </c>
      <c r="E9" s="163" t="n">
        <f aca="false">central_SIPA_income!B2</f>
        <v>18034497.499367</v>
      </c>
      <c r="F9" s="163" t="n">
        <f aca="false">central_SIPA_income!I2</f>
        <v>132278.052265445</v>
      </c>
      <c r="G9" s="67" t="n">
        <f aca="false">E9-F9*0.7</f>
        <v>17941902.8627812</v>
      </c>
      <c r="H9" s="9"/>
      <c r="I9" s="175"/>
      <c r="J9" s="67" t="n">
        <f aca="false">G9*3.8235866717</f>
        <v>68602420.6510662</v>
      </c>
      <c r="K9" s="9"/>
      <c r="L9" s="175"/>
      <c r="M9" s="67" t="n">
        <f aca="false">F9*2.511711692</f>
        <v>332244.330470106</v>
      </c>
      <c r="N9" s="7"/>
      <c r="O9" s="7"/>
      <c r="P9" s="7"/>
      <c r="Q9" s="67"/>
      <c r="R9" s="67"/>
      <c r="S9" s="67"/>
      <c r="T9" s="7"/>
      <c r="U9" s="7"/>
      <c r="V9" s="7"/>
      <c r="W9" s="7"/>
      <c r="X9" s="6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174" t="n">
        <v>2015</v>
      </c>
      <c r="C10" s="7" t="n">
        <v>2</v>
      </c>
      <c r="D10" s="174" t="n">
        <v>162</v>
      </c>
      <c r="E10" s="163" t="n">
        <f aca="false">central_SIPA_income!B3</f>
        <v>22385764.1527932</v>
      </c>
      <c r="F10" s="163" t="n">
        <f aca="false">central_SIPA_income!I3</f>
        <v>137545.195244366</v>
      </c>
      <c r="G10" s="67" t="n">
        <f aca="false">E10-F10*0.7</f>
        <v>22289482.5161221</v>
      </c>
      <c r="H10" s="9" t="s">
        <v>232</v>
      </c>
      <c r="I10" s="175" t="n">
        <f aca="false">AVERAGE(I3:I8)</f>
        <v>3.82358667172555</v>
      </c>
      <c r="J10" s="67" t="n">
        <f aca="false">G10*3.8235866717</f>
        <v>85225768.2677348</v>
      </c>
      <c r="K10" s="9" t="s">
        <v>232</v>
      </c>
      <c r="L10" s="175" t="n">
        <f aca="false">AVERAGE(L3:L8)</f>
        <v>2.51171169199128</v>
      </c>
      <c r="M10" s="67" t="n">
        <f aca="false">F10*2.511711692</f>
        <v>345473.875073696</v>
      </c>
      <c r="N10" s="7"/>
      <c r="O10" s="7"/>
      <c r="P10" s="7"/>
      <c r="Q10" s="67"/>
      <c r="R10" s="67"/>
      <c r="S10" s="67"/>
      <c r="T10" s="7"/>
      <c r="U10" s="7"/>
      <c r="V10" s="7"/>
      <c r="W10" s="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174" t="n">
        <v>2015</v>
      </c>
      <c r="C11" s="7" t="n">
        <v>3</v>
      </c>
      <c r="D11" s="174" t="n">
        <v>163</v>
      </c>
      <c r="E11" s="163" t="n">
        <f aca="false">central_SIPA_income!B4</f>
        <v>20234056.7711665</v>
      </c>
      <c r="F11" s="163" t="n">
        <f aca="false">central_SIPA_income!I4</f>
        <v>146901.516727808</v>
      </c>
      <c r="G11" s="67" t="n">
        <f aca="false">E11-F11*0.7</f>
        <v>20131225.709457</v>
      </c>
      <c r="H11" s="9" t="n">
        <v>76520057</v>
      </c>
      <c r="I11" s="67"/>
      <c r="J11" s="67" t="n">
        <f aca="false">G11*3.8235866717</f>
        <v>76973486.3076642</v>
      </c>
      <c r="K11" s="9" t="n">
        <v>445064</v>
      </c>
      <c r="L11" s="67"/>
      <c r="M11" s="67" t="n">
        <f aca="false">F11*2.511711692</f>
        <v>368974.257137768</v>
      </c>
      <c r="Q11" s="67"/>
      <c r="R11" s="67"/>
      <c r="S11" s="67"/>
      <c r="X11" s="67"/>
    </row>
    <row r="12" customFormat="false" ht="12.8" hidden="false" customHeight="false" outlineLevel="0" collapsed="false">
      <c r="A12" s="7"/>
      <c r="B12" s="174" t="n">
        <v>2015</v>
      </c>
      <c r="C12" s="7" t="n">
        <v>4</v>
      </c>
      <c r="D12" s="174" t="n">
        <v>164</v>
      </c>
      <c r="E12" s="163" t="n">
        <f aca="false">central_SIPA_income!B5</f>
        <v>23483163.7309384</v>
      </c>
      <c r="F12" s="163" t="n">
        <f aca="false">central_SIPA_income!I5</f>
        <v>146445.351472853</v>
      </c>
      <c r="G12" s="67" t="n">
        <f aca="false">E12-F12*0.7</f>
        <v>23380651.9849074</v>
      </c>
      <c r="H12" s="9" t="n">
        <v>81658874</v>
      </c>
      <c r="I12" s="67"/>
      <c r="J12" s="67" t="n">
        <f aca="false">G12*3.8235866717</f>
        <v>89397949.3051482</v>
      </c>
      <c r="K12" s="9" t="n">
        <v>414371</v>
      </c>
      <c r="L12" s="67"/>
      <c r="M12" s="67" t="n">
        <f aca="false">F12*2.511711692</f>
        <v>367828.501533415</v>
      </c>
      <c r="Q12" s="67"/>
      <c r="R12" s="67"/>
      <c r="S12" s="67"/>
      <c r="X12" s="67"/>
    </row>
    <row r="13" customFormat="false" ht="12.8" hidden="false" customHeight="false" outlineLevel="0" collapsed="false">
      <c r="A13" s="159" t="s">
        <v>233</v>
      </c>
      <c r="B13" s="159" t="n">
        <v>2016</v>
      </c>
      <c r="C13" s="5" t="n">
        <v>1</v>
      </c>
      <c r="D13" s="159" t="n">
        <v>165</v>
      </c>
      <c r="E13" s="161" t="n">
        <f aca="false">central_SIPA_income!B6</f>
        <v>19146816.254714</v>
      </c>
      <c r="F13" s="161" t="n">
        <f aca="false">central_SIPA_income!I6</f>
        <v>140761.780403749</v>
      </c>
      <c r="G13" s="8" t="n">
        <f aca="false">E13-F13*0.7</f>
        <v>19048283.0084314</v>
      </c>
      <c r="H13" s="8" t="n">
        <v>71384639</v>
      </c>
      <c r="I13" s="8"/>
      <c r="J13" s="8" t="n">
        <f aca="false">G13*3.8235866717</f>
        <v>72832761.0298078</v>
      </c>
      <c r="K13" s="6" t="n">
        <v>399060</v>
      </c>
      <c r="L13" s="8"/>
      <c r="M13" s="8" t="n">
        <f aca="false">F13*2.511711692</f>
        <v>353553.009626833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  <c r="BJ13" s="159"/>
      <c r="BK13" s="159"/>
      <c r="BL13" s="159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3" t="n">
        <f aca="false">central_SIPA_income!B7</f>
        <v>21810280.3571705</v>
      </c>
      <c r="F14" s="163" t="n">
        <f aca="false">central_SIPA_income!I7</f>
        <v>140324.608319577</v>
      </c>
      <c r="G14" s="67" t="n">
        <f aca="false">E14-F14*0.7</f>
        <v>21712053.1313468</v>
      </c>
      <c r="H14" s="67" t="n">
        <v>78650764</v>
      </c>
      <c r="I14" s="67"/>
      <c r="J14" s="67" t="n">
        <f aca="false">G14*3.8235866717</f>
        <v>83017916.96826</v>
      </c>
      <c r="K14" s="9" t="n">
        <v>377742</v>
      </c>
      <c r="L14" s="67"/>
      <c r="M14" s="67" t="n">
        <f aca="false">F14*2.511711692</f>
        <v>352454.959391601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3" t="n">
        <f aca="false">central_SIPA_income!B8</f>
        <v>18980756.5787828</v>
      </c>
      <c r="F15" s="163" t="n">
        <f aca="false">central_SIPA_income!I8</f>
        <v>140646.763029675</v>
      </c>
      <c r="G15" s="67" t="n">
        <f aca="false">E15-F15*0.7</f>
        <v>18882303.844662</v>
      </c>
      <c r="H15" s="67" t="n">
        <v>72210474</v>
      </c>
      <c r="I15" s="67"/>
      <c r="J15" s="67" t="n">
        <f aca="false">G15*3.8235866717</f>
        <v>72198125.3114393</v>
      </c>
      <c r="K15" s="9" t="n">
        <v>375488</v>
      </c>
      <c r="L15" s="67"/>
      <c r="M15" s="67" t="n">
        <f aca="false">F15*2.511711692</f>
        <v>353264.119143588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3" t="n">
        <f aca="false">central_SIPA_income!B9</f>
        <v>22397188.7827913</v>
      </c>
      <c r="F16" s="163" t="n">
        <f aca="false">central_SIPA_income!I9</f>
        <v>145022.605646437</v>
      </c>
      <c r="G16" s="67" t="n">
        <f aca="false">E16-F16*0.7</f>
        <v>22295672.9588388</v>
      </c>
      <c r="H16" s="67" t="n">
        <v>79983678</v>
      </c>
      <c r="I16" s="67"/>
      <c r="J16" s="67" t="n">
        <f aca="false">G16*3.8235866717</f>
        <v>85249437.9619983</v>
      </c>
      <c r="K16" s="9" t="n">
        <v>355397</v>
      </c>
      <c r="L16" s="67"/>
      <c r="M16" s="67" t="n">
        <f aca="false">F16*2.511711692</f>
        <v>364254.97420646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9"/>
      <c r="B17" s="159" t="n">
        <v>2017</v>
      </c>
      <c r="C17" s="5" t="n">
        <v>1</v>
      </c>
      <c r="D17" s="159" t="n">
        <v>169</v>
      </c>
      <c r="E17" s="161" t="n">
        <f aca="false">central_SIPA_income!B10</f>
        <v>19615633.2382376</v>
      </c>
      <c r="F17" s="161" t="n">
        <f aca="false">central_SIPA_income!I10</f>
        <v>119223.590103333</v>
      </c>
      <c r="G17" s="8" t="n">
        <f aca="false">E17-F17*0.7</f>
        <v>19532176.7251652</v>
      </c>
      <c r="H17" s="8" t="n">
        <v>74434596</v>
      </c>
      <c r="I17" s="8"/>
      <c r="J17" s="8" t="n">
        <f aca="false">G17*3.8235866717</f>
        <v>74682970.5956307</v>
      </c>
      <c r="K17" s="6" t="n">
        <v>462191</v>
      </c>
      <c r="L17" s="8"/>
      <c r="M17" s="8" t="n">
        <f aca="false">F17*2.511711692</f>
        <v>299455.285224756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  <c r="BJ17" s="159"/>
      <c r="BK17" s="159"/>
      <c r="BL17" s="159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3" t="n">
        <f aca="false">central_SIPA_income!B11</f>
        <v>23378790.7203935</v>
      </c>
      <c r="F18" s="163" t="n">
        <f aca="false">central_SIPA_income!I11</f>
        <v>127558.97234145</v>
      </c>
      <c r="G18" s="67" t="n">
        <f aca="false">E18-F18*0.7</f>
        <v>23289499.4397545</v>
      </c>
      <c r="H18" s="67" t="n">
        <v>80479757</v>
      </c>
      <c r="I18" s="67"/>
      <c r="J18" s="67" t="n">
        <f aca="false">G18*3.8235866717</f>
        <v>89049419.64841</v>
      </c>
      <c r="K18" s="9" t="n">
        <v>458270</v>
      </c>
      <c r="L18" s="67"/>
      <c r="M18" s="67" t="n">
        <f aca="false">F18*2.511711692</f>
        <v>320391.362249525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3" t="n">
        <f aca="false">central_SIPA_income!B12</f>
        <v>20578914.6776703</v>
      </c>
      <c r="F19" s="163" t="n">
        <f aca="false">central_SIPA_income!I12</f>
        <v>130715.43082937</v>
      </c>
      <c r="G19" s="67" t="n">
        <f aca="false">E19-F19*0.7</f>
        <v>20487413.8760897</v>
      </c>
      <c r="H19" s="67" t="n">
        <v>73976782</v>
      </c>
      <c r="I19" s="67"/>
      <c r="J19" s="67" t="n">
        <f aca="false">G19*3.8235866717</f>
        <v>78335402.6342183</v>
      </c>
      <c r="K19" s="9" t="n">
        <v>489074</v>
      </c>
      <c r="L19" s="67"/>
      <c r="M19" s="67" t="n">
        <f aca="false">F19*2.511711692</f>
        <v>328319.475938947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3" t="n">
        <f aca="false">central_SIPA_income!B13</f>
        <v>24419598.4120469</v>
      </c>
      <c r="F20" s="163" t="n">
        <f aca="false">central_SIPA_income!I13</f>
        <v>138179.566518179</v>
      </c>
      <c r="G20" s="67" t="n">
        <f aca="false">E20-F20*0.7</f>
        <v>24322872.7154842</v>
      </c>
      <c r="H20" s="67" t="n">
        <v>82408987.5633976</v>
      </c>
      <c r="I20" s="67"/>
      <c r="J20" s="67" t="n">
        <f aca="false">G20*3.8235866717</f>
        <v>93000611.932381</v>
      </c>
      <c r="K20" s="9"/>
      <c r="L20" s="67"/>
      <c r="M20" s="67" t="n">
        <f aca="false">F20*2.511711692</f>
        <v>347067.232819201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9"/>
      <c r="B21" s="159" t="n">
        <v>2018</v>
      </c>
      <c r="C21" s="5" t="n">
        <v>1</v>
      </c>
      <c r="D21" s="159" t="n">
        <v>173</v>
      </c>
      <c r="E21" s="161" t="n">
        <f aca="false">central_SIPA_income!B14</f>
        <v>19446933.4382352</v>
      </c>
      <c r="F21" s="161" t="n">
        <f aca="false">central_SIPA_income!I14</f>
        <v>125820.310106618</v>
      </c>
      <c r="G21" s="8" t="n">
        <f aca="false">E21-F21*0.7</f>
        <v>19358859.2211606</v>
      </c>
      <c r="H21" s="8"/>
      <c r="I21" s="8"/>
      <c r="J21" s="8" t="n">
        <f aca="false">G21*3.8235866717</f>
        <v>74020276.0973463</v>
      </c>
      <c r="K21" s="6"/>
      <c r="L21" s="8"/>
      <c r="M21" s="8" t="n">
        <f aca="false">F21*2.511711692</f>
        <v>316024.343985859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  <c r="BB21" s="159"/>
      <c r="BC21" s="159"/>
      <c r="BD21" s="159"/>
      <c r="BE21" s="159"/>
      <c r="BF21" s="159"/>
      <c r="BG21" s="159"/>
      <c r="BH21" s="159"/>
      <c r="BI21" s="159"/>
      <c r="BJ21" s="159"/>
      <c r="BK21" s="159"/>
      <c r="BL21" s="159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3" t="n">
        <f aca="false">central_SIPA_income!B15</f>
        <v>21970032.2997489</v>
      </c>
      <c r="F22" s="163" t="n">
        <f aca="false">central_SIPA_income!I15</f>
        <v>128561.943141318</v>
      </c>
      <c r="G22" s="67" t="n">
        <f aca="false">E22-F22*0.7</f>
        <v>21880038.93955</v>
      </c>
      <c r="H22" s="67"/>
      <c r="I22" s="67"/>
      <c r="J22" s="67" t="n">
        <f aca="false">G22*3.8235866717</f>
        <v>83660225.2655404</v>
      </c>
      <c r="K22" s="9"/>
      <c r="L22" s="67"/>
      <c r="M22" s="67" t="n">
        <f aca="false">F22*2.511711692</f>
        <v>322910.535734287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3" t="n">
        <f aca="false">central_SIPA_income!B16</f>
        <v>18061907.8282328</v>
      </c>
      <c r="F23" s="163" t="n">
        <f aca="false">central_SIPA_income!I16</f>
        <v>121117.384087286</v>
      </c>
      <c r="G23" s="67" t="n">
        <f aca="false">E23-F23*0.7</f>
        <v>17977125.6593717</v>
      </c>
      <c r="H23" s="67"/>
      <c r="I23" s="67"/>
      <c r="J23" s="67" t="n">
        <f aca="false">G23*3.8235866717</f>
        <v>68737098.0666499</v>
      </c>
      <c r="K23" s="9"/>
      <c r="L23" s="67"/>
      <c r="M23" s="67" t="n">
        <f aca="false">F23*2.511711692</f>
        <v>304211.94971649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3" t="n">
        <f aca="false">central_SIPA_income!B17</f>
        <v>19818011.5998267</v>
      </c>
      <c r="F24" s="163" t="n">
        <f aca="false">central_SIPA_income!I17</f>
        <v>117488.447629411</v>
      </c>
      <c r="G24" s="67" t="n">
        <f aca="false">E24-F24*0.7</f>
        <v>19735769.6864861</v>
      </c>
      <c r="H24" s="67"/>
      <c r="I24" s="67"/>
      <c r="J24" s="67" t="n">
        <f aca="false">G24*3.8235866717</f>
        <v>75461425.9289891</v>
      </c>
      <c r="K24" s="9"/>
      <c r="L24" s="67"/>
      <c r="M24" s="67" t="n">
        <f aca="false">F24*2.511711692</f>
        <v>295097.107585721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9"/>
      <c r="B25" s="159" t="n">
        <v>2019</v>
      </c>
      <c r="C25" s="5" t="n">
        <v>1</v>
      </c>
      <c r="D25" s="159" t="n">
        <v>177</v>
      </c>
      <c r="E25" s="161" t="n">
        <f aca="false">central_SIPA_income!B18</f>
        <v>15851385.0013307</v>
      </c>
      <c r="F25" s="161" t="n">
        <f aca="false">central_SIPA_income!I18</f>
        <v>113588.720787944</v>
      </c>
      <c r="G25" s="8" t="n">
        <f aca="false">E25-F25*0.7</f>
        <v>15771872.8967792</v>
      </c>
      <c r="H25" s="8"/>
      <c r="I25" s="8"/>
      <c r="J25" s="8" t="n">
        <f aca="false">G25*3.8235866717</f>
        <v>60305122.9958713</v>
      </c>
      <c r="K25" s="6"/>
      <c r="L25" s="8"/>
      <c r="M25" s="8" t="n">
        <f aca="false">F25*2.511711692</f>
        <v>285302.118082402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  <c r="BB25" s="159"/>
      <c r="BC25" s="159"/>
      <c r="BD25" s="159"/>
      <c r="BE25" s="159"/>
      <c r="BF25" s="159"/>
      <c r="BG25" s="159"/>
      <c r="BH25" s="159"/>
      <c r="BI25" s="159"/>
      <c r="BJ25" s="159"/>
      <c r="BK25" s="159"/>
      <c r="BL25" s="159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3" t="n">
        <f aca="false">central_SIPA_income!B19</f>
        <v>18844983.0549242</v>
      </c>
      <c r="F26" s="163" t="n">
        <f aca="false">central_SIPA_income!I19</f>
        <v>109525.592719891</v>
      </c>
      <c r="G26" s="67" t="n">
        <f aca="false">E26-F26*0.7</f>
        <v>18768315.1400203</v>
      </c>
      <c r="H26" s="67" t="n">
        <v>1000</v>
      </c>
      <c r="I26" s="67"/>
      <c r="J26" s="67" t="n">
        <f aca="false">G26*3.8235866717</f>
        <v>71762279.6196469</v>
      </c>
      <c r="K26" s="9"/>
      <c r="L26" s="67"/>
      <c r="M26" s="67" t="n">
        <f aca="false">F26*2.511711692</f>
        <v>275096.71180778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3" t="n">
        <f aca="false">central_SIPA_income!B20</f>
        <v>15710193.8603896</v>
      </c>
      <c r="F27" s="163" t="n">
        <f aca="false">central_SIPA_income!I20</f>
        <v>104871.150029721</v>
      </c>
      <c r="G27" s="67" t="n">
        <f aca="false">E27-F27*0.7</f>
        <v>15636784.0553688</v>
      </c>
      <c r="H27" s="67"/>
      <c r="I27" s="67"/>
      <c r="J27" s="67" t="n">
        <f aca="false">G27*3.8235866717</f>
        <v>59788599.1023591</v>
      </c>
      <c r="K27" s="9"/>
      <c r="L27" s="67"/>
      <c r="M27" s="67" t="n">
        <f aca="false">F27*2.511711692</f>
        <v>263406.093683137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3" t="n">
        <f aca="false">central_SIPA_income!B21</f>
        <v>17901847.1373961</v>
      </c>
      <c r="F28" s="163" t="n">
        <f aca="false">central_SIPA_income!I21</f>
        <v>105328.863710972</v>
      </c>
      <c r="G28" s="67" t="n">
        <f aca="false">E28-F28*0.7</f>
        <v>17828116.9327984</v>
      </c>
      <c r="H28" s="67"/>
      <c r="I28" s="67"/>
      <c r="J28" s="67" t="n">
        <f aca="false">G28*3.8235866717</f>
        <v>68167350.285757</v>
      </c>
      <c r="K28" s="9"/>
      <c r="L28" s="67"/>
      <c r="M28" s="67" t="n">
        <f aca="false">F28*2.511711692</f>
        <v>264555.738487923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9"/>
      <c r="B29" s="159" t="n">
        <v>2020</v>
      </c>
      <c r="C29" s="5" t="n">
        <v>1</v>
      </c>
      <c r="D29" s="159" t="n">
        <v>181</v>
      </c>
      <c r="E29" s="161" t="n">
        <f aca="false">central_SIPA_income!B22</f>
        <v>16312290.4430825</v>
      </c>
      <c r="F29" s="161" t="n">
        <f aca="false">central_SIPA_income!I22</f>
        <v>114354.601684911</v>
      </c>
      <c r="G29" s="8" t="n">
        <f aca="false">E29-F29*0.7</f>
        <v>16232242.2219031</v>
      </c>
      <c r="H29" s="8"/>
      <c r="I29" s="8"/>
      <c r="J29" s="8" t="n">
        <f aca="false">G29*3.8235866717</f>
        <v>62065385.0114746</v>
      </c>
      <c r="K29" s="6"/>
      <c r="L29" s="8"/>
      <c r="M29" s="8" t="n">
        <f aca="false">F29*2.511711692</f>
        <v>287225.790085993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3" t="n">
        <f aca="false">central_SIPA_income!B23</f>
        <v>18376456.9659741</v>
      </c>
      <c r="F30" s="163" t="n">
        <f aca="false">central_SIPA_income!I23</f>
        <v>82723.7607858221</v>
      </c>
      <c r="G30" s="67" t="n">
        <f aca="false">E30-F30*0.7</f>
        <v>18318550.333424</v>
      </c>
      <c r="H30" s="67"/>
      <c r="I30" s="67"/>
      <c r="J30" s="67" t="n">
        <f aca="false">G30*3.8235866717</f>
        <v>70042564.8997456</v>
      </c>
      <c r="K30" s="9"/>
      <c r="L30" s="67"/>
      <c r="M30" s="67" t="n">
        <f aca="false">F30*2.511711692</f>
        <v>207778.23717196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3" t="n">
        <f aca="false">central_SIPA_income!B24</f>
        <v>15775623.187441</v>
      </c>
      <c r="F31" s="163" t="n">
        <f aca="false">central_SIPA_income!I24</f>
        <v>82703.572565179</v>
      </c>
      <c r="G31" s="67" t="n">
        <f aca="false">E31-F31*0.7</f>
        <v>15717730.6866453</v>
      </c>
      <c r="H31" s="67"/>
      <c r="I31" s="67"/>
      <c r="J31" s="67" t="n">
        <f aca="false">G31*3.8235866717</f>
        <v>60098105.5628272</v>
      </c>
      <c r="K31" s="9"/>
      <c r="L31" s="67"/>
      <c r="M31" s="67" t="n">
        <f aca="false">F31*2.511711692</f>
        <v>207727.53018213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3" t="n">
        <f aca="false">central_SIPA_income!B25</f>
        <v>19094122.7808011</v>
      </c>
      <c r="F32" s="163" t="n">
        <f aca="false">central_SIPA_income!I25</f>
        <v>88026.8110739797</v>
      </c>
      <c r="G32" s="67" t="n">
        <f aca="false">E32-F32*0.7</f>
        <v>19032504.0130493</v>
      </c>
      <c r="H32" s="67"/>
      <c r="I32" s="67"/>
      <c r="J32" s="67" t="n">
        <f aca="false">G32*3.8235866717</f>
        <v>72772428.673372</v>
      </c>
      <c r="K32" s="9"/>
      <c r="L32" s="67"/>
      <c r="M32" s="67" t="n">
        <f aca="false">F32*2.511711692</f>
        <v>221097.97058399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9"/>
      <c r="B33" s="159" t="n">
        <v>2021</v>
      </c>
      <c r="C33" s="5" t="n">
        <v>1</v>
      </c>
      <c r="D33" s="159" t="n">
        <v>185</v>
      </c>
      <c r="E33" s="161" t="n">
        <f aca="false">central_SIPA_income!B26</f>
        <v>16817161.1222165</v>
      </c>
      <c r="F33" s="161" t="n">
        <f aca="false">central_SIPA_income!I26</f>
        <v>95312.4611729082</v>
      </c>
      <c r="G33" s="8" t="n">
        <f aca="false">E33-F33*0.7</f>
        <v>16750442.3993954</v>
      </c>
      <c r="H33" s="8"/>
      <c r="I33" s="8"/>
      <c r="J33" s="8" t="n">
        <f aca="false">G33*3.8235866717</f>
        <v>64046768.303407</v>
      </c>
      <c r="K33" s="6"/>
      <c r="L33" s="8"/>
      <c r="M33" s="8" t="n">
        <f aca="false">F33*2.511711692</f>
        <v>239397.42312129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159"/>
      <c r="BL33" s="159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3" t="n">
        <f aca="false">central_SIPA_income!B27</f>
        <v>19717222.1067071</v>
      </c>
      <c r="F34" s="163" t="n">
        <f aca="false">central_SIPA_income!I27</f>
        <v>97111.5470098673</v>
      </c>
      <c r="G34" s="67" t="n">
        <f aca="false">E34-F34*0.7</f>
        <v>19649244.0238002</v>
      </c>
      <c r="H34" s="67"/>
      <c r="I34" s="67"/>
      <c r="J34" s="67" t="n">
        <f aca="false">G34*3.8235866717</f>
        <v>75130587.5583833</v>
      </c>
      <c r="K34" s="9"/>
      <c r="L34" s="67"/>
      <c r="M34" s="67" t="n">
        <f aca="false">F34*2.511711692</f>
        <v>243916.208052891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3" t="n">
        <f aca="false">central_SIPA_income!B28</f>
        <v>17478647.522578</v>
      </c>
      <c r="F35" s="163" t="n">
        <f aca="false">central_SIPA_income!I28</f>
        <v>99855.5556210422</v>
      </c>
      <c r="G35" s="67" t="n">
        <f aca="false">E35-F35*0.7</f>
        <v>17408748.6336432</v>
      </c>
      <c r="H35" s="67"/>
      <c r="I35" s="67"/>
      <c r="J35" s="67" t="n">
        <f aca="false">G35*3.8235866717</f>
        <v>66563859.2465739</v>
      </c>
      <c r="K35" s="9"/>
      <c r="L35" s="67"/>
      <c r="M35" s="67" t="n">
        <f aca="false">F35*2.511711692</f>
        <v>250808.366564528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3" t="n">
        <f aca="false">central_SIPA_income!B29</f>
        <v>20588664.629166</v>
      </c>
      <c r="F36" s="163" t="n">
        <f aca="false">central_SIPA_income!I29</f>
        <v>100002.148010823</v>
      </c>
      <c r="G36" s="67" t="n">
        <f aca="false">E36-F36*0.7</f>
        <v>20518663.1255584</v>
      </c>
      <c r="H36" s="67"/>
      <c r="I36" s="67"/>
      <c r="J36" s="67" t="n">
        <f aca="false">G36*3.8235866717</f>
        <v>78454886.8479874</v>
      </c>
      <c r="K36" s="9"/>
      <c r="L36" s="67"/>
      <c r="M36" s="67" t="n">
        <f aca="false">F36*2.511711692</f>
        <v>251176.564383898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9"/>
      <c r="B37" s="159" t="n">
        <v>2022</v>
      </c>
      <c r="C37" s="5" t="n">
        <v>1</v>
      </c>
      <c r="D37" s="159" t="n">
        <v>189</v>
      </c>
      <c r="E37" s="161" t="n">
        <f aca="false">central_SIPA_income!B30</f>
        <v>17947548.2364865</v>
      </c>
      <c r="F37" s="161" t="n">
        <f aca="false">central_SIPA_income!I30</f>
        <v>103253.668422251</v>
      </c>
      <c r="G37" s="8" t="n">
        <f aca="false">E37-F37*0.7</f>
        <v>17875270.6685909</v>
      </c>
      <c r="H37" s="8"/>
      <c r="I37" s="8"/>
      <c r="J37" s="8" t="n">
        <f aca="false">G37*3.8235866717</f>
        <v>68347646.6814541</v>
      </c>
      <c r="K37" s="6"/>
      <c r="L37" s="8"/>
      <c r="M37" s="8" t="n">
        <f aca="false">F37*2.511711692</f>
        <v>259343.44621806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59"/>
      <c r="BG37" s="159"/>
      <c r="BH37" s="159"/>
      <c r="BI37" s="159"/>
      <c r="BJ37" s="159"/>
      <c r="BK37" s="159"/>
      <c r="BL37" s="159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3" t="n">
        <f aca="false">central_SIPA_income!B31</f>
        <v>21202153.973143</v>
      </c>
      <c r="F38" s="163" t="n">
        <f aca="false">central_SIPA_income!I31</f>
        <v>102711.675091495</v>
      </c>
      <c r="G38" s="67" t="n">
        <f aca="false">E38-F38*0.7</f>
        <v>21130255.8005789</v>
      </c>
      <c r="H38" s="67"/>
      <c r="I38" s="67"/>
      <c r="J38" s="67" t="n">
        <f aca="false">G38*3.8235866717</f>
        <v>80793364.4487051</v>
      </c>
      <c r="K38" s="9"/>
      <c r="L38" s="67"/>
      <c r="M38" s="67" t="n">
        <f aca="false">F38*2.511711692</f>
        <v>257982.115232212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3" t="n">
        <f aca="false">central_SIPA_income!B32</f>
        <v>18516885.2644698</v>
      </c>
      <c r="F39" s="163" t="n">
        <f aca="false">central_SIPA_income!I32</f>
        <v>103278.521808742</v>
      </c>
      <c r="G39" s="67" t="n">
        <f aca="false">E39-F39*0.7</f>
        <v>18444590.2992037</v>
      </c>
      <c r="H39" s="67"/>
      <c r="I39" s="67"/>
      <c r="J39" s="67" t="n">
        <f aca="false">G39*3.8235866717</f>
        <v>70524489.6330023</v>
      </c>
      <c r="K39" s="9"/>
      <c r="L39" s="67"/>
      <c r="M39" s="67" t="n">
        <f aca="false">F39*2.511711692</f>
        <v>259405.870759495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3" t="n">
        <f aca="false">central_SIPA_income!B33</f>
        <v>21745995.7746969</v>
      </c>
      <c r="F40" s="163" t="n">
        <f aca="false">central_SIPA_income!I33</f>
        <v>102525.72072274</v>
      </c>
      <c r="G40" s="67" t="n">
        <f aca="false">E40-F40*0.7</f>
        <v>21674227.770191</v>
      </c>
      <c r="H40" s="67"/>
      <c r="I40" s="67"/>
      <c r="J40" s="67" t="n">
        <f aca="false">G40*3.8235866717</f>
        <v>82873288.4214925</v>
      </c>
      <c r="K40" s="9"/>
      <c r="L40" s="67"/>
      <c r="M40" s="67" t="n">
        <f aca="false">F40*2.511711692</f>
        <v>257515.051470033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9"/>
      <c r="B41" s="159" t="n">
        <v>2023</v>
      </c>
      <c r="C41" s="5" t="n">
        <v>1</v>
      </c>
      <c r="D41" s="159" t="n">
        <v>193</v>
      </c>
      <c r="E41" s="161" t="n">
        <f aca="false">central_SIPA_income!B34</f>
        <v>19061796.5036939</v>
      </c>
      <c r="F41" s="161" t="n">
        <f aca="false">central_SIPA_income!I34</f>
        <v>102516.242564728</v>
      </c>
      <c r="G41" s="8" t="n">
        <f aca="false">E41-F41*0.7</f>
        <v>18990035.1338985</v>
      </c>
      <c r="H41" s="8"/>
      <c r="I41" s="8"/>
      <c r="J41" s="8" t="n">
        <f aca="false">G41*3.8235866717</f>
        <v>72610045.2330892</v>
      </c>
      <c r="K41" s="6"/>
      <c r="L41" s="8"/>
      <c r="M41" s="8" t="n">
        <f aca="false">F41*2.511711692</f>
        <v>257491.245069736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59"/>
      <c r="BD41" s="159"/>
      <c r="BE41" s="159"/>
      <c r="BF41" s="159"/>
      <c r="BG41" s="159"/>
      <c r="BH41" s="159"/>
      <c r="BI41" s="159"/>
      <c r="BJ41" s="159"/>
      <c r="BK41" s="159"/>
      <c r="BL41" s="159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3" t="n">
        <f aca="false">central_SIPA_income!B35</f>
        <v>22303927.4391386</v>
      </c>
      <c r="F42" s="163" t="n">
        <f aca="false">central_SIPA_income!I35</f>
        <v>99458.5012905304</v>
      </c>
      <c r="G42" s="67" t="n">
        <f aca="false">E42-F42*0.7</f>
        <v>22234306.4882352</v>
      </c>
      <c r="H42" s="67"/>
      <c r="I42" s="67"/>
      <c r="J42" s="67" t="n">
        <f aca="false">G42*3.8235866717</f>
        <v>85014797.942909</v>
      </c>
      <c r="K42" s="9"/>
      <c r="L42" s="67"/>
      <c r="M42" s="67" t="n">
        <f aca="false">F42*2.511711692</f>
        <v>249811.080560222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3" t="n">
        <f aca="false">central_SIPA_income!B36</f>
        <v>19501657.7525332</v>
      </c>
      <c r="F43" s="163" t="n">
        <f aca="false">central_SIPA_income!I36</f>
        <v>104409.662721173</v>
      </c>
      <c r="G43" s="67" t="n">
        <f aca="false">E43-F43*0.7</f>
        <v>19428570.9886284</v>
      </c>
      <c r="H43" s="67"/>
      <c r="I43" s="67"/>
      <c r="J43" s="67" t="n">
        <f aca="false">G43*3.8235866717</f>
        <v>74286825.0822967</v>
      </c>
      <c r="K43" s="9"/>
      <c r="L43" s="67"/>
      <c r="M43" s="67" t="n">
        <f aca="false">F43*2.511711692</f>
        <v>262246.970614546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3" t="n">
        <f aca="false">central_SIPA_income!B37</f>
        <v>22828637.7686769</v>
      </c>
      <c r="F44" s="163" t="n">
        <f aca="false">central_SIPA_income!I37</f>
        <v>105627.198758349</v>
      </c>
      <c r="G44" s="67" t="n">
        <f aca="false">E44-F44*0.7</f>
        <v>22754698.729546</v>
      </c>
      <c r="H44" s="67"/>
      <c r="I44" s="67"/>
      <c r="J44" s="67" t="n">
        <f aca="false">G44*3.8235866717</f>
        <v>87004562.7808411</v>
      </c>
      <c r="K44" s="9"/>
      <c r="L44" s="67"/>
      <c r="M44" s="67" t="n">
        <f aca="false">F44*2.511711692</f>
        <v>265305.070114553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9"/>
      <c r="B45" s="159" t="n">
        <v>2024</v>
      </c>
      <c r="C45" s="5" t="n">
        <v>1</v>
      </c>
      <c r="D45" s="159" t="n">
        <v>197</v>
      </c>
      <c r="E45" s="161" t="n">
        <f aca="false">central_SIPA_income!B38</f>
        <v>19941507.4950171</v>
      </c>
      <c r="F45" s="161" t="n">
        <f aca="false">central_SIPA_income!I38</f>
        <v>101986.114065291</v>
      </c>
      <c r="G45" s="8" t="n">
        <f aca="false">E45-F45*0.7</f>
        <v>19870117.2151714</v>
      </c>
      <c r="H45" s="8"/>
      <c r="I45" s="8"/>
      <c r="J45" s="8" t="n">
        <f aca="false">G45*3.8235866717</f>
        <v>75975115.349046</v>
      </c>
      <c r="K45" s="6"/>
      <c r="L45" s="8"/>
      <c r="M45" s="8" t="n">
        <f aca="false">F45*2.511711692</f>
        <v>256159.715119437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9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59"/>
      <c r="BD45" s="159"/>
      <c r="BE45" s="159"/>
      <c r="BF45" s="159"/>
      <c r="BG45" s="159"/>
      <c r="BH45" s="159"/>
      <c r="BI45" s="159"/>
      <c r="BJ45" s="159"/>
      <c r="BK45" s="159"/>
      <c r="BL45" s="159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3" t="n">
        <f aca="false">central_SIPA_income!B39</f>
        <v>23148679.4331614</v>
      </c>
      <c r="F46" s="163" t="n">
        <f aca="false">central_SIPA_income!I39</f>
        <v>105115.982287887</v>
      </c>
      <c r="G46" s="67" t="n">
        <f aca="false">E46-F46*0.7</f>
        <v>23075098.2455599</v>
      </c>
      <c r="H46" s="67"/>
      <c r="I46" s="67"/>
      <c r="J46" s="67" t="n">
        <f aca="false">G46*3.8235866717</f>
        <v>88229638.0998908</v>
      </c>
      <c r="K46" s="9"/>
      <c r="L46" s="67"/>
      <c r="M46" s="67" t="n">
        <f aca="false">F46*2.511711692</f>
        <v>264021.041728551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3" t="n">
        <f aca="false">central_SIPA_income!B40</f>
        <v>20243087.5565285</v>
      </c>
      <c r="F47" s="163" t="n">
        <f aca="false">central_SIPA_income!I40</f>
        <v>105646.154755345</v>
      </c>
      <c r="G47" s="67" t="n">
        <f aca="false">E47-F47*0.7</f>
        <v>20169135.2481998</v>
      </c>
      <c r="H47" s="67"/>
      <c r="I47" s="67"/>
      <c r="J47" s="67" t="n">
        <f aca="false">G47*3.8235866717</f>
        <v>77118436.7147313</v>
      </c>
      <c r="K47" s="9"/>
      <c r="L47" s="67"/>
      <c r="M47" s="67" t="n">
        <f aca="false">F47*2.511711692</f>
        <v>265352.682113841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3" t="n">
        <f aca="false">central_SIPA_income!B41</f>
        <v>23412997.7654911</v>
      </c>
      <c r="F48" s="163" t="n">
        <f aca="false">central_SIPA_income!I41</f>
        <v>107387.576788755</v>
      </c>
      <c r="G48" s="67" t="n">
        <f aca="false">E48-F48*0.7</f>
        <v>23337826.4617389</v>
      </c>
      <c r="H48" s="67"/>
      <c r="I48" s="67"/>
      <c r="J48" s="67" t="n">
        <f aca="false">G48*3.8235866717</f>
        <v>89234202.2055526</v>
      </c>
      <c r="K48" s="9"/>
      <c r="L48" s="67"/>
      <c r="M48" s="67" t="n">
        <f aca="false">F48*2.511711692</f>
        <v>269726.632195864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9"/>
      <c r="B49" s="159" t="n">
        <v>2025</v>
      </c>
      <c r="C49" s="5" t="n">
        <v>1</v>
      </c>
      <c r="D49" s="159" t="n">
        <v>201</v>
      </c>
      <c r="E49" s="161" t="n">
        <f aca="false">central_SIPA_income!B42</f>
        <v>20831308.0291936</v>
      </c>
      <c r="F49" s="161" t="n">
        <f aca="false">central_SIPA_income!I42</f>
        <v>110013.039860966</v>
      </c>
      <c r="G49" s="8" t="n">
        <f aca="false">E49-F49*0.7</f>
        <v>20754298.9012909</v>
      </c>
      <c r="H49" s="8"/>
      <c r="I49" s="8"/>
      <c r="J49" s="8" t="n">
        <f aca="false">G49*3.8235866717</f>
        <v>79355860.659454</v>
      </c>
      <c r="K49" s="6"/>
      <c r="L49" s="8"/>
      <c r="M49" s="8" t="n">
        <f aca="false">F49*2.511711692</f>
        <v>276321.038491249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9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59"/>
      <c r="BG49" s="159"/>
      <c r="BH49" s="159"/>
      <c r="BI49" s="159"/>
      <c r="BJ49" s="159"/>
      <c r="BK49" s="159"/>
      <c r="BL49" s="159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3" t="n">
        <f aca="false">central_SIPA_income!B43</f>
        <v>24222019.4325213</v>
      </c>
      <c r="F50" s="163" t="n">
        <f aca="false">central_SIPA_income!I43</f>
        <v>108748.091353212</v>
      </c>
      <c r="G50" s="67" t="n">
        <f aca="false">E50-F50*0.7</f>
        <v>24145895.7685741</v>
      </c>
      <c r="H50" s="67"/>
      <c r="I50" s="67"/>
      <c r="J50" s="67" t="n">
        <f aca="false">G50*3.8235866717</f>
        <v>92323925.2369774</v>
      </c>
      <c r="K50" s="9"/>
      <c r="L50" s="67"/>
      <c r="M50" s="67" t="n">
        <f aca="false">F50*2.511711692</f>
        <v>273143.852534546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3" t="n">
        <f aca="false">central_SIPA_income!B44</f>
        <v>21122109.9041584</v>
      </c>
      <c r="F51" s="163" t="n">
        <f aca="false">central_SIPA_income!I44</f>
        <v>111761.060798726</v>
      </c>
      <c r="G51" s="67" t="n">
        <f aca="false">E51-F51*0.7</f>
        <v>21043877.1615993</v>
      </c>
      <c r="H51" s="67"/>
      <c r="I51" s="67"/>
      <c r="J51" s="67" t="n">
        <f aca="false">G51*3.8235866717</f>
        <v>80463088.2359832</v>
      </c>
      <c r="K51" s="9"/>
      <c r="L51" s="67"/>
      <c r="M51" s="67" t="n">
        <f aca="false">F51*2.511711692</f>
        <v>280711.563118482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3" t="n">
        <f aca="false">central_SIPA_income!B45</f>
        <v>24644593.5606532</v>
      </c>
      <c r="F52" s="163" t="n">
        <f aca="false">central_SIPA_income!I45</f>
        <v>110531.666982775</v>
      </c>
      <c r="G52" s="67" t="n">
        <f aca="false">E52-F52*0.7</f>
        <v>24567221.3937653</v>
      </c>
      <c r="H52" s="67"/>
      <c r="I52" s="67"/>
      <c r="J52" s="67" t="n">
        <f aca="false">G52*3.8235866717</f>
        <v>93934900.281904</v>
      </c>
      <c r="K52" s="9"/>
      <c r="L52" s="67"/>
      <c r="M52" s="67" t="n">
        <f aca="false">F52*2.511711692</f>
        <v>277623.680296887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9"/>
      <c r="B53" s="159" t="n">
        <v>2026</v>
      </c>
      <c r="C53" s="5" t="n">
        <v>1</v>
      </c>
      <c r="D53" s="159" t="n">
        <v>205</v>
      </c>
      <c r="E53" s="161" t="n">
        <f aca="false">central_SIPA_income!B46</f>
        <v>21705493.0435797</v>
      </c>
      <c r="F53" s="161" t="n">
        <f aca="false">central_SIPA_income!I46</f>
        <v>111745.229058431</v>
      </c>
      <c r="G53" s="8" t="n">
        <f aca="false">E53-F53*0.7</f>
        <v>21627271.3832388</v>
      </c>
      <c r="H53" s="8"/>
      <c r="I53" s="8"/>
      <c r="J53" s="8" t="n">
        <f aca="false">G53*3.8235866717</f>
        <v>82693746.6061907</v>
      </c>
      <c r="K53" s="6"/>
      <c r="L53" s="8"/>
      <c r="M53" s="8" t="n">
        <f aca="false">F53*2.511711692</f>
        <v>280671.79835128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9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  <c r="AM53" s="159"/>
      <c r="AN53" s="159"/>
      <c r="AO53" s="159"/>
      <c r="AP53" s="159"/>
      <c r="AQ53" s="159"/>
      <c r="AR53" s="159"/>
      <c r="AS53" s="159"/>
      <c r="AT53" s="159"/>
      <c r="AU53" s="159"/>
      <c r="AV53" s="159"/>
      <c r="AW53" s="159"/>
      <c r="AX53" s="159"/>
      <c r="AY53" s="159"/>
      <c r="AZ53" s="159"/>
      <c r="BA53" s="159"/>
      <c r="BB53" s="159"/>
      <c r="BC53" s="159"/>
      <c r="BD53" s="159"/>
      <c r="BE53" s="159"/>
      <c r="BF53" s="159"/>
      <c r="BG53" s="159"/>
      <c r="BH53" s="159"/>
      <c r="BI53" s="159"/>
      <c r="BJ53" s="159"/>
      <c r="BK53" s="159"/>
      <c r="BL53" s="159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3" t="n">
        <f aca="false">central_SIPA_income!B47</f>
        <v>25208464.1400145</v>
      </c>
      <c r="F54" s="163" t="n">
        <f aca="false">central_SIPA_income!I47</f>
        <v>112646.948548316</v>
      </c>
      <c r="G54" s="67" t="n">
        <f aca="false">E54-F54*0.7</f>
        <v>25129611.2760307</v>
      </c>
      <c r="H54" s="67"/>
      <c r="I54" s="67"/>
      <c r="J54" s="67" t="n">
        <f aca="false">G54*3.8235866717</f>
        <v>96085246.740033</v>
      </c>
      <c r="K54" s="9"/>
      <c r="L54" s="67"/>
      <c r="M54" s="67" t="n">
        <f aca="false">F54*2.511711692</f>
        <v>282936.657736928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3" t="n">
        <f aca="false">central_SIPA_income!B48</f>
        <v>22363112.8655849</v>
      </c>
      <c r="F55" s="163" t="n">
        <f aca="false">central_SIPA_income!I48</f>
        <v>108956.133627988</v>
      </c>
      <c r="G55" s="67" t="n">
        <f aca="false">E55-F55*0.7</f>
        <v>22286843.5720453</v>
      </c>
      <c r="H55" s="67"/>
      <c r="I55" s="67"/>
      <c r="J55" s="67" t="n">
        <f aca="false">G55*3.8235866717</f>
        <v>85215678.0363354</v>
      </c>
      <c r="K55" s="9"/>
      <c r="L55" s="67"/>
      <c r="M55" s="67" t="n">
        <f aca="false">F55*2.511711692</f>
        <v>273666.394748532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3" t="n">
        <f aca="false">central_SIPA_income!B49</f>
        <v>26098440.6015546</v>
      </c>
      <c r="F56" s="163" t="n">
        <f aca="false">central_SIPA_income!I49</f>
        <v>106964.139677831</v>
      </c>
      <c r="G56" s="67" t="n">
        <f aca="false">E56-F56*0.7</f>
        <v>26023565.7037801</v>
      </c>
      <c r="H56" s="67"/>
      <c r="I56" s="67"/>
      <c r="J56" s="67" t="n">
        <f aca="false">G56*3.8235866717</f>
        <v>99503358.9750829</v>
      </c>
      <c r="K56" s="9"/>
      <c r="L56" s="67"/>
      <c r="M56" s="67" t="n">
        <f aca="false">F56*2.511711692</f>
        <v>268663.08025353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9"/>
      <c r="B57" s="159" t="n">
        <v>2027</v>
      </c>
      <c r="C57" s="5" t="n">
        <v>1</v>
      </c>
      <c r="D57" s="159" t="n">
        <v>209</v>
      </c>
      <c r="E57" s="161" t="n">
        <f aca="false">central_SIPA_income!B50</f>
        <v>23030503.4265847</v>
      </c>
      <c r="F57" s="161" t="n">
        <f aca="false">central_SIPA_income!I50</f>
        <v>110708.158151969</v>
      </c>
      <c r="G57" s="8" t="n">
        <f aca="false">E57-F57*0.7</f>
        <v>22953007.7158783</v>
      </c>
      <c r="H57" s="8"/>
      <c r="I57" s="8"/>
      <c r="J57" s="8" t="n">
        <f aca="false">G57*3.8235866717</f>
        <v>87762814.3778597</v>
      </c>
      <c r="K57" s="6"/>
      <c r="L57" s="8"/>
      <c r="M57" s="8" t="n">
        <f aca="false">F57*2.511711692</f>
        <v>278066.975230084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9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59"/>
      <c r="AT57" s="159"/>
      <c r="AU57" s="159"/>
      <c r="AV57" s="159"/>
      <c r="AW57" s="159"/>
      <c r="AX57" s="159"/>
      <c r="AY57" s="159"/>
      <c r="AZ57" s="159"/>
      <c r="BA57" s="159"/>
      <c r="BB57" s="159"/>
      <c r="BC57" s="159"/>
      <c r="BD57" s="159"/>
      <c r="BE57" s="159"/>
      <c r="BF57" s="159"/>
      <c r="BG57" s="159"/>
      <c r="BH57" s="159"/>
      <c r="BI57" s="159"/>
      <c r="BJ57" s="159"/>
      <c r="BK57" s="159"/>
      <c r="BL57" s="159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3" t="n">
        <f aca="false">central_SIPA_income!B51</f>
        <v>26820843.9844308</v>
      </c>
      <c r="F58" s="163" t="n">
        <f aca="false">central_SIPA_income!I51</f>
        <v>109496.819267705</v>
      </c>
      <c r="G58" s="67" t="n">
        <f aca="false">E58-F58*0.7</f>
        <v>26744196.2109434</v>
      </c>
      <c r="H58" s="67"/>
      <c r="I58" s="67"/>
      <c r="J58" s="67" t="n">
        <f aca="false">G58*3.8235866717</f>
        <v>102258752.177493</v>
      </c>
      <c r="K58" s="9"/>
      <c r="L58" s="67"/>
      <c r="M58" s="67" t="n">
        <f aca="false">F58*2.511711692</f>
        <v>275024.441191506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3" t="n">
        <f aca="false">central_SIPA_income!B52</f>
        <v>23534582.6489517</v>
      </c>
      <c r="F59" s="163" t="n">
        <f aca="false">central_SIPA_income!I52</f>
        <v>109602.760427676</v>
      </c>
      <c r="G59" s="67" t="n">
        <f aca="false">E59-F59*0.7</f>
        <v>23457860.7166523</v>
      </c>
      <c r="H59" s="67"/>
      <c r="I59" s="67"/>
      <c r="J59" s="67" t="n">
        <f aca="false">G59*3.8235866717</f>
        <v>89693163.5827867</v>
      </c>
      <c r="K59" s="9"/>
      <c r="L59" s="67"/>
      <c r="M59" s="67" t="n">
        <f aca="false">F59*2.511711692</f>
        <v>275290.534841668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3" t="n">
        <f aca="false">central_SIPA_income!B53</f>
        <v>27325674.103878</v>
      </c>
      <c r="F60" s="163" t="n">
        <f aca="false">central_SIPA_income!I53</f>
        <v>108850.296936993</v>
      </c>
      <c r="G60" s="67" t="n">
        <f aca="false">E60-F60*0.7</f>
        <v>27249478.8960221</v>
      </c>
      <c r="H60" s="67"/>
      <c r="I60" s="67"/>
      <c r="J60" s="67" t="n">
        <f aca="false">G60*3.8235866717</f>
        <v>104190744.317601</v>
      </c>
      <c r="K60" s="9"/>
      <c r="L60" s="67"/>
      <c r="M60" s="67" t="n">
        <f aca="false">F60*2.511711692</f>
        <v>273400.563494316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9"/>
      <c r="B61" s="159" t="n">
        <v>2028</v>
      </c>
      <c r="C61" s="5" t="n">
        <v>1</v>
      </c>
      <c r="D61" s="159" t="n">
        <v>213</v>
      </c>
      <c r="E61" s="161" t="n">
        <f aca="false">central_SIPA_income!B54</f>
        <v>23925836.8907695</v>
      </c>
      <c r="F61" s="161" t="n">
        <f aca="false">central_SIPA_income!I54</f>
        <v>110357.04055459</v>
      </c>
      <c r="G61" s="8" t="n">
        <f aca="false">E61-F61*0.7</f>
        <v>23848586.9623813</v>
      </c>
      <c r="H61" s="8"/>
      <c r="I61" s="8"/>
      <c r="J61" s="8" t="n">
        <f aca="false">G61*3.8235866717</f>
        <v>91187139.2482396</v>
      </c>
      <c r="K61" s="6"/>
      <c r="L61" s="8"/>
      <c r="M61" s="8" t="n">
        <f aca="false">F61*2.511711692</f>
        <v>277185.069055483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9"/>
      <c r="Z61" s="159"/>
      <c r="AA61" s="159"/>
      <c r="AB61" s="159"/>
      <c r="AC61" s="159"/>
      <c r="AD61" s="159"/>
      <c r="AE61" s="159"/>
      <c r="AF61" s="159"/>
      <c r="AG61" s="159"/>
      <c r="AH61" s="159"/>
      <c r="AI61" s="159"/>
      <c r="AJ61" s="159"/>
      <c r="AK61" s="159"/>
      <c r="AL61" s="159"/>
      <c r="AM61" s="159"/>
      <c r="AN61" s="159"/>
      <c r="AO61" s="159"/>
      <c r="AP61" s="159"/>
      <c r="AQ61" s="159"/>
      <c r="AR61" s="159"/>
      <c r="AS61" s="159"/>
      <c r="AT61" s="159"/>
      <c r="AU61" s="159"/>
      <c r="AV61" s="159"/>
      <c r="AW61" s="159"/>
      <c r="AX61" s="159"/>
      <c r="AY61" s="159"/>
      <c r="AZ61" s="159"/>
      <c r="BA61" s="159"/>
      <c r="BB61" s="159"/>
      <c r="BC61" s="159"/>
      <c r="BD61" s="159"/>
      <c r="BE61" s="159"/>
      <c r="BF61" s="159"/>
      <c r="BG61" s="159"/>
      <c r="BH61" s="159"/>
      <c r="BI61" s="159"/>
      <c r="BJ61" s="159"/>
      <c r="BK61" s="159"/>
      <c r="BL61" s="159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3" t="n">
        <f aca="false">central_SIPA_income!B55</f>
        <v>27624242.2789472</v>
      </c>
      <c r="F62" s="163" t="n">
        <f aca="false">central_SIPA_income!I55</f>
        <v>112765.529022737</v>
      </c>
      <c r="G62" s="67" t="n">
        <f aca="false">E62-F62*0.7</f>
        <v>27545306.4086313</v>
      </c>
      <c r="H62" s="67"/>
      <c r="I62" s="67"/>
      <c r="J62" s="67" t="n">
        <f aca="false">G62*3.8235866717</f>
        <v>105321866.451935</v>
      </c>
      <c r="K62" s="9"/>
      <c r="L62" s="67"/>
      <c r="M62" s="67" t="n">
        <f aca="false">F62*2.511711692</f>
        <v>283234.497700975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3" t="n">
        <f aca="false">central_SIPA_income!B56</f>
        <v>24153664.4042694</v>
      </c>
      <c r="F63" s="163" t="n">
        <f aca="false">central_SIPA_income!I56</f>
        <v>118117.726504476</v>
      </c>
      <c r="G63" s="67" t="n">
        <f aca="false">E63-F63*0.7</f>
        <v>24070981.9957163</v>
      </c>
      <c r="H63" s="67"/>
      <c r="I63" s="67"/>
      <c r="J63" s="67" t="n">
        <f aca="false">G63*3.8235866717</f>
        <v>92037485.9335514</v>
      </c>
      <c r="K63" s="9"/>
      <c r="L63" s="67"/>
      <c r="M63" s="67" t="n">
        <f aca="false">F63*2.511711692</f>
        <v>296677.674693751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3" t="n">
        <f aca="false">central_SIPA_income!B57</f>
        <v>27987754.329164</v>
      </c>
      <c r="F64" s="163" t="n">
        <f aca="false">central_SIPA_income!I57</f>
        <v>118379.653487899</v>
      </c>
      <c r="G64" s="67" t="n">
        <f aca="false">E64-F64*0.7</f>
        <v>27904888.5717225</v>
      </c>
      <c r="H64" s="67"/>
      <c r="I64" s="67"/>
      <c r="J64" s="67" t="n">
        <f aca="false">G64*3.8235866717</f>
        <v>106696760.018112</v>
      </c>
      <c r="K64" s="9"/>
      <c r="L64" s="67"/>
      <c r="M64" s="67" t="n">
        <f aca="false">F64*2.511711692</f>
        <v>297335.559760464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9"/>
      <c r="B65" s="159" t="n">
        <v>2029</v>
      </c>
      <c r="C65" s="5" t="n">
        <v>1</v>
      </c>
      <c r="D65" s="159" t="n">
        <v>217</v>
      </c>
      <c r="E65" s="161" t="n">
        <f aca="false">central_SIPA_income!B58</f>
        <v>24623820.3468445</v>
      </c>
      <c r="F65" s="161" t="n">
        <f aca="false">central_SIPA_income!I58</f>
        <v>119155.490089391</v>
      </c>
      <c r="G65" s="8" t="n">
        <f aca="false">E65-F65*0.7</f>
        <v>24540411.5037819</v>
      </c>
      <c r="H65" s="8"/>
      <c r="I65" s="8"/>
      <c r="J65" s="8" t="n">
        <f aca="false">G65*3.8235866717</f>
        <v>93832390.3438938</v>
      </c>
      <c r="K65" s="6"/>
      <c r="L65" s="8"/>
      <c r="M65" s="8" t="n">
        <f aca="false">F65*2.511711692</f>
        <v>299284.237623513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9"/>
      <c r="Z65" s="159"/>
      <c r="AA65" s="159"/>
      <c r="AB65" s="159"/>
      <c r="AC65" s="159"/>
      <c r="AD65" s="159"/>
      <c r="AE65" s="159"/>
      <c r="AF65" s="159"/>
      <c r="AG65" s="159"/>
      <c r="AH65" s="159"/>
      <c r="AI65" s="159"/>
      <c r="AJ65" s="159"/>
      <c r="AK65" s="159"/>
      <c r="AL65" s="159"/>
      <c r="AM65" s="159"/>
      <c r="AN65" s="159"/>
      <c r="AO65" s="159"/>
      <c r="AP65" s="159"/>
      <c r="AQ65" s="159"/>
      <c r="AR65" s="159"/>
      <c r="AS65" s="159"/>
      <c r="AT65" s="159"/>
      <c r="AU65" s="159"/>
      <c r="AV65" s="159"/>
      <c r="AW65" s="159"/>
      <c r="AX65" s="159"/>
      <c r="AY65" s="159"/>
      <c r="AZ65" s="159"/>
      <c r="BA65" s="159"/>
      <c r="BB65" s="159"/>
      <c r="BC65" s="159"/>
      <c r="BD65" s="159"/>
      <c r="BE65" s="159"/>
      <c r="BF65" s="159"/>
      <c r="BG65" s="159"/>
      <c r="BH65" s="159"/>
      <c r="BI65" s="159"/>
      <c r="BJ65" s="159"/>
      <c r="BK65" s="159"/>
      <c r="BL65" s="159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3" t="n">
        <f aca="false">central_SIPA_income!B59</f>
        <v>28592172.1214933</v>
      </c>
      <c r="F66" s="163" t="n">
        <f aca="false">central_SIPA_income!I59</f>
        <v>116848.914090531</v>
      </c>
      <c r="G66" s="67" t="n">
        <f aca="false">E66-F66*0.7</f>
        <v>28510377.88163</v>
      </c>
      <c r="H66" s="67"/>
      <c r="I66" s="67"/>
      <c r="J66" s="67" t="n">
        <f aca="false">G66*3.8235866717</f>
        <v>109011900.873331</v>
      </c>
      <c r="K66" s="9"/>
      <c r="L66" s="67"/>
      <c r="M66" s="67" t="n">
        <f aca="false">F66*2.511711692</f>
        <v>293490.783718689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3" t="n">
        <f aca="false">central_SIPA_income!B60</f>
        <v>25105815.3381201</v>
      </c>
      <c r="F67" s="163" t="n">
        <f aca="false">central_SIPA_income!I60</f>
        <v>116760.083606888</v>
      </c>
      <c r="G67" s="67" t="n">
        <f aca="false">E67-F67*0.7</f>
        <v>25024083.2795953</v>
      </c>
      <c r="H67" s="67"/>
      <c r="I67" s="67"/>
      <c r="J67" s="67" t="n">
        <f aca="false">G67*3.8235866717</f>
        <v>95681751.2993713</v>
      </c>
      <c r="K67" s="9"/>
      <c r="L67" s="67"/>
      <c r="M67" s="67" t="n">
        <f aca="false">F67*2.511711692</f>
        <v>293267.667154318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3" t="n">
        <f aca="false">central_SIPA_income!B61</f>
        <v>28879577.6391474</v>
      </c>
      <c r="F68" s="163" t="n">
        <f aca="false">central_SIPA_income!I61</f>
        <v>117954.727979965</v>
      </c>
      <c r="G68" s="67" t="n">
        <f aca="false">E68-F68*0.7</f>
        <v>28797009.3295614</v>
      </c>
      <c r="H68" s="67"/>
      <c r="I68" s="67"/>
      <c r="J68" s="67" t="n">
        <f aca="false">G68*3.8235866717</f>
        <v>110107861.057331</v>
      </c>
      <c r="K68" s="9"/>
      <c r="L68" s="67"/>
      <c r="M68" s="67" t="n">
        <f aca="false">F68*2.511711692</f>
        <v>296268.269393957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9"/>
      <c r="B69" s="159" t="n">
        <v>2030</v>
      </c>
      <c r="C69" s="5" t="n">
        <v>1</v>
      </c>
      <c r="D69" s="159" t="n">
        <v>221</v>
      </c>
      <c r="E69" s="161" t="n">
        <f aca="false">central_SIPA_income!B62</f>
        <v>25464625.7587571</v>
      </c>
      <c r="F69" s="161" t="n">
        <f aca="false">central_SIPA_income!I62</f>
        <v>118563.393298286</v>
      </c>
      <c r="G69" s="8" t="n">
        <f aca="false">E69-F69*0.7</f>
        <v>25381631.3834483</v>
      </c>
      <c r="H69" s="8"/>
      <c r="I69" s="8"/>
      <c r="J69" s="8" t="n">
        <f aca="false">G69*3.8235866717</f>
        <v>97048867.4637555</v>
      </c>
      <c r="K69" s="6"/>
      <c r="L69" s="8"/>
      <c r="M69" s="8" t="n">
        <f aca="false">F69*2.511711692</f>
        <v>297797.061190498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9"/>
      <c r="Z69" s="159"/>
      <c r="AA69" s="159"/>
      <c r="AB69" s="159"/>
      <c r="AC69" s="159"/>
      <c r="AD69" s="159"/>
      <c r="AE69" s="159"/>
      <c r="AF69" s="159"/>
      <c r="AG69" s="159"/>
      <c r="AH69" s="159"/>
      <c r="AI69" s="159"/>
      <c r="AJ69" s="159"/>
      <c r="AK69" s="159"/>
      <c r="AL69" s="159"/>
      <c r="AM69" s="159"/>
      <c r="AN69" s="159"/>
      <c r="AO69" s="159"/>
      <c r="AP69" s="159"/>
      <c r="AQ69" s="159"/>
      <c r="AR69" s="159"/>
      <c r="AS69" s="159"/>
      <c r="AT69" s="159"/>
      <c r="AU69" s="159"/>
      <c r="AV69" s="159"/>
      <c r="AW69" s="159"/>
      <c r="AX69" s="159"/>
      <c r="AY69" s="159"/>
      <c r="AZ69" s="159"/>
      <c r="BA69" s="159"/>
      <c r="BB69" s="159"/>
      <c r="BC69" s="159"/>
      <c r="BD69" s="159"/>
      <c r="BE69" s="159"/>
      <c r="BF69" s="159"/>
      <c r="BG69" s="159"/>
      <c r="BH69" s="159"/>
      <c r="BI69" s="159"/>
      <c r="BJ69" s="159"/>
      <c r="BK69" s="159"/>
      <c r="BL69" s="159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3" t="n">
        <f aca="false">central_SIPA_income!B63</f>
        <v>29340090.7777669</v>
      </c>
      <c r="F70" s="163" t="n">
        <f aca="false">central_SIPA_income!I63</f>
        <v>118458.268147452</v>
      </c>
      <c r="G70" s="67" t="n">
        <f aca="false">E70-F70*0.7</f>
        <v>29257169.9900637</v>
      </c>
      <c r="H70" s="67"/>
      <c r="I70" s="67"/>
      <c r="J70" s="67" t="n">
        <f aca="false">G70*3.8235866717</f>
        <v>111867325.225669</v>
      </c>
      <c r="K70" s="9"/>
      <c r="L70" s="67"/>
      <c r="M70" s="67" t="n">
        <f aca="false">F70*2.511711692</f>
        <v>297533.017120027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3" t="n">
        <f aca="false">central_SIPA_income!B64</f>
        <v>25824942.6228818</v>
      </c>
      <c r="F71" s="163" t="n">
        <f aca="false">central_SIPA_income!I64</f>
        <v>122200.077539733</v>
      </c>
      <c r="G71" s="67" t="n">
        <f aca="false">E71-F71*0.7</f>
        <v>25739402.568604</v>
      </c>
      <c r="H71" s="67"/>
      <c r="I71" s="67"/>
      <c r="J71" s="67" t="n">
        <f aca="false">G71*3.8235866717</f>
        <v>98416836.5988351</v>
      </c>
      <c r="K71" s="9"/>
      <c r="L71" s="67"/>
      <c r="M71" s="67" t="n">
        <f aca="false">F71*2.511711692</f>
        <v>306931.363519854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3" t="n">
        <f aca="false">central_SIPA_income!B65</f>
        <v>29957934.648455</v>
      </c>
      <c r="F72" s="163" t="n">
        <f aca="false">central_SIPA_income!I65</f>
        <v>116612.095565192</v>
      </c>
      <c r="G72" s="67" t="n">
        <f aca="false">E72-F72*0.7</f>
        <v>29876306.1815594</v>
      </c>
      <c r="H72" s="67"/>
      <c r="I72" s="67"/>
      <c r="J72" s="67" t="n">
        <f aca="false">G72*3.8235866717</f>
        <v>114234646.115439</v>
      </c>
      <c r="K72" s="9"/>
      <c r="L72" s="67"/>
      <c r="M72" s="67" t="n">
        <f aca="false">F72*2.511711692</f>
        <v>292895.963859715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9"/>
      <c r="B73" s="159" t="n">
        <v>2031</v>
      </c>
      <c r="C73" s="5" t="n">
        <v>1</v>
      </c>
      <c r="D73" s="159" t="n">
        <v>225</v>
      </c>
      <c r="E73" s="161" t="n">
        <f aca="false">central_SIPA_income!B66</f>
        <v>26438876.0010366</v>
      </c>
      <c r="F73" s="161" t="n">
        <f aca="false">central_SIPA_income!I66</f>
        <v>114549.679106002</v>
      </c>
      <c r="G73" s="8" t="n">
        <f aca="false">E73-F73*0.7</f>
        <v>26358691.2256624</v>
      </c>
      <c r="H73" s="8"/>
      <c r="I73" s="8"/>
      <c r="J73" s="8" t="n">
        <f aca="false">G73*3.8235866717</f>
        <v>100784740.453899</v>
      </c>
      <c r="K73" s="6"/>
      <c r="L73" s="8"/>
      <c r="M73" s="8" t="n">
        <f aca="false">F73*2.511711692</f>
        <v>287715.768325392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9"/>
      <c r="Z73" s="159"/>
      <c r="AA73" s="159"/>
      <c r="AB73" s="159"/>
      <c r="AC73" s="159"/>
      <c r="AD73" s="159"/>
      <c r="AE73" s="159"/>
      <c r="AF73" s="159"/>
      <c r="AG73" s="159"/>
      <c r="AH73" s="159"/>
      <c r="AI73" s="159"/>
      <c r="AJ73" s="159"/>
      <c r="AK73" s="159"/>
      <c r="AL73" s="159"/>
      <c r="AM73" s="159"/>
      <c r="AN73" s="159"/>
      <c r="AO73" s="159"/>
      <c r="AP73" s="159"/>
      <c r="AQ73" s="159"/>
      <c r="AR73" s="159"/>
      <c r="AS73" s="159"/>
      <c r="AT73" s="159"/>
      <c r="AU73" s="159"/>
      <c r="AV73" s="159"/>
      <c r="AW73" s="159"/>
      <c r="AX73" s="159"/>
      <c r="AY73" s="159"/>
      <c r="AZ73" s="159"/>
      <c r="BA73" s="159"/>
      <c r="BB73" s="159"/>
      <c r="BC73" s="159"/>
      <c r="BD73" s="159"/>
      <c r="BE73" s="159"/>
      <c r="BF73" s="159"/>
      <c r="BG73" s="159"/>
      <c r="BH73" s="159"/>
      <c r="BI73" s="159"/>
      <c r="BJ73" s="159"/>
      <c r="BK73" s="159"/>
      <c r="BL73" s="159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3" t="n">
        <f aca="false">central_SIPA_income!B67</f>
        <v>30285887.1291951</v>
      </c>
      <c r="F74" s="163" t="n">
        <f aca="false">central_SIPA_income!I67</f>
        <v>118795.08212839</v>
      </c>
      <c r="G74" s="67" t="n">
        <f aca="false">E74-F74*0.7</f>
        <v>30202730.5717053</v>
      </c>
      <c r="H74" s="67"/>
      <c r="I74" s="67"/>
      <c r="J74" s="67" t="n">
        <f aca="false">G74*3.8235866717</f>
        <v>115482758.062918</v>
      </c>
      <c r="K74" s="9"/>
      <c r="L74" s="67"/>
      <c r="M74" s="67" t="n">
        <f aca="false">F74*2.511711692</f>
        <v>298378.996733978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3" t="n">
        <f aca="false">central_SIPA_income!B68</f>
        <v>26408426.0898919</v>
      </c>
      <c r="F75" s="163" t="n">
        <f aca="false">central_SIPA_income!I68</f>
        <v>118138.887955132</v>
      </c>
      <c r="G75" s="67" t="n">
        <f aca="false">E75-F75*0.7</f>
        <v>26325728.8683233</v>
      </c>
      <c r="H75" s="67"/>
      <c r="I75" s="67"/>
      <c r="J75" s="67" t="n">
        <f aca="false">G75*3.8235866717</f>
        <v>100658706.023709</v>
      </c>
      <c r="K75" s="9"/>
      <c r="L75" s="67"/>
      <c r="M75" s="67" t="n">
        <f aca="false">F75*2.511711692</f>
        <v>296730.826156783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3" t="n">
        <f aca="false">central_SIPA_income!B69</f>
        <v>30349333.7169022</v>
      </c>
      <c r="F76" s="163" t="n">
        <f aca="false">central_SIPA_income!I69</f>
        <v>125071.886892383</v>
      </c>
      <c r="G76" s="67" t="n">
        <f aca="false">E76-F76*0.7</f>
        <v>30261783.3960776</v>
      </c>
      <c r="H76" s="67"/>
      <c r="I76" s="67"/>
      <c r="J76" s="67" t="n">
        <f aca="false">G76*3.8235866717</f>
        <v>115708551.655115</v>
      </c>
      <c r="K76" s="9"/>
      <c r="L76" s="67"/>
      <c r="M76" s="67" t="n">
        <f aca="false">F76*2.511711692</f>
        <v>314144.5206481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9"/>
      <c r="B77" s="159" t="n">
        <v>2032</v>
      </c>
      <c r="C77" s="5" t="n">
        <v>1</v>
      </c>
      <c r="D77" s="159" t="n">
        <v>229</v>
      </c>
      <c r="E77" s="161" t="n">
        <f aca="false">central_SIPA_income!B70</f>
        <v>26557904.9552565</v>
      </c>
      <c r="F77" s="161" t="n">
        <f aca="false">central_SIPA_income!I70</f>
        <v>123029.263114226</v>
      </c>
      <c r="G77" s="8" t="n">
        <f aca="false">E77-F77*0.7</f>
        <v>26471784.4710766</v>
      </c>
      <c r="H77" s="8"/>
      <c r="I77" s="8"/>
      <c r="J77" s="8" t="n">
        <f aca="false">G77*3.8235866717</f>
        <v>101217162.279723</v>
      </c>
      <c r="K77" s="6"/>
      <c r="L77" s="8"/>
      <c r="M77" s="8" t="n">
        <f aca="false">F77*2.511711692</f>
        <v>309014.038622146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3" t="n">
        <f aca="false">central_SIPA_income!B71</f>
        <v>30900226.8355318</v>
      </c>
      <c r="F78" s="163" t="n">
        <f aca="false">central_SIPA_income!I71</f>
        <v>120139.62480571</v>
      </c>
      <c r="G78" s="67" t="n">
        <f aca="false">E78-F78*0.7</f>
        <v>30816129.0981679</v>
      </c>
      <c r="H78" s="67"/>
      <c r="I78" s="67"/>
      <c r="J78" s="67" t="n">
        <f aca="false">G78*3.8235866717</f>
        <v>117828140.493141</v>
      </c>
      <c r="K78" s="9"/>
      <c r="L78" s="67"/>
      <c r="M78" s="67" t="n">
        <f aca="false">F78*2.511711692</f>
        <v>301756.100296996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3" t="n">
        <f aca="false">central_SIPA_income!B72</f>
        <v>26861019.4115926</v>
      </c>
      <c r="F79" s="163" t="n">
        <f aca="false">central_SIPA_income!I72</f>
        <v>119857.768953068</v>
      </c>
      <c r="G79" s="67" t="n">
        <f aca="false">E79-F79*0.7</f>
        <v>26777118.9733254</v>
      </c>
      <c r="H79" s="67"/>
      <c r="I79" s="67"/>
      <c r="J79" s="67" t="n">
        <f aca="false">G79*3.8235866717</f>
        <v>102384635.212932</v>
      </c>
      <c r="K79" s="9"/>
      <c r="L79" s="67"/>
      <c r="M79" s="67" t="n">
        <f aca="false">F79*2.511711692</f>
        <v>301048.159656455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3" t="n">
        <f aca="false">central_SIPA_income!B73</f>
        <v>31175001.6496774</v>
      </c>
      <c r="F80" s="163" t="n">
        <f aca="false">central_SIPA_income!I73</f>
        <v>119192.356227123</v>
      </c>
      <c r="G80" s="67" t="n">
        <f aca="false">E80-F80*0.7</f>
        <v>31091567.0003184</v>
      </c>
      <c r="H80" s="67"/>
      <c r="I80" s="67"/>
      <c r="J80" s="67" t="n">
        <f aca="false">G80*3.8235866717</f>
        <v>118881301.184685</v>
      </c>
      <c r="K80" s="9"/>
      <c r="L80" s="67"/>
      <c r="M80" s="67" t="n">
        <f aca="false">F80*2.511711692</f>
        <v>299376.834732695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9"/>
      <c r="B81" s="159" t="n">
        <v>2033</v>
      </c>
      <c r="C81" s="5" t="n">
        <v>1</v>
      </c>
      <c r="D81" s="159" t="n">
        <v>233</v>
      </c>
      <c r="E81" s="161" t="n">
        <f aca="false">central_SIPA_income!B74</f>
        <v>27358050.8040266</v>
      </c>
      <c r="F81" s="161" t="n">
        <f aca="false">central_SIPA_income!I74</f>
        <v>120985.8664184</v>
      </c>
      <c r="G81" s="8" t="n">
        <f aca="false">E81-F81*0.7</f>
        <v>27273360.6975338</v>
      </c>
      <c r="H81" s="8"/>
      <c r="I81" s="8"/>
      <c r="J81" s="8" t="n">
        <f aca="false">G81*3.8235866717</f>
        <v>104282058.455557</v>
      </c>
      <c r="K81" s="6"/>
      <c r="L81" s="8"/>
      <c r="M81" s="8" t="n">
        <f aca="false">F81*2.511711692</f>
        <v>303881.615249845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59"/>
      <c r="BD81" s="159"/>
      <c r="BE81" s="159"/>
      <c r="BF81" s="159"/>
      <c r="BG81" s="159"/>
      <c r="BH81" s="159"/>
      <c r="BI81" s="159"/>
      <c r="BJ81" s="159"/>
      <c r="BK81" s="159"/>
      <c r="BL81" s="159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3" t="n">
        <f aca="false">central_SIPA_income!B75</f>
        <v>31462003.1191513</v>
      </c>
      <c r="F82" s="163" t="n">
        <f aca="false">central_SIPA_income!I75</f>
        <v>119343.090410714</v>
      </c>
      <c r="G82" s="67" t="n">
        <f aca="false">E82-F82*0.7</f>
        <v>31378462.9558638</v>
      </c>
      <c r="H82" s="67"/>
      <c r="I82" s="67"/>
      <c r="J82" s="67" t="n">
        <f aca="false">G82*3.8235866717</f>
        <v>119978272.736473</v>
      </c>
      <c r="K82" s="9"/>
      <c r="L82" s="67"/>
      <c r="M82" s="67" t="n">
        <f aca="false">F82*2.511711692</f>
        <v>299755.435544004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3" t="n">
        <f aca="false">central_SIPA_income!B76</f>
        <v>27647875.6791189</v>
      </c>
      <c r="F83" s="163" t="n">
        <f aca="false">central_SIPA_income!I76</f>
        <v>120539.40013091</v>
      </c>
      <c r="G83" s="67" t="n">
        <f aca="false">E83-F83*0.7</f>
        <v>27563498.0990273</v>
      </c>
      <c r="H83" s="67"/>
      <c r="I83" s="67"/>
      <c r="J83" s="67" t="n">
        <f aca="false">G83*3.8235866717</f>
        <v>105391423.956869</v>
      </c>
      <c r="K83" s="9"/>
      <c r="L83" s="67"/>
      <c r="M83" s="67" t="n">
        <f aca="false">F83*2.511711692</f>
        <v>302760.220655472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3" t="n">
        <f aca="false">central_SIPA_income!B77</f>
        <v>31966152.3529099</v>
      </c>
      <c r="F84" s="163" t="n">
        <f aca="false">central_SIPA_income!I77</f>
        <v>120227.706876003</v>
      </c>
      <c r="G84" s="67" t="n">
        <f aca="false">E84-F84*0.7</f>
        <v>31881992.9580967</v>
      </c>
      <c r="H84" s="67"/>
      <c r="I84" s="67"/>
      <c r="J84" s="67" t="n">
        <f aca="false">G84*3.8235866717</f>
        <v>121903563.341812</v>
      </c>
      <c r="K84" s="9"/>
      <c r="L84" s="67"/>
      <c r="M84" s="67" t="n">
        <f aca="false">F84*2.511711692</f>
        <v>301977.337062806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9"/>
      <c r="B85" s="159" t="n">
        <v>2034</v>
      </c>
      <c r="C85" s="5" t="n">
        <v>1</v>
      </c>
      <c r="D85" s="159" t="n">
        <v>237</v>
      </c>
      <c r="E85" s="161" t="n">
        <f aca="false">central_SIPA_income!B78</f>
        <v>28072307.013705</v>
      </c>
      <c r="F85" s="161" t="n">
        <f aca="false">central_SIPA_income!I78</f>
        <v>122193.7134816</v>
      </c>
      <c r="G85" s="8" t="n">
        <f aca="false">E85-F85*0.7</f>
        <v>27986771.4142679</v>
      </c>
      <c r="H85" s="8"/>
      <c r="I85" s="8"/>
      <c r="J85" s="8" t="n">
        <f aca="false">G85*3.8235866717</f>
        <v>107009846.163509</v>
      </c>
      <c r="K85" s="6"/>
      <c r="L85" s="8"/>
      <c r="M85" s="8" t="n">
        <f aca="false">F85*2.511711692</f>
        <v>306915.378840634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9"/>
      <c r="Z85" s="159"/>
      <c r="AA85" s="159"/>
      <c r="AB85" s="159"/>
      <c r="AC85" s="159"/>
      <c r="AD85" s="159"/>
      <c r="AE85" s="159"/>
      <c r="AF85" s="159"/>
      <c r="AG85" s="159"/>
      <c r="AH85" s="159"/>
      <c r="AI85" s="159"/>
      <c r="AJ85" s="159"/>
      <c r="AK85" s="159"/>
      <c r="AL85" s="159"/>
      <c r="AM85" s="159"/>
      <c r="AN85" s="159"/>
      <c r="AO85" s="159"/>
      <c r="AP85" s="159"/>
      <c r="AQ85" s="159"/>
      <c r="AR85" s="159"/>
      <c r="AS85" s="159"/>
      <c r="AT85" s="159"/>
      <c r="AU85" s="159"/>
      <c r="AV85" s="159"/>
      <c r="AW85" s="159"/>
      <c r="AX85" s="159"/>
      <c r="AY85" s="159"/>
      <c r="AZ85" s="159"/>
      <c r="BA85" s="159"/>
      <c r="BB85" s="159"/>
      <c r="BC85" s="159"/>
      <c r="BD85" s="159"/>
      <c r="BE85" s="159"/>
      <c r="BF85" s="159"/>
      <c r="BG85" s="159"/>
      <c r="BH85" s="159"/>
      <c r="BI85" s="159"/>
      <c r="BJ85" s="159"/>
      <c r="BK85" s="159"/>
      <c r="BL85" s="159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3" t="n">
        <f aca="false">central_SIPA_income!B79</f>
        <v>32430540.3805812</v>
      </c>
      <c r="F86" s="163" t="n">
        <f aca="false">central_SIPA_income!I79</f>
        <v>119825.342125792</v>
      </c>
      <c r="G86" s="67" t="n">
        <f aca="false">E86-F86*0.7</f>
        <v>32346662.6410931</v>
      </c>
      <c r="H86" s="67"/>
      <c r="I86" s="67"/>
      <c r="J86" s="67" t="n">
        <f aca="false">G86*3.8235866717</f>
        <v>123680268.14846</v>
      </c>
      <c r="K86" s="9"/>
      <c r="L86" s="67"/>
      <c r="M86" s="67" t="n">
        <f aca="false">F86*2.511711692</f>
        <v>300966.712815252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3" t="n">
        <f aca="false">central_SIPA_income!B80</f>
        <v>28410852.2237639</v>
      </c>
      <c r="F87" s="163" t="n">
        <f aca="false">central_SIPA_income!I80</f>
        <v>124448.316181086</v>
      </c>
      <c r="G87" s="67" t="n">
        <f aca="false">E87-F87*0.7</f>
        <v>28323738.4024372</v>
      </c>
      <c r="H87" s="67"/>
      <c r="I87" s="67"/>
      <c r="J87" s="67" t="n">
        <f aca="false">G87*3.8235866717</f>
        <v>108298268.648276</v>
      </c>
      <c r="K87" s="9"/>
      <c r="L87" s="67"/>
      <c r="M87" s="67" t="n">
        <f aca="false">F87*2.511711692</f>
        <v>312578.290801747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3" t="n">
        <f aca="false">central_SIPA_income!B81</f>
        <v>32752104.8525075</v>
      </c>
      <c r="F88" s="163" t="n">
        <f aca="false">central_SIPA_income!I81</f>
        <v>124597.783351162</v>
      </c>
      <c r="G88" s="67" t="n">
        <f aca="false">E88-F88*0.7</f>
        <v>32664886.4041617</v>
      </c>
      <c r="H88" s="67"/>
      <c r="I88" s="67"/>
      <c r="J88" s="67" t="n">
        <f aca="false">G88*3.8235866717</f>
        <v>124897024.287547</v>
      </c>
      <c r="K88" s="9"/>
      <c r="L88" s="67"/>
      <c r="M88" s="67" t="n">
        <f aca="false">F88*2.511711692</f>
        <v>312953.709240398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9"/>
      <c r="B89" s="159" t="n">
        <v>2035</v>
      </c>
      <c r="C89" s="5" t="n">
        <v>1</v>
      </c>
      <c r="D89" s="159" t="n">
        <v>241</v>
      </c>
      <c r="E89" s="161" t="n">
        <f aca="false">central_SIPA_income!B82</f>
        <v>28634579.908675</v>
      </c>
      <c r="F89" s="161" t="n">
        <f aca="false">central_SIPA_income!I82</f>
        <v>123623.681976804</v>
      </c>
      <c r="G89" s="8" t="n">
        <f aca="false">E89-F89*0.7</f>
        <v>28548043.3312912</v>
      </c>
      <c r="H89" s="8"/>
      <c r="I89" s="8"/>
      <c r="J89" s="8" t="n">
        <f aca="false">G89*3.8235866717</f>
        <v>109155917.984639</v>
      </c>
      <c r="K89" s="6"/>
      <c r="L89" s="8"/>
      <c r="M89" s="8" t="n">
        <f aca="false">F89*2.511711692</f>
        <v>310507.047429228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159"/>
      <c r="AK89" s="159"/>
      <c r="AL89" s="159"/>
      <c r="AM89" s="159"/>
      <c r="AN89" s="159"/>
      <c r="AO89" s="159"/>
      <c r="AP89" s="159"/>
      <c r="AQ89" s="159"/>
      <c r="AR89" s="159"/>
      <c r="AS89" s="159"/>
      <c r="AT89" s="159"/>
      <c r="AU89" s="159"/>
      <c r="AV89" s="159"/>
      <c r="AW89" s="159"/>
      <c r="AX89" s="159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  <c r="BJ89" s="159"/>
      <c r="BK89" s="159"/>
      <c r="BL89" s="159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3" t="n">
        <f aca="false">central_SIPA_income!B83</f>
        <v>33082352.1996583</v>
      </c>
      <c r="F90" s="163" t="n">
        <f aca="false">central_SIPA_income!I83</f>
        <v>125679.161721292</v>
      </c>
      <c r="G90" s="67" t="n">
        <f aca="false">E90-F90*0.7</f>
        <v>32994376.7864534</v>
      </c>
      <c r="H90" s="67"/>
      <c r="I90" s="67"/>
      <c r="J90" s="67" t="n">
        <f aca="false">G90*3.8235866717</f>
        <v>126156859.321731</v>
      </c>
      <c r="K90" s="9"/>
      <c r="L90" s="67"/>
      <c r="M90" s="67" t="n">
        <f aca="false">F90*2.511711692</f>
        <v>315669.819936127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3" t="n">
        <f aca="false">central_SIPA_income!B84</f>
        <v>28935614.5393882</v>
      </c>
      <c r="F91" s="163" t="n">
        <f aca="false">central_SIPA_income!I84</f>
        <v>124388.4542519</v>
      </c>
      <c r="G91" s="67" t="n">
        <f aca="false">E91-F91*0.7</f>
        <v>28848542.6214118</v>
      </c>
      <c r="H91" s="67"/>
      <c r="I91" s="67"/>
      <c r="J91" s="67" t="n">
        <f aca="false">G91*3.8235866717</f>
        <v>110304903.0652</v>
      </c>
      <c r="K91" s="9"/>
      <c r="L91" s="67"/>
      <c r="M91" s="67" t="n">
        <f aca="false">F91*2.511711692</f>
        <v>312427.934894305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3" t="n">
        <f aca="false">central_SIPA_income!B85</f>
        <v>33384458.8406607</v>
      </c>
      <c r="F92" s="163" t="n">
        <f aca="false">central_SIPA_income!I85</f>
        <v>121560.073007503</v>
      </c>
      <c r="G92" s="67" t="n">
        <f aca="false">E92-F92*0.7</f>
        <v>33299366.7895554</v>
      </c>
      <c r="H92" s="67"/>
      <c r="I92" s="67"/>
      <c r="J92" s="67" t="n">
        <f aca="false">G92*3.8235866717</f>
        <v>127323015.032594</v>
      </c>
      <c r="K92" s="9"/>
      <c r="L92" s="67"/>
      <c r="M92" s="67" t="n">
        <f aca="false">F92*2.511711692</f>
        <v>305323.85665332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9"/>
      <c r="B93" s="159" t="n">
        <v>2036</v>
      </c>
      <c r="C93" s="5" t="n">
        <v>1</v>
      </c>
      <c r="D93" s="159" t="n">
        <v>245</v>
      </c>
      <c r="E93" s="161" t="n">
        <f aca="false">central_SIPA_income!B86</f>
        <v>29190755.4667631</v>
      </c>
      <c r="F93" s="161" t="n">
        <f aca="false">central_SIPA_income!I86</f>
        <v>120167.739959251</v>
      </c>
      <c r="G93" s="8" t="n">
        <f aca="false">E93-F93*0.7</f>
        <v>29106638.0487917</v>
      </c>
      <c r="H93" s="8"/>
      <c r="I93" s="8"/>
      <c r="J93" s="8" t="n">
        <f aca="false">G93*3.8235866717</f>
        <v>111291753.301356</v>
      </c>
      <c r="K93" s="6"/>
      <c r="L93" s="8"/>
      <c r="M93" s="8" t="n">
        <f aca="false">F93*2.511711692</f>
        <v>301826.717456866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59"/>
      <c r="AT93" s="159"/>
      <c r="AU93" s="159"/>
      <c r="AV93" s="159"/>
      <c r="AW93" s="159"/>
      <c r="AX93" s="159"/>
      <c r="AY93" s="159"/>
      <c r="AZ93" s="159"/>
      <c r="BA93" s="159"/>
      <c r="BB93" s="159"/>
      <c r="BC93" s="159"/>
      <c r="BD93" s="159"/>
      <c r="BE93" s="159"/>
      <c r="BF93" s="159"/>
      <c r="BG93" s="159"/>
      <c r="BH93" s="159"/>
      <c r="BI93" s="159"/>
      <c r="BJ93" s="159"/>
      <c r="BK93" s="159"/>
      <c r="BL93" s="159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3" t="n">
        <f aca="false">central_SIPA_income!B87</f>
        <v>33738963.9305798</v>
      </c>
      <c r="F94" s="163" t="n">
        <f aca="false">central_SIPA_income!I87</f>
        <v>121939.951545171</v>
      </c>
      <c r="G94" s="67" t="n">
        <f aca="false">E94-F94*0.7</f>
        <v>33653605.9644981</v>
      </c>
      <c r="H94" s="67"/>
      <c r="I94" s="67"/>
      <c r="J94" s="67" t="n">
        <f aca="false">G94*3.8235866717</f>
        <v>128677479.220499</v>
      </c>
      <c r="K94" s="9"/>
      <c r="L94" s="67"/>
      <c r="M94" s="67" t="n">
        <f aca="false">F94*2.511711692</f>
        <v>306278.002017918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3" t="n">
        <f aca="false">central_SIPA_income!B88</f>
        <v>29363018.8716193</v>
      </c>
      <c r="F95" s="163" t="n">
        <f aca="false">central_SIPA_income!I88</f>
        <v>126238.48700905</v>
      </c>
      <c r="G95" s="67" t="n">
        <f aca="false">E95-F95*0.7</f>
        <v>29274651.930713</v>
      </c>
      <c r="H95" s="67"/>
      <c r="I95" s="67"/>
      <c r="J95" s="67" t="n">
        <f aca="false">G95*3.8235866717</f>
        <v>111934168.940931</v>
      </c>
      <c r="K95" s="9"/>
      <c r="L95" s="67"/>
      <c r="M95" s="67" t="n">
        <f aca="false">F95*2.511711692</f>
        <v>317074.68380102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3" t="n">
        <f aca="false">central_SIPA_income!B89</f>
        <v>33810998.3557088</v>
      </c>
      <c r="F96" s="163" t="n">
        <f aca="false">central_SIPA_income!I89</f>
        <v>127509.510446638</v>
      </c>
      <c r="G96" s="67" t="n">
        <f aca="false">E96-F96*0.7</f>
        <v>33721741.6983962</v>
      </c>
      <c r="H96" s="67"/>
      <c r="I96" s="67"/>
      <c r="J96" s="67" t="n">
        <f aca="false">G96*3.8235866717</f>
        <v>128938002.104498</v>
      </c>
      <c r="K96" s="9"/>
      <c r="L96" s="67"/>
      <c r="M96" s="67" t="n">
        <f aca="false">F96*2.511711692</f>
        <v>320267.128230017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9"/>
      <c r="B97" s="159" t="n">
        <v>2037</v>
      </c>
      <c r="C97" s="5" t="n">
        <v>1</v>
      </c>
      <c r="D97" s="159" t="n">
        <v>249</v>
      </c>
      <c r="E97" s="161" t="n">
        <f aca="false">central_SIPA_income!B90</f>
        <v>29786891.5713289</v>
      </c>
      <c r="F97" s="161" t="n">
        <f aca="false">central_SIPA_income!I90</f>
        <v>126147.218081071</v>
      </c>
      <c r="G97" s="8" t="n">
        <f aca="false">E97-F97*0.7</f>
        <v>29698588.5186721</v>
      </c>
      <c r="H97" s="8"/>
      <c r="I97" s="8"/>
      <c r="J97" s="8" t="n">
        <f aca="false">G97*3.8235866717</f>
        <v>113555127.228297</v>
      </c>
      <c r="K97" s="6"/>
      <c r="L97" s="8"/>
      <c r="M97" s="8" t="n">
        <f aca="false">F97*2.511711692</f>
        <v>316845.442567501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9"/>
      <c r="Z97" s="159"/>
      <c r="AA97" s="159"/>
      <c r="AB97" s="159"/>
      <c r="AC97" s="159"/>
      <c r="AD97" s="159"/>
      <c r="AE97" s="159"/>
      <c r="AF97" s="159"/>
      <c r="AG97" s="159"/>
      <c r="AH97" s="159"/>
      <c r="AI97" s="159"/>
      <c r="AJ97" s="159"/>
      <c r="AK97" s="159"/>
      <c r="AL97" s="159"/>
      <c r="AM97" s="159"/>
      <c r="AN97" s="159"/>
      <c r="AO97" s="159"/>
      <c r="AP97" s="159"/>
      <c r="AQ97" s="159"/>
      <c r="AR97" s="159"/>
      <c r="AS97" s="159"/>
      <c r="AT97" s="159"/>
      <c r="AU97" s="159"/>
      <c r="AV97" s="159"/>
      <c r="AW97" s="159"/>
      <c r="AX97" s="159"/>
      <c r="AY97" s="159"/>
      <c r="AZ97" s="159"/>
      <c r="BA97" s="159"/>
      <c r="BB97" s="159"/>
      <c r="BC97" s="159"/>
      <c r="BD97" s="159"/>
      <c r="BE97" s="159"/>
      <c r="BF97" s="159"/>
      <c r="BG97" s="159"/>
      <c r="BH97" s="159"/>
      <c r="BI97" s="159"/>
      <c r="BJ97" s="159"/>
      <c r="BK97" s="159"/>
      <c r="BL97" s="159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3" t="n">
        <f aca="false">central_SIPA_income!B91</f>
        <v>34294418.1627592</v>
      </c>
      <c r="F98" s="163" t="n">
        <f aca="false">central_SIPA_income!I91</f>
        <v>127028.110395195</v>
      </c>
      <c r="G98" s="67" t="n">
        <f aca="false">E98-F98*0.7</f>
        <v>34205498.4854825</v>
      </c>
      <c r="H98" s="67"/>
      <c r="I98" s="67"/>
      <c r="J98" s="67" t="n">
        <f aca="false">G98*3.8235866717</f>
        <v>130787688.107946</v>
      </c>
      <c r="K98" s="9"/>
      <c r="L98" s="67"/>
      <c r="M98" s="67" t="n">
        <f aca="false">F98*2.511711692</f>
        <v>319057.990092277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3" t="n">
        <f aca="false">central_SIPA_income!B92</f>
        <v>30055310.9894462</v>
      </c>
      <c r="F99" s="163" t="n">
        <f aca="false">central_SIPA_income!I92</f>
        <v>131692.394525231</v>
      </c>
      <c r="G99" s="67" t="n">
        <f aca="false">E99-F99*0.7</f>
        <v>29963126.3132785</v>
      </c>
      <c r="H99" s="67"/>
      <c r="I99" s="67"/>
      <c r="J99" s="67" t="n">
        <f aca="false">G99*3.8235866717</f>
        <v>114566610.413915</v>
      </c>
      <c r="K99" s="9"/>
      <c r="L99" s="67"/>
      <c r="M99" s="67" t="n">
        <f aca="false">F99*2.511711692</f>
        <v>330773.327076499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3" t="n">
        <f aca="false">central_SIPA_income!B93</f>
        <v>34839920.6105055</v>
      </c>
      <c r="F100" s="163" t="n">
        <f aca="false">central_SIPA_income!I93</f>
        <v>128111.326958387</v>
      </c>
      <c r="G100" s="67" t="n">
        <f aca="false">E100-F100*0.7</f>
        <v>34750242.6816346</v>
      </c>
      <c r="H100" s="67"/>
      <c r="I100" s="67"/>
      <c r="J100" s="67" t="n">
        <f aca="false">G100*3.8235866717</f>
        <v>132870564.755839</v>
      </c>
      <c r="K100" s="9"/>
      <c r="L100" s="67"/>
      <c r="M100" s="67" t="n">
        <f aca="false">F100*2.511711692</f>
        <v>321778.717799015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9"/>
      <c r="B101" s="159" t="n">
        <v>2038</v>
      </c>
      <c r="C101" s="5" t="n">
        <v>1</v>
      </c>
      <c r="D101" s="159" t="n">
        <v>253</v>
      </c>
      <c r="E101" s="161" t="n">
        <f aca="false">central_SIPA_income!B94</f>
        <v>30713315.3816775</v>
      </c>
      <c r="F101" s="161" t="n">
        <f aca="false">central_SIPA_income!I94</f>
        <v>127291.399964957</v>
      </c>
      <c r="G101" s="8" t="n">
        <f aca="false">E101-F101*0.7</f>
        <v>30624211.401702</v>
      </c>
      <c r="H101" s="8"/>
      <c r="I101" s="8"/>
      <c r="J101" s="8" t="n">
        <f aca="false">G101*3.8235866717</f>
        <v>117094326.546871</v>
      </c>
      <c r="K101" s="6"/>
      <c r="L101" s="8"/>
      <c r="M101" s="8" t="n">
        <f aca="false">F101*2.511711692</f>
        <v>319719.297583031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9"/>
      <c r="Z101" s="159"/>
      <c r="AA101" s="159"/>
      <c r="AB101" s="159"/>
      <c r="AC101" s="159"/>
      <c r="AD101" s="159"/>
      <c r="AE101" s="159"/>
      <c r="AF101" s="159"/>
      <c r="AG101" s="159"/>
      <c r="AH101" s="159"/>
      <c r="AI101" s="159"/>
      <c r="AJ101" s="159"/>
      <c r="AK101" s="159"/>
      <c r="AL101" s="159"/>
      <c r="AM101" s="159"/>
      <c r="AN101" s="159"/>
      <c r="AO101" s="159"/>
      <c r="AP101" s="159"/>
      <c r="AQ101" s="159"/>
      <c r="AR101" s="159"/>
      <c r="AS101" s="159"/>
      <c r="AT101" s="159"/>
      <c r="AU101" s="159"/>
      <c r="AV101" s="159"/>
      <c r="AW101" s="159"/>
      <c r="AX101" s="159"/>
      <c r="AY101" s="159"/>
      <c r="AZ101" s="159"/>
      <c r="BA101" s="159"/>
      <c r="BB101" s="159"/>
      <c r="BC101" s="159"/>
      <c r="BD101" s="159"/>
      <c r="BE101" s="159"/>
      <c r="BF101" s="159"/>
      <c r="BG101" s="159"/>
      <c r="BH101" s="159"/>
      <c r="BI101" s="159"/>
      <c r="BJ101" s="159"/>
      <c r="BK101" s="159"/>
      <c r="BL101" s="159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3" t="n">
        <f aca="false">central_SIPA_income!B95</f>
        <v>35427775.5723409</v>
      </c>
      <c r="F102" s="163" t="n">
        <f aca="false">central_SIPA_income!I95</f>
        <v>126307.805503242</v>
      </c>
      <c r="G102" s="67" t="n">
        <f aca="false">E102-F102*0.7</f>
        <v>35339360.1084886</v>
      </c>
      <c r="H102" s="67"/>
      <c r="I102" s="67"/>
      <c r="J102" s="67" t="n">
        <f aca="false">G102*3.8235866717</f>
        <v>135123106.297224</v>
      </c>
      <c r="K102" s="9"/>
      <c r="L102" s="67"/>
      <c r="M102" s="67" t="n">
        <f aca="false">F102*2.511711692</f>
        <v>317248.791873354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3" t="n">
        <f aca="false">central_SIPA_income!B96</f>
        <v>31105244.195573</v>
      </c>
      <c r="F103" s="163" t="n">
        <f aca="false">central_SIPA_income!I96</f>
        <v>127214.279569534</v>
      </c>
      <c r="G103" s="67" t="n">
        <f aca="false">E103-F103*0.7</f>
        <v>31016194.1998743</v>
      </c>
      <c r="H103" s="67"/>
      <c r="I103" s="67"/>
      <c r="J103" s="67" t="n">
        <f aca="false">G103*3.8235866717</f>
        <v>118593106.749498</v>
      </c>
      <c r="K103" s="9"/>
      <c r="L103" s="67"/>
      <c r="M103" s="67" t="n">
        <f aca="false">F103*2.511711692</f>
        <v>319525.593384156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3" t="n">
        <f aca="false">central_SIPA_income!B97</f>
        <v>35804775.3930404</v>
      </c>
      <c r="F104" s="163" t="n">
        <f aca="false">central_SIPA_income!I97</f>
        <v>123191.915581561</v>
      </c>
      <c r="G104" s="67" t="n">
        <f aca="false">E104-F104*0.7</f>
        <v>35718541.0521333</v>
      </c>
      <c r="H104" s="67"/>
      <c r="I104" s="67"/>
      <c r="J104" s="67" t="n">
        <f aca="false">G104*3.8235866717</f>
        <v>136572937.499506</v>
      </c>
      <c r="K104" s="9"/>
      <c r="L104" s="67"/>
      <c r="M104" s="67" t="n">
        <f aca="false">F104*2.511711692</f>
        <v>309422.574726085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9"/>
      <c r="B105" s="159" t="n">
        <v>2039</v>
      </c>
      <c r="C105" s="5" t="n">
        <v>1</v>
      </c>
      <c r="D105" s="159" t="n">
        <v>257</v>
      </c>
      <c r="E105" s="161" t="n">
        <f aca="false">central_SIPA_income!B98</f>
        <v>31471579.1173566</v>
      </c>
      <c r="F105" s="161" t="n">
        <f aca="false">central_SIPA_income!I98</f>
        <v>121819.570312678</v>
      </c>
      <c r="G105" s="8" t="n">
        <f aca="false">E105-F105*0.7</f>
        <v>31386305.4181378</v>
      </c>
      <c r="H105" s="8"/>
      <c r="I105" s="8"/>
      <c r="J105" s="8" t="n">
        <f aca="false">G105*3.8235866717</f>
        <v>120008259.070697</v>
      </c>
      <c r="K105" s="6"/>
      <c r="L105" s="8"/>
      <c r="M105" s="8" t="n">
        <f aca="false">F105*2.511711692</f>
        <v>305975.639068769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9"/>
      <c r="Z105" s="159"/>
      <c r="AA105" s="159"/>
      <c r="AB105" s="159"/>
      <c r="AC105" s="159"/>
      <c r="AD105" s="159"/>
      <c r="AE105" s="159"/>
      <c r="AF105" s="159"/>
      <c r="AG105" s="159"/>
      <c r="AH105" s="159"/>
      <c r="AI105" s="159"/>
      <c r="AJ105" s="159"/>
      <c r="AK105" s="159"/>
      <c r="AL105" s="159"/>
      <c r="AM105" s="159"/>
      <c r="AN105" s="159"/>
      <c r="AO105" s="159"/>
      <c r="AP105" s="159"/>
      <c r="AQ105" s="159"/>
      <c r="AR105" s="159"/>
      <c r="AS105" s="159"/>
      <c r="AT105" s="159"/>
      <c r="AU105" s="159"/>
      <c r="AV105" s="159"/>
      <c r="AW105" s="159"/>
      <c r="AX105" s="159"/>
      <c r="AY105" s="159"/>
      <c r="AZ105" s="159"/>
      <c r="BA105" s="159"/>
      <c r="BB105" s="159"/>
      <c r="BC105" s="159"/>
      <c r="BD105" s="159"/>
      <c r="BE105" s="159"/>
      <c r="BF105" s="159"/>
      <c r="BG105" s="159"/>
      <c r="BH105" s="159"/>
      <c r="BI105" s="159"/>
      <c r="BJ105" s="159"/>
      <c r="BK105" s="159"/>
      <c r="BL105" s="159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3" t="n">
        <f aca="false">central_SIPA_income!B99</f>
        <v>36394035.0214631</v>
      </c>
      <c r="F106" s="163" t="n">
        <f aca="false">central_SIPA_income!I99</f>
        <v>121069.763856539</v>
      </c>
      <c r="G106" s="67" t="n">
        <f aca="false">E106-F106*0.7</f>
        <v>36309286.1867636</v>
      </c>
      <c r="H106" s="67"/>
      <c r="I106" s="67"/>
      <c r="J106" s="67" t="n">
        <f aca="false">G106*3.8235866717</f>
        <v>138831702.72265</v>
      </c>
      <c r="K106" s="9"/>
      <c r="L106" s="67"/>
      <c r="M106" s="67" t="n">
        <f aca="false">F106*2.511711692</f>
        <v>304092.341426148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3" t="n">
        <f aca="false">central_SIPA_income!B100</f>
        <v>31948499.866937</v>
      </c>
      <c r="F107" s="163" t="n">
        <f aca="false">central_SIPA_income!I100</f>
        <v>122202.959155523</v>
      </c>
      <c r="G107" s="67" t="n">
        <f aca="false">E107-F107*0.7</f>
        <v>31862957.7955282</v>
      </c>
      <c r="H107" s="67"/>
      <c r="I107" s="67"/>
      <c r="J107" s="67" t="n">
        <f aca="false">G107*3.8235866717</f>
        <v>121830780.747921</v>
      </c>
      <c r="K107" s="9"/>
      <c r="L107" s="67"/>
      <c r="M107" s="67" t="n">
        <f aca="false">F107*2.511711692</f>
        <v>306938.601307926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3" t="n">
        <f aca="false">central_SIPA_income!B101</f>
        <v>36740161.1216133</v>
      </c>
      <c r="F108" s="163" t="n">
        <f aca="false">central_SIPA_income!I101</f>
        <v>123243.261853906</v>
      </c>
      <c r="G108" s="67" t="n">
        <f aca="false">E108-F108*0.7</f>
        <v>36653890.8383155</v>
      </c>
      <c r="H108" s="67"/>
      <c r="I108" s="67"/>
      <c r="J108" s="67" t="n">
        <f aca="false">G108*3.8235866717</f>
        <v>140149328.47533</v>
      </c>
      <c r="K108" s="9"/>
      <c r="L108" s="67"/>
      <c r="M108" s="67" t="n">
        <f aca="false">F108*2.511711692</f>
        <v>309551.541758673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9"/>
      <c r="B109" s="159" t="n">
        <v>2040</v>
      </c>
      <c r="C109" s="5" t="n">
        <v>1</v>
      </c>
      <c r="D109" s="159" t="n">
        <v>261</v>
      </c>
      <c r="E109" s="161" t="n">
        <f aca="false">central_SIPA_income!B102</f>
        <v>32026589.7426797</v>
      </c>
      <c r="F109" s="161" t="n">
        <f aca="false">central_SIPA_income!I102</f>
        <v>125150.378706134</v>
      </c>
      <c r="G109" s="8" t="n">
        <f aca="false">E109-F109*0.7</f>
        <v>31938984.4775854</v>
      </c>
      <c r="H109" s="8"/>
      <c r="I109" s="8"/>
      <c r="J109" s="8" t="n">
        <f aca="false">G109*3.8235866717</f>
        <v>122121475.356129</v>
      </c>
      <c r="K109" s="6"/>
      <c r="L109" s="8"/>
      <c r="M109" s="8" t="n">
        <f aca="false">F109*2.511711692</f>
        <v>314341.669454423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9"/>
      <c r="Z109" s="159"/>
      <c r="AA109" s="159"/>
      <c r="AB109" s="159"/>
      <c r="AC109" s="159"/>
      <c r="AD109" s="159"/>
      <c r="AE109" s="159"/>
      <c r="AF109" s="159"/>
      <c r="AG109" s="159"/>
      <c r="AH109" s="159"/>
      <c r="AI109" s="159"/>
      <c r="AJ109" s="159"/>
      <c r="AK109" s="159"/>
      <c r="AL109" s="159"/>
      <c r="AM109" s="159"/>
      <c r="AN109" s="159"/>
      <c r="AO109" s="159"/>
      <c r="AP109" s="159"/>
      <c r="AQ109" s="159"/>
      <c r="AR109" s="159"/>
      <c r="AS109" s="159"/>
      <c r="AT109" s="159"/>
      <c r="AU109" s="159"/>
      <c r="AV109" s="159"/>
      <c r="AW109" s="159"/>
      <c r="AX109" s="159"/>
      <c r="AY109" s="159"/>
      <c r="AZ109" s="159"/>
      <c r="BA109" s="159"/>
      <c r="BB109" s="159"/>
      <c r="BC109" s="159"/>
      <c r="BD109" s="159"/>
      <c r="BE109" s="159"/>
      <c r="BF109" s="159"/>
      <c r="BG109" s="159"/>
      <c r="BH109" s="159"/>
      <c r="BI109" s="159"/>
      <c r="BJ109" s="159"/>
      <c r="BK109" s="159"/>
      <c r="BL109" s="159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3" t="n">
        <f aca="false">central_SIPA_income!B103</f>
        <v>36924175.1624279</v>
      </c>
      <c r="F110" s="163" t="n">
        <f aca="false">central_SIPA_income!I103</f>
        <v>124304.20987871</v>
      </c>
      <c r="G110" s="67" t="n">
        <f aca="false">E110-F110*0.7</f>
        <v>36837162.2155128</v>
      </c>
      <c r="H110" s="67"/>
      <c r="I110" s="67"/>
      <c r="J110" s="67" t="n">
        <f aca="false">G110*3.8235866717</f>
        <v>140850082.470486</v>
      </c>
      <c r="K110" s="9"/>
      <c r="L110" s="67"/>
      <c r="M110" s="67" t="n">
        <f aca="false">F110*2.511711692</f>
        <v>312216.337317177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3" t="n">
        <f aca="false">central_SIPA_income!B104</f>
        <v>32465983.2310465</v>
      </c>
      <c r="F111" s="163" t="n">
        <f aca="false">central_SIPA_income!I104</f>
        <v>123483.560430348</v>
      </c>
      <c r="G111" s="67" t="n">
        <f aca="false">E111-F111*0.7</f>
        <v>32379544.7387453</v>
      </c>
      <c r="H111" s="67"/>
      <c r="I111" s="67"/>
      <c r="J111" s="67" t="n">
        <f aca="false">G111*3.8235866717</f>
        <v>123805995.69878</v>
      </c>
      <c r="K111" s="9"/>
      <c r="L111" s="67"/>
      <c r="M111" s="67" t="n">
        <f aca="false">F111*2.511711692</f>
        <v>310155.102502694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3" t="n">
        <f aca="false">central_SIPA_income!B105</f>
        <v>37197295.2177394</v>
      </c>
      <c r="F112" s="163" t="n">
        <f aca="false">central_SIPA_income!I105</f>
        <v>131609.253075783</v>
      </c>
      <c r="G112" s="67" t="n">
        <f aca="false">E112-F112*0.7</f>
        <v>37105168.7405863</v>
      </c>
      <c r="H112" s="67"/>
      <c r="I112" s="67"/>
      <c r="J112" s="67" t="n">
        <f aca="false">G112*3.8235866717</f>
        <v>141874828.647685</v>
      </c>
      <c r="K112" s="9"/>
      <c r="L112" s="67"/>
      <c r="M112" s="67" t="n">
        <f aca="false">F112*2.511711692</f>
        <v>330564.499725832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9"/>
      <c r="B113" s="159"/>
      <c r="C113" s="5"/>
      <c r="D113" s="159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9"/>
      <c r="Z113" s="159"/>
      <c r="AA113" s="159"/>
      <c r="AB113" s="159"/>
      <c r="AC113" s="159"/>
      <c r="AD113" s="159"/>
      <c r="AE113" s="159"/>
      <c r="AF113" s="159"/>
      <c r="AG113" s="159"/>
      <c r="AH113" s="159"/>
      <c r="AI113" s="159"/>
      <c r="AJ113" s="159"/>
      <c r="AK113" s="159"/>
      <c r="AL113" s="159"/>
      <c r="AM113" s="159"/>
      <c r="AN113" s="159"/>
      <c r="AO113" s="159"/>
      <c r="AP113" s="159"/>
      <c r="AQ113" s="159"/>
      <c r="AR113" s="159"/>
      <c r="AS113" s="159"/>
      <c r="AT113" s="159"/>
      <c r="AU113" s="159"/>
      <c r="AV113" s="159"/>
      <c r="AW113" s="159"/>
      <c r="AX113" s="159"/>
      <c r="AY113" s="159"/>
      <c r="AZ113" s="159"/>
      <c r="BA113" s="159"/>
      <c r="BB113" s="159"/>
      <c r="BC113" s="159"/>
      <c r="BD113" s="159"/>
      <c r="BE113" s="159"/>
      <c r="BF113" s="159"/>
      <c r="BG113" s="159"/>
      <c r="BH113" s="159"/>
      <c r="BI113" s="159"/>
      <c r="BJ113" s="159"/>
      <c r="BK113" s="159"/>
      <c r="BL113" s="159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H104" activeCellId="0" sqref="H104"/>
    </sheetView>
  </sheetViews>
  <sheetFormatPr defaultColWidth="9.328125" defaultRowHeight="12.8" zeroHeight="false" outlineLevelRow="0" outlineLevelCol="0"/>
  <cols>
    <col collapsed="false" customWidth="true" hidden="false" outlineLevel="0" max="5" min="5" style="110" width="20.48"/>
    <col collapsed="false" customWidth="true" hidden="false" outlineLevel="0" max="6" min="6" style="110" width="11.41"/>
    <col collapsed="false" customWidth="true" hidden="false" outlineLevel="0" max="8" min="7" style="0" width="11.41"/>
    <col collapsed="false" customWidth="true" hidden="false" outlineLevel="0" max="10" min="10" style="0" width="12.29"/>
  </cols>
  <sheetData>
    <row r="1" customFormat="false" ht="12.8" hidden="false" customHeight="true" outlineLevel="0" collapsed="false">
      <c r="A1" s="168"/>
      <c r="B1" s="168"/>
      <c r="C1" s="168"/>
      <c r="D1" s="168"/>
      <c r="E1" s="169" t="s">
        <v>218</v>
      </c>
      <c r="F1" s="169" t="s">
        <v>219</v>
      </c>
      <c r="G1" s="168"/>
      <c r="H1" s="168"/>
      <c r="I1" s="168"/>
      <c r="J1" s="168"/>
      <c r="K1" s="168"/>
      <c r="L1" s="168"/>
      <c r="M1" s="170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V1" s="171"/>
      <c r="AW1" s="171"/>
      <c r="AX1" s="171"/>
      <c r="AY1" s="171"/>
      <c r="AZ1" s="171"/>
      <c r="BA1" s="171"/>
      <c r="BB1" s="171"/>
      <c r="BC1" s="171"/>
      <c r="BD1" s="171"/>
      <c r="BE1" s="171"/>
      <c r="BF1" s="171"/>
      <c r="BG1" s="171"/>
      <c r="BH1" s="171"/>
      <c r="BI1" s="171"/>
      <c r="BJ1" s="171"/>
      <c r="BK1" s="171"/>
      <c r="BL1" s="171"/>
    </row>
    <row r="2" customFormat="false" ht="50.25" hidden="false" customHeight="true" outlineLevel="0" collapsed="false">
      <c r="A2" s="146" t="s">
        <v>220</v>
      </c>
      <c r="B2" s="146" t="s">
        <v>183</v>
      </c>
      <c r="C2" s="146" t="s">
        <v>184</v>
      </c>
      <c r="D2" s="146" t="s">
        <v>221</v>
      </c>
      <c r="E2" s="148" t="s">
        <v>222</v>
      </c>
      <c r="F2" s="148" t="s">
        <v>223</v>
      </c>
      <c r="G2" s="146" t="s">
        <v>224</v>
      </c>
      <c r="H2" s="146" t="s">
        <v>225</v>
      </c>
      <c r="I2" s="146" t="s">
        <v>226</v>
      </c>
      <c r="J2" s="146" t="s">
        <v>227</v>
      </c>
      <c r="K2" s="146" t="s">
        <v>228</v>
      </c>
      <c r="L2" s="146" t="s">
        <v>229</v>
      </c>
      <c r="M2" s="149" t="s">
        <v>230</v>
      </c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0"/>
    </row>
    <row r="3" customFormat="false" ht="12.8" hidden="false" customHeight="false" outlineLevel="0" collapsed="false">
      <c r="A3" s="151" t="s">
        <v>231</v>
      </c>
      <c r="B3" s="151" t="n">
        <v>2014</v>
      </c>
      <c r="C3" s="152" t="n">
        <v>1</v>
      </c>
      <c r="D3" s="151" t="n">
        <v>45</v>
      </c>
      <c r="E3" s="153" t="n">
        <v>16336703</v>
      </c>
      <c r="F3" s="153" t="n">
        <v>147746</v>
      </c>
      <c r="G3" s="154" t="n">
        <v>16188957</v>
      </c>
      <c r="H3" s="172" t="n">
        <v>59323985</v>
      </c>
      <c r="I3" s="173" t="n">
        <f aca="false">H3/G3</f>
        <v>3.66447233135526</v>
      </c>
      <c r="J3" s="154" t="n">
        <f aca="false">G3*I10</f>
        <v>61899880.2143381</v>
      </c>
      <c r="K3" s="172" t="n">
        <v>354218</v>
      </c>
      <c r="L3" s="173" t="n">
        <f aca="false">K3/F3</f>
        <v>2.39747945798871</v>
      </c>
      <c r="M3" s="154" t="n">
        <f aca="false">F3*2.511711692</f>
        <v>371095.355646232</v>
      </c>
      <c r="N3" s="172"/>
      <c r="O3" s="151"/>
      <c r="P3" s="151"/>
      <c r="Q3" s="154"/>
      <c r="R3" s="154"/>
      <c r="S3" s="154"/>
      <c r="T3" s="151"/>
      <c r="U3" s="151"/>
      <c r="V3" s="152"/>
      <c r="W3" s="152"/>
      <c r="X3" s="154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  <c r="BE3" s="151"/>
      <c r="BF3" s="151"/>
      <c r="BG3" s="151"/>
      <c r="BH3" s="151"/>
      <c r="BI3" s="151"/>
      <c r="BJ3" s="151"/>
      <c r="BK3" s="151"/>
      <c r="BL3" s="151"/>
    </row>
    <row r="4" customFormat="false" ht="12.8" hidden="false" customHeight="false" outlineLevel="0" collapsed="false">
      <c r="B4" s="151" t="n">
        <v>2014</v>
      </c>
      <c r="C4" s="152" t="n">
        <v>2</v>
      </c>
      <c r="D4" s="151" t="n">
        <v>46</v>
      </c>
      <c r="E4" s="153" t="n">
        <v>19039169</v>
      </c>
      <c r="F4" s="153" t="n">
        <v>150094</v>
      </c>
      <c r="G4" s="154" t="n">
        <v>18889075</v>
      </c>
      <c r="H4" s="172" t="n">
        <v>70642775</v>
      </c>
      <c r="I4" s="173" t="n">
        <f aca="false">H4/G4</f>
        <v>3.73987476888095</v>
      </c>
      <c r="J4" s="154" t="n">
        <f aca="false">G4*3.8235866717</f>
        <v>72224015.4107417</v>
      </c>
      <c r="K4" s="172" t="n">
        <v>375893</v>
      </c>
      <c r="L4" s="173" t="n">
        <f aca="false">K4/F4</f>
        <v>2.5043839194105</v>
      </c>
      <c r="M4" s="154" t="n">
        <f aca="false">F4*2.511711692</f>
        <v>376992.854699048</v>
      </c>
      <c r="N4" s="172"/>
      <c r="Q4" s="154"/>
      <c r="R4" s="154"/>
      <c r="S4" s="154"/>
      <c r="V4" s="152"/>
      <c r="W4" s="152"/>
      <c r="X4" s="154"/>
    </row>
    <row r="5" customFormat="false" ht="12.8" hidden="false" customHeight="false" outlineLevel="0" collapsed="false">
      <c r="B5" s="151" t="n">
        <v>2014</v>
      </c>
      <c r="C5" s="152" t="n">
        <v>3</v>
      </c>
      <c r="D5" s="151" t="n">
        <v>47</v>
      </c>
      <c r="E5" s="153" t="n">
        <v>16811748</v>
      </c>
      <c r="F5" s="153" t="n">
        <v>145661</v>
      </c>
      <c r="G5" s="154" t="n">
        <v>16666087</v>
      </c>
      <c r="H5" s="172" t="n">
        <v>66453030</v>
      </c>
      <c r="I5" s="173" t="n">
        <f aca="false">H5/G5</f>
        <v>3.98732047900626</v>
      </c>
      <c r="J5" s="154" t="n">
        <f aca="false">G5*3.8235866717</f>
        <v>63724228.1225926</v>
      </c>
      <c r="K5" s="172" t="n">
        <v>387130</v>
      </c>
      <c r="L5" s="173" t="n">
        <f aca="false">K5/F5</f>
        <v>2.65774641118762</v>
      </c>
      <c r="M5" s="154" t="n">
        <f aca="false">F5*2.511711692</f>
        <v>365858.436768412</v>
      </c>
      <c r="N5" s="172"/>
      <c r="Q5" s="154"/>
      <c r="R5" s="154"/>
      <c r="S5" s="154"/>
      <c r="V5" s="152"/>
      <c r="W5" s="152"/>
      <c r="X5" s="154"/>
    </row>
    <row r="6" customFormat="false" ht="12.8" hidden="false" customHeight="false" outlineLevel="0" collapsed="false">
      <c r="B6" s="151" t="n">
        <v>2014</v>
      </c>
      <c r="C6" s="152" t="n">
        <v>4</v>
      </c>
      <c r="D6" s="151" t="n">
        <v>48</v>
      </c>
      <c r="E6" s="153" t="n">
        <v>20743937</v>
      </c>
      <c r="F6" s="153" t="n">
        <v>143630</v>
      </c>
      <c r="G6" s="154" t="n">
        <v>20600306</v>
      </c>
      <c r="H6" s="172" t="n">
        <v>75212989</v>
      </c>
      <c r="I6" s="173" t="n">
        <f aca="false">H6/G6</f>
        <v>3.65106173665576</v>
      </c>
      <c r="J6" s="154" t="n">
        <f aca="false">G6*3.8235866717</f>
        <v>78767055.4545416</v>
      </c>
      <c r="K6" s="172" t="n">
        <v>390504</v>
      </c>
      <c r="L6" s="173" t="n">
        <f aca="false">K6/F6</f>
        <v>2.71881918819188</v>
      </c>
      <c r="M6" s="154" t="n">
        <f aca="false">F6*2.511711692</f>
        <v>360757.15032196</v>
      </c>
      <c r="N6" s="172"/>
      <c r="Q6" s="154"/>
      <c r="R6" s="154"/>
      <c r="S6" s="154"/>
      <c r="V6" s="152"/>
      <c r="W6" s="152"/>
      <c r="X6" s="154"/>
    </row>
    <row r="7" customFormat="false" ht="12.8" hidden="false" customHeight="false" outlineLevel="0" collapsed="false">
      <c r="B7" s="151" t="n">
        <v>2015</v>
      </c>
      <c r="C7" s="152" t="n">
        <v>1</v>
      </c>
      <c r="D7" s="151" t="n">
        <v>49</v>
      </c>
      <c r="E7" s="153" t="n">
        <v>18307160</v>
      </c>
      <c r="F7" s="153" t="n">
        <v>167252</v>
      </c>
      <c r="G7" s="154" t="n">
        <v>18139908</v>
      </c>
      <c r="H7" s="172" t="n">
        <v>71061517</v>
      </c>
      <c r="I7" s="173" t="n">
        <f aca="false">H7/G7</f>
        <v>3.91741330771909</v>
      </c>
      <c r="J7" s="154" t="n">
        <f aca="false">G7*3.8235866717</f>
        <v>69359510.4546642</v>
      </c>
      <c r="K7" s="172" t="n">
        <v>409117</v>
      </c>
      <c r="L7" s="173" t="n">
        <f aca="false">K7/F7</f>
        <v>2.44611125726449</v>
      </c>
      <c r="M7" s="154" t="n">
        <f aca="false">F7*2.511711692</f>
        <v>420088.803910384</v>
      </c>
      <c r="N7" s="172"/>
      <c r="Q7" s="154"/>
      <c r="R7" s="154"/>
      <c r="S7" s="154"/>
      <c r="V7" s="152"/>
      <c r="W7" s="152"/>
      <c r="X7" s="154"/>
    </row>
    <row r="8" customFormat="false" ht="12.8" hidden="false" customHeight="false" outlineLevel="0" collapsed="false">
      <c r="B8" s="151" t="n">
        <v>2015</v>
      </c>
      <c r="C8" s="152" t="n">
        <v>2</v>
      </c>
      <c r="D8" s="151" t="n">
        <v>50</v>
      </c>
      <c r="E8" s="153" t="n">
        <v>21740969</v>
      </c>
      <c r="F8" s="153" t="n">
        <v>188439</v>
      </c>
      <c r="G8" s="154" t="n">
        <v>21552530</v>
      </c>
      <c r="H8" s="172" t="n">
        <v>85808756</v>
      </c>
      <c r="I8" s="173" t="n">
        <f aca="false">H8/G8</f>
        <v>3.98137740673601</v>
      </c>
      <c r="J8" s="154" t="n">
        <f aca="false">G8*3.8235866717</f>
        <v>82407966.4494144</v>
      </c>
      <c r="K8" s="172" t="n">
        <v>442027</v>
      </c>
      <c r="L8" s="173" t="n">
        <f aca="false">K8/F8</f>
        <v>2.34572991790447</v>
      </c>
      <c r="M8" s="154" t="n">
        <f aca="false">F8*2.511711692</f>
        <v>473304.439528788</v>
      </c>
      <c r="N8" s="172"/>
      <c r="Q8" s="154"/>
      <c r="R8" s="154"/>
      <c r="S8" s="154"/>
      <c r="V8" s="152"/>
      <c r="W8" s="152"/>
      <c r="X8" s="154"/>
    </row>
    <row r="9" customFormat="false" ht="12.8" hidden="false" customHeight="false" outlineLevel="0" collapsed="false">
      <c r="A9" s="159"/>
      <c r="B9" s="159" t="n">
        <v>2015</v>
      </c>
      <c r="C9" s="5" t="n">
        <v>1</v>
      </c>
      <c r="D9" s="159" t="n">
        <v>161</v>
      </c>
      <c r="E9" s="161" t="n">
        <f aca="false">low_SIPA_income!B2</f>
        <v>18034497.499367</v>
      </c>
      <c r="F9" s="161" t="n">
        <f aca="false">low_SIPA_income!I2</f>
        <v>132278.052265445</v>
      </c>
      <c r="G9" s="8" t="n">
        <f aca="false">E9-F9*0.7</f>
        <v>17941902.8627812</v>
      </c>
      <c r="H9" s="8"/>
      <c r="I9" s="8"/>
      <c r="J9" s="8" t="n">
        <f aca="false">G9*3.8235866717</f>
        <v>68602420.6510662</v>
      </c>
      <c r="K9" s="6"/>
      <c r="L9" s="8"/>
      <c r="M9" s="8" t="n">
        <f aca="false">F9*2.511711692</f>
        <v>332244.330470106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9"/>
      <c r="BG9" s="159"/>
      <c r="BH9" s="159"/>
      <c r="BI9" s="159"/>
      <c r="BJ9" s="159"/>
      <c r="BK9" s="159"/>
      <c r="BL9" s="159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63" t="n">
        <f aca="false">low_SIPA_income!B3</f>
        <v>22385764.1527932</v>
      </c>
      <c r="F10" s="163" t="n">
        <f aca="false">low_SIPA_income!I3</f>
        <v>137545.195244366</v>
      </c>
      <c r="G10" s="67" t="n">
        <f aca="false">E10-F10*0.7</f>
        <v>22289482.5161221</v>
      </c>
      <c r="H10" s="67" t="s">
        <v>232</v>
      </c>
      <c r="I10" s="175" t="n">
        <f aca="false">AVERAGE(I3:I8)</f>
        <v>3.82358667172555</v>
      </c>
      <c r="J10" s="67" t="n">
        <f aca="false">G10*3.8235866717</f>
        <v>85225768.2677348</v>
      </c>
      <c r="K10" s="9" t="s">
        <v>232</v>
      </c>
      <c r="L10" s="175" t="n">
        <f aca="false">AVERAGE(L3:L8)</f>
        <v>2.51171169199128</v>
      </c>
      <c r="M10" s="67" t="n">
        <f aca="false">F10*2.511711692</f>
        <v>345473.875073696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163" t="n">
        <f aca="false">low_SIPA_income!B4</f>
        <v>20234056.7711665</v>
      </c>
      <c r="F11" s="163" t="n">
        <f aca="false">low_SIPA_income!I4</f>
        <v>146901.516727808</v>
      </c>
      <c r="G11" s="67" t="n">
        <f aca="false">E11-F11*0.7</f>
        <v>20131225.709457</v>
      </c>
      <c r="H11" s="67" t="n">
        <v>76520057</v>
      </c>
      <c r="I11" s="67"/>
      <c r="J11" s="67" t="n">
        <f aca="false">G11*3.8235866717</f>
        <v>76973486.3076642</v>
      </c>
      <c r="K11" s="9" t="n">
        <v>445064</v>
      </c>
      <c r="L11" s="67"/>
      <c r="M11" s="67" t="n">
        <f aca="false">F11*2.511711692</f>
        <v>368974.257137768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163" t="n">
        <f aca="false">low_SIPA_income!B5</f>
        <v>23483163.7309384</v>
      </c>
      <c r="F12" s="163" t="n">
        <f aca="false">low_SIPA_income!I5</f>
        <v>146445.351472853</v>
      </c>
      <c r="G12" s="67" t="n">
        <f aca="false">E12-F12*0.7</f>
        <v>23380651.9849074</v>
      </c>
      <c r="H12" s="67" t="n">
        <v>81658874</v>
      </c>
      <c r="I12" s="67"/>
      <c r="J12" s="67" t="n">
        <f aca="false">G12*3.8235866717</f>
        <v>89397949.3051482</v>
      </c>
      <c r="K12" s="9" t="n">
        <v>414371</v>
      </c>
      <c r="L12" s="67"/>
      <c r="M12" s="67" t="n">
        <f aca="false">F12*2.511711692</f>
        <v>367828.501533415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9" t="s">
        <v>233</v>
      </c>
      <c r="B13" s="159" t="n">
        <v>2016</v>
      </c>
      <c r="C13" s="5" t="n">
        <v>1</v>
      </c>
      <c r="D13" s="159" t="n">
        <v>165</v>
      </c>
      <c r="E13" s="161" t="n">
        <f aca="false">low_SIPA_income!B6</f>
        <v>19146816.254714</v>
      </c>
      <c r="F13" s="161" t="n">
        <f aca="false">low_SIPA_income!I6</f>
        <v>140761.780403749</v>
      </c>
      <c r="G13" s="8" t="n">
        <f aca="false">E13-F13*0.7</f>
        <v>19048283.0084314</v>
      </c>
      <c r="H13" s="8" t="n">
        <v>71384639</v>
      </c>
      <c r="I13" s="8"/>
      <c r="J13" s="8" t="n">
        <f aca="false">G13*3.8235866717</f>
        <v>72832761.0298078</v>
      </c>
      <c r="K13" s="6" t="n">
        <v>399060</v>
      </c>
      <c r="L13" s="8"/>
      <c r="M13" s="8" t="n">
        <f aca="false">F13*2.511711692</f>
        <v>353553.009626833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  <c r="BJ13" s="159"/>
      <c r="BK13" s="159"/>
      <c r="BL13" s="159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3" t="n">
        <f aca="false">low_SIPA_income!B7</f>
        <v>21810280.3571705</v>
      </c>
      <c r="F14" s="163" t="n">
        <f aca="false">low_SIPA_income!I7</f>
        <v>140324.608319577</v>
      </c>
      <c r="G14" s="67" t="n">
        <f aca="false">E14-F14*0.7</f>
        <v>21712053.1313468</v>
      </c>
      <c r="H14" s="67" t="n">
        <v>78650764</v>
      </c>
      <c r="I14" s="67"/>
      <c r="J14" s="67" t="n">
        <f aca="false">G14*3.8235866717</f>
        <v>83017916.96826</v>
      </c>
      <c r="K14" s="9" t="n">
        <v>377742</v>
      </c>
      <c r="L14" s="67"/>
      <c r="M14" s="67" t="n">
        <f aca="false">F14*2.511711692</f>
        <v>352454.959391601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3" t="n">
        <f aca="false">low_SIPA_income!B8</f>
        <v>18980756.5787828</v>
      </c>
      <c r="F15" s="163" t="n">
        <f aca="false">low_SIPA_income!I8</f>
        <v>140646.763029675</v>
      </c>
      <c r="G15" s="67" t="n">
        <f aca="false">E15-F15*0.7</f>
        <v>18882303.844662</v>
      </c>
      <c r="H15" s="67" t="n">
        <v>72210474</v>
      </c>
      <c r="I15" s="67"/>
      <c r="J15" s="67" t="n">
        <f aca="false">G15*3.8235866717</f>
        <v>72198125.3114393</v>
      </c>
      <c r="K15" s="9" t="n">
        <v>375488</v>
      </c>
      <c r="L15" s="67"/>
      <c r="M15" s="67" t="n">
        <f aca="false">F15*2.511711692</f>
        <v>353264.119143588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3" t="n">
        <f aca="false">low_SIPA_income!B9</f>
        <v>22397188.7827913</v>
      </c>
      <c r="F16" s="163" t="n">
        <f aca="false">low_SIPA_income!I9</f>
        <v>145022.605646437</v>
      </c>
      <c r="G16" s="67" t="n">
        <f aca="false">E16-F16*0.7</f>
        <v>22295672.9588388</v>
      </c>
      <c r="H16" s="67" t="n">
        <v>79983678</v>
      </c>
      <c r="I16" s="67"/>
      <c r="J16" s="67" t="n">
        <f aca="false">G16*3.8235866717</f>
        <v>85249437.9619983</v>
      </c>
      <c r="K16" s="9" t="n">
        <v>355397</v>
      </c>
      <c r="L16" s="67"/>
      <c r="M16" s="67" t="n">
        <f aca="false">F16*2.511711692</f>
        <v>364254.97420646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9"/>
      <c r="B17" s="159" t="n">
        <v>2017</v>
      </c>
      <c r="C17" s="5" t="n">
        <v>1</v>
      </c>
      <c r="D17" s="159" t="n">
        <v>169</v>
      </c>
      <c r="E17" s="161" t="n">
        <f aca="false">low_SIPA_income!B10</f>
        <v>19615633.2382376</v>
      </c>
      <c r="F17" s="161" t="n">
        <f aca="false">low_SIPA_income!I10</f>
        <v>119223.590103333</v>
      </c>
      <c r="G17" s="8" t="n">
        <f aca="false">E17-F17*0.7</f>
        <v>19532176.7251652</v>
      </c>
      <c r="H17" s="8" t="n">
        <v>74434596</v>
      </c>
      <c r="I17" s="8"/>
      <c r="J17" s="8" t="n">
        <f aca="false">G17*3.8235866717</f>
        <v>74682970.5956307</v>
      </c>
      <c r="K17" s="6" t="n">
        <v>462191</v>
      </c>
      <c r="L17" s="8"/>
      <c r="M17" s="8" t="n">
        <f aca="false">F17*2.511711692</f>
        <v>299455.285224756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  <c r="BJ17" s="159"/>
      <c r="BK17" s="159"/>
      <c r="BL17" s="159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3" t="n">
        <f aca="false">low_SIPA_income!B11</f>
        <v>23378790.7203935</v>
      </c>
      <c r="F18" s="163" t="n">
        <f aca="false">low_SIPA_income!I11</f>
        <v>127558.97234145</v>
      </c>
      <c r="G18" s="67" t="n">
        <f aca="false">E18-F18*0.7</f>
        <v>23289499.4397545</v>
      </c>
      <c r="H18" s="67" t="n">
        <v>80479757</v>
      </c>
      <c r="I18" s="67"/>
      <c r="J18" s="67" t="n">
        <f aca="false">G18*3.8235866717</f>
        <v>89049419.64841</v>
      </c>
      <c r="K18" s="9" t="n">
        <v>458270</v>
      </c>
      <c r="L18" s="67"/>
      <c r="M18" s="67" t="n">
        <f aca="false">F18*2.511711692</f>
        <v>320391.362249525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3" t="n">
        <f aca="false">low_SIPA_income!B12</f>
        <v>20578914.6776703</v>
      </c>
      <c r="F19" s="163" t="n">
        <f aca="false">low_SIPA_income!I12</f>
        <v>130715.43082937</v>
      </c>
      <c r="G19" s="67" t="n">
        <f aca="false">E19-F19*0.7</f>
        <v>20487413.8760897</v>
      </c>
      <c r="H19" s="67" t="n">
        <v>73976782</v>
      </c>
      <c r="I19" s="67"/>
      <c r="J19" s="67" t="n">
        <f aca="false">G19*3.8235866717</f>
        <v>78335402.6342183</v>
      </c>
      <c r="K19" s="9" t="n">
        <v>489074</v>
      </c>
      <c r="L19" s="67"/>
      <c r="M19" s="67" t="n">
        <f aca="false">F19*2.511711692</f>
        <v>328319.475938947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3" t="n">
        <f aca="false">low_SIPA_income!B13</f>
        <v>24419598.4120469</v>
      </c>
      <c r="F20" s="163" t="n">
        <f aca="false">low_SIPA_income!I13</f>
        <v>138179.566518179</v>
      </c>
      <c r="G20" s="67" t="n">
        <f aca="false">E20-F20*0.7</f>
        <v>24322872.7154842</v>
      </c>
      <c r="H20" s="67" t="n">
        <v>82408987.5633976</v>
      </c>
      <c r="I20" s="67"/>
      <c r="J20" s="67" t="n">
        <f aca="false">G20*3.8235866717</f>
        <v>93000611.932381</v>
      </c>
      <c r="K20" s="9"/>
      <c r="L20" s="67"/>
      <c r="M20" s="67" t="n">
        <f aca="false">F20*2.511711692</f>
        <v>347067.232819201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9"/>
      <c r="B21" s="159" t="n">
        <v>2018</v>
      </c>
      <c r="C21" s="5" t="n">
        <v>1</v>
      </c>
      <c r="D21" s="159" t="n">
        <v>173</v>
      </c>
      <c r="E21" s="161" t="n">
        <f aca="false">low_SIPA_income!B14</f>
        <v>19446933.4382352</v>
      </c>
      <c r="F21" s="161" t="n">
        <f aca="false">low_SIPA_income!I14</f>
        <v>125820.310106618</v>
      </c>
      <c r="G21" s="8" t="n">
        <f aca="false">E21-F21*0.7</f>
        <v>19358859.2211606</v>
      </c>
      <c r="H21" s="8"/>
      <c r="I21" s="8"/>
      <c r="J21" s="8" t="n">
        <f aca="false">G21*3.8235866717</f>
        <v>74020276.0973463</v>
      </c>
      <c r="K21" s="6"/>
      <c r="L21" s="8"/>
      <c r="M21" s="8" t="n">
        <f aca="false">F21*2.511711692</f>
        <v>316024.343985859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  <c r="BB21" s="159"/>
      <c r="BC21" s="159"/>
      <c r="BD21" s="159"/>
      <c r="BE21" s="159"/>
      <c r="BF21" s="159"/>
      <c r="BG21" s="159"/>
      <c r="BH21" s="159"/>
      <c r="BI21" s="159"/>
      <c r="BJ21" s="159"/>
      <c r="BK21" s="159"/>
      <c r="BL21" s="159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3" t="n">
        <f aca="false">low_SIPA_income!B15</f>
        <v>21970032.2997489</v>
      </c>
      <c r="F22" s="163" t="n">
        <f aca="false">low_SIPA_income!I15</f>
        <v>128561.943141318</v>
      </c>
      <c r="G22" s="67" t="n">
        <f aca="false">E22-F22*0.7</f>
        <v>21880038.93955</v>
      </c>
      <c r="H22" s="67"/>
      <c r="I22" s="67"/>
      <c r="J22" s="67" t="n">
        <f aca="false">G22*3.8235866717</f>
        <v>83660225.2655404</v>
      </c>
      <c r="K22" s="9"/>
      <c r="L22" s="67"/>
      <c r="M22" s="67" t="n">
        <f aca="false">F22*2.511711692</f>
        <v>322910.535734287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3" t="n">
        <f aca="false">low_SIPA_income!B16</f>
        <v>18061907.8282328</v>
      </c>
      <c r="F23" s="163" t="n">
        <f aca="false">low_SIPA_income!I16</f>
        <v>121117.384087286</v>
      </c>
      <c r="G23" s="67" t="n">
        <f aca="false">E23-F23*0.7</f>
        <v>17977125.6593717</v>
      </c>
      <c r="H23" s="67"/>
      <c r="I23" s="67"/>
      <c r="J23" s="67" t="n">
        <f aca="false">G23*3.8235866717</f>
        <v>68737098.0666499</v>
      </c>
      <c r="K23" s="9"/>
      <c r="L23" s="67"/>
      <c r="M23" s="67" t="n">
        <f aca="false">F23*2.511711692</f>
        <v>304211.94971649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3" t="n">
        <f aca="false">low_SIPA_income!B17</f>
        <v>19818011.5998267</v>
      </c>
      <c r="F24" s="163" t="n">
        <f aca="false">low_SIPA_income!I17</f>
        <v>117488.447629411</v>
      </c>
      <c r="G24" s="67" t="n">
        <f aca="false">E24-F24*0.7</f>
        <v>19735769.6864861</v>
      </c>
      <c r="H24" s="67"/>
      <c r="I24" s="67"/>
      <c r="J24" s="67" t="n">
        <f aca="false">G24*3.8235866717</f>
        <v>75461425.9289891</v>
      </c>
      <c r="K24" s="9"/>
      <c r="L24" s="67"/>
      <c r="M24" s="67" t="n">
        <f aca="false">F24*2.511711692</f>
        <v>295097.107585721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9"/>
      <c r="B25" s="159" t="n">
        <v>2019</v>
      </c>
      <c r="C25" s="5" t="n">
        <v>1</v>
      </c>
      <c r="D25" s="159" t="n">
        <v>177</v>
      </c>
      <c r="E25" s="161" t="n">
        <f aca="false">low_SIPA_income!B18</f>
        <v>15851385.0013307</v>
      </c>
      <c r="F25" s="161" t="n">
        <f aca="false">low_SIPA_income!I18</f>
        <v>113588.720787944</v>
      </c>
      <c r="G25" s="8" t="n">
        <f aca="false">E25-F25*0.7</f>
        <v>15771872.8967792</v>
      </c>
      <c r="H25" s="8"/>
      <c r="I25" s="8"/>
      <c r="J25" s="8" t="n">
        <f aca="false">G25*3.8235866717</f>
        <v>60305122.9958713</v>
      </c>
      <c r="K25" s="6"/>
      <c r="L25" s="8"/>
      <c r="M25" s="8" t="n">
        <f aca="false">F25*2.511711692</f>
        <v>285302.118082402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  <c r="BB25" s="159"/>
      <c r="BC25" s="159"/>
      <c r="BD25" s="159"/>
      <c r="BE25" s="159"/>
      <c r="BF25" s="159"/>
      <c r="BG25" s="159"/>
      <c r="BH25" s="159"/>
      <c r="BI25" s="159"/>
      <c r="BJ25" s="159"/>
      <c r="BK25" s="159"/>
      <c r="BL25" s="159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3" t="n">
        <f aca="false">low_SIPA_income!B19</f>
        <v>18844983.0549242</v>
      </c>
      <c r="F26" s="163" t="n">
        <f aca="false">low_SIPA_income!I19</f>
        <v>109525.592719891</v>
      </c>
      <c r="G26" s="67" t="n">
        <f aca="false">E26-F26*0.7</f>
        <v>18768315.1400203</v>
      </c>
      <c r="H26" s="67" t="n">
        <v>1000</v>
      </c>
      <c r="I26" s="67"/>
      <c r="J26" s="67" t="n">
        <f aca="false">G26*3.8235866717</f>
        <v>71762279.6196469</v>
      </c>
      <c r="K26" s="9"/>
      <c r="L26" s="67"/>
      <c r="M26" s="67" t="n">
        <f aca="false">F26*2.511711692</f>
        <v>275096.71180778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3" t="n">
        <f aca="false">low_SIPA_income!B20</f>
        <v>15710193.8603896</v>
      </c>
      <c r="F27" s="163" t="n">
        <f aca="false">low_SIPA_income!I20</f>
        <v>104871.150029721</v>
      </c>
      <c r="G27" s="67" t="n">
        <f aca="false">E27-F27*0.7</f>
        <v>15636784.0553688</v>
      </c>
      <c r="H27" s="67"/>
      <c r="I27" s="67"/>
      <c r="J27" s="67" t="n">
        <f aca="false">G27*3.8235866717</f>
        <v>59788599.1023591</v>
      </c>
      <c r="K27" s="9"/>
      <c r="L27" s="67"/>
      <c r="M27" s="67" t="n">
        <f aca="false">F27*2.511711692</f>
        <v>263406.093683137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3" t="n">
        <f aca="false">low_SIPA_income!B21</f>
        <v>17902042.2470529</v>
      </c>
      <c r="F28" s="163" t="n">
        <f aca="false">low_SIPA_income!I21</f>
        <v>105328.863710972</v>
      </c>
      <c r="G28" s="67" t="n">
        <f aca="false">E28-F28*0.7</f>
        <v>17828312.0424552</v>
      </c>
      <c r="H28" s="67"/>
      <c r="I28" s="67"/>
      <c r="J28" s="67" t="n">
        <f aca="false">G28*3.8235866717</f>
        <v>68168096.3044403</v>
      </c>
      <c r="K28" s="9"/>
      <c r="L28" s="67"/>
      <c r="M28" s="67" t="n">
        <f aca="false">F28*2.511711692</f>
        <v>264555.738487923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9"/>
      <c r="B29" s="159" t="n">
        <v>2020</v>
      </c>
      <c r="C29" s="5" t="n">
        <v>1</v>
      </c>
      <c r="D29" s="159" t="n">
        <v>181</v>
      </c>
      <c r="E29" s="161" t="n">
        <f aca="false">low_SIPA_income!B22</f>
        <v>16304579.0432771</v>
      </c>
      <c r="F29" s="161" t="n">
        <f aca="false">low_SIPA_income!I22</f>
        <v>114087.683183919</v>
      </c>
      <c r="G29" s="8" t="n">
        <f aca="false">E29-F29*0.7</f>
        <v>16224717.6650484</v>
      </c>
      <c r="H29" s="8"/>
      <c r="I29" s="8"/>
      <c r="J29" s="8" t="n">
        <f aca="false">G29*3.8235866717</f>
        <v>62036614.2161745</v>
      </c>
      <c r="K29" s="6"/>
      <c r="L29" s="8"/>
      <c r="M29" s="8" t="n">
        <f aca="false">F29*2.511711692</f>
        <v>286555.367766241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3" t="n">
        <f aca="false">low_SIPA_income!B23</f>
        <v>18365443.0296992</v>
      </c>
      <c r="F30" s="163" t="n">
        <f aca="false">low_SIPA_income!I23</f>
        <v>82776.6429695547</v>
      </c>
      <c r="G30" s="67" t="n">
        <f aca="false">E30-F30*0.7</f>
        <v>18307499.3796205</v>
      </c>
      <c r="H30" s="67"/>
      <c r="I30" s="67"/>
      <c r="J30" s="67" t="n">
        <f aca="false">G30*3.8235866717</f>
        <v>70000310.6200729</v>
      </c>
      <c r="K30" s="9"/>
      <c r="L30" s="67"/>
      <c r="M30" s="67" t="n">
        <f aca="false">F30*2.511711692</f>
        <v>207911.06197114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3" t="n">
        <f aca="false">low_SIPA_income!B24</f>
        <v>15764891.2804843</v>
      </c>
      <c r="F31" s="163" t="n">
        <f aca="false">low_SIPA_income!I24</f>
        <v>82795.0471390435</v>
      </c>
      <c r="G31" s="67" t="n">
        <f aca="false">E31-F31*0.7</f>
        <v>15706934.747487</v>
      </c>
      <c r="H31" s="67"/>
      <c r="I31" s="67"/>
      <c r="J31" s="67" t="n">
        <f aca="false">G31*3.8235866717</f>
        <v>60056826.3537529</v>
      </c>
      <c r="K31" s="9"/>
      <c r="L31" s="67"/>
      <c r="M31" s="67" t="n">
        <f aca="false">F31*2.511711692</f>
        <v>207957.287938827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3" t="n">
        <f aca="false">low_SIPA_income!B25</f>
        <v>18881409.8742076</v>
      </c>
      <c r="F32" s="163" t="n">
        <f aca="false">low_SIPA_income!I25</f>
        <v>86723.0332802837</v>
      </c>
      <c r="G32" s="67" t="n">
        <f aca="false">E32-F32*0.7</f>
        <v>18820703.7509114</v>
      </c>
      <c r="H32" s="67"/>
      <c r="I32" s="67"/>
      <c r="J32" s="67" t="n">
        <f aca="false">G32*3.8235866717</f>
        <v>71962592.0139991</v>
      </c>
      <c r="K32" s="9"/>
      <c r="L32" s="67"/>
      <c r="M32" s="67" t="n">
        <f aca="false">F32*2.511711692</f>
        <v>217823.256655794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9"/>
      <c r="B33" s="159" t="n">
        <v>2021</v>
      </c>
      <c r="C33" s="5" t="n">
        <v>1</v>
      </c>
      <c r="D33" s="159" t="n">
        <v>185</v>
      </c>
      <c r="E33" s="161" t="n">
        <f aca="false">low_SIPA_income!B26</f>
        <v>16387442.7017434</v>
      </c>
      <c r="F33" s="161" t="n">
        <f aca="false">low_SIPA_income!I26</f>
        <v>91815.6113983522</v>
      </c>
      <c r="G33" s="8" t="n">
        <f aca="false">E33-F33*0.7</f>
        <v>16323171.7737646</v>
      </c>
      <c r="H33" s="8"/>
      <c r="I33" s="8"/>
      <c r="J33" s="8" t="n">
        <f aca="false">G33*3.8235866717</f>
        <v>62413062.0340358</v>
      </c>
      <c r="K33" s="6"/>
      <c r="L33" s="8"/>
      <c r="M33" s="8" t="n">
        <f aca="false">F33*2.511711692</f>
        <v>230614.34465737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159"/>
      <c r="BL33" s="159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3" t="n">
        <f aca="false">low_SIPA_income!B27</f>
        <v>19164307.0667699</v>
      </c>
      <c r="F34" s="163" t="n">
        <f aca="false">low_SIPA_income!I27</f>
        <v>94335.3666559319</v>
      </c>
      <c r="G34" s="67" t="n">
        <f aca="false">E34-F34*0.7</f>
        <v>19098272.3101108</v>
      </c>
      <c r="H34" s="67"/>
      <c r="I34" s="67"/>
      <c r="J34" s="67" t="n">
        <f aca="false">G34*3.8235866717</f>
        <v>73023899.4574367</v>
      </c>
      <c r="K34" s="9"/>
      <c r="L34" s="67"/>
      <c r="M34" s="67" t="n">
        <f aca="false">F34*2.511711692</f>
        <v>236943.243398811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3" t="n">
        <f aca="false">low_SIPA_income!B28</f>
        <v>17086898.4010552</v>
      </c>
      <c r="F35" s="163" t="n">
        <f aca="false">low_SIPA_income!I28</f>
        <v>98548.2579615566</v>
      </c>
      <c r="G35" s="67" t="n">
        <f aca="false">E35-F35*0.7</f>
        <v>17017914.6204822</v>
      </c>
      <c r="H35" s="67"/>
      <c r="I35" s="67"/>
      <c r="J35" s="67" t="n">
        <f aca="false">G35*3.8235866717</f>
        <v>65069471.5230041</v>
      </c>
      <c r="K35" s="9"/>
      <c r="L35" s="67"/>
      <c r="M35" s="67" t="n">
        <f aca="false">F35*2.511711692</f>
        <v>247524.811748274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3" t="n">
        <f aca="false">low_SIPA_income!B29</f>
        <v>20038015.1220348</v>
      </c>
      <c r="F36" s="163" t="n">
        <f aca="false">low_SIPA_income!I29</f>
        <v>97069.6925701736</v>
      </c>
      <c r="G36" s="67" t="n">
        <f aca="false">E36-F36*0.7</f>
        <v>19970066.3372357</v>
      </c>
      <c r="H36" s="67"/>
      <c r="I36" s="67"/>
      <c r="J36" s="67" t="n">
        <f aca="false">G36*3.8235866717</f>
        <v>76357279.4800191</v>
      </c>
      <c r="K36" s="9"/>
      <c r="L36" s="67"/>
      <c r="M36" s="67" t="n">
        <f aca="false">F36*2.511711692</f>
        <v>243811.08176735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9"/>
      <c r="B37" s="159" t="n">
        <v>2022</v>
      </c>
      <c r="C37" s="5" t="n">
        <v>1</v>
      </c>
      <c r="D37" s="159" t="n">
        <v>189</v>
      </c>
      <c r="E37" s="161" t="n">
        <f aca="false">low_SIPA_income!B30</f>
        <v>17322896.730632</v>
      </c>
      <c r="F37" s="161" t="n">
        <f aca="false">low_SIPA_income!I30</f>
        <v>99939.5507377881</v>
      </c>
      <c r="G37" s="8" t="n">
        <f aca="false">E37-F37*0.7</f>
        <v>17252939.0451155</v>
      </c>
      <c r="H37" s="8"/>
      <c r="I37" s="8"/>
      <c r="J37" s="8" t="n">
        <f aca="false">G37*3.8235866717</f>
        <v>65968107.7805563</v>
      </c>
      <c r="K37" s="6"/>
      <c r="L37" s="8"/>
      <c r="M37" s="8" t="n">
        <f aca="false">F37*2.511711692</f>
        <v>251019.33808133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59"/>
      <c r="BG37" s="159"/>
      <c r="BH37" s="159"/>
      <c r="BI37" s="159"/>
      <c r="BJ37" s="159"/>
      <c r="BK37" s="159"/>
      <c r="BL37" s="159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3" t="n">
        <f aca="false">low_SIPA_income!B31</f>
        <v>20360093.6390557</v>
      </c>
      <c r="F38" s="163" t="n">
        <f aca="false">low_SIPA_income!I31</f>
        <v>99081.2806220998</v>
      </c>
      <c r="G38" s="67" t="n">
        <f aca="false">E38-F38*0.7</f>
        <v>20290736.7426203</v>
      </c>
      <c r="H38" s="67"/>
      <c r="I38" s="67"/>
      <c r="J38" s="67" t="n">
        <f aca="false">G38*3.8235866717</f>
        <v>77583390.5680563</v>
      </c>
      <c r="K38" s="9"/>
      <c r="L38" s="67"/>
      <c r="M38" s="67" t="n">
        <f aca="false">F38*2.511711692</f>
        <v>248863.610996861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3" t="n">
        <f aca="false">low_SIPA_income!B32</f>
        <v>17695849.3683584</v>
      </c>
      <c r="F39" s="163" t="n">
        <f aca="false">low_SIPA_income!I32</f>
        <v>98942.9954109546</v>
      </c>
      <c r="G39" s="67" t="n">
        <f aca="false">E39-F39*0.7</f>
        <v>17626589.2715708</v>
      </c>
      <c r="H39" s="67"/>
      <c r="I39" s="67"/>
      <c r="J39" s="67" t="n">
        <f aca="false">G39*3.8235866717</f>
        <v>67396791.8063082</v>
      </c>
      <c r="K39" s="9"/>
      <c r="L39" s="67"/>
      <c r="M39" s="67" t="n">
        <f aca="false">F39*2.511711692</f>
        <v>248516.278415197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3" t="n">
        <f aca="false">low_SIPA_income!B33</f>
        <v>20644370.5513299</v>
      </c>
      <c r="F40" s="163" t="n">
        <f aca="false">low_SIPA_income!I33</f>
        <v>101028.209608148</v>
      </c>
      <c r="G40" s="67" t="n">
        <f aca="false">E40-F40*0.7</f>
        <v>20573650.8046042</v>
      </c>
      <c r="H40" s="67"/>
      <c r="I40" s="67"/>
      <c r="J40" s="67" t="n">
        <f aca="false">G40*3.8235866717</f>
        <v>78665137.0046945</v>
      </c>
      <c r="K40" s="9"/>
      <c r="L40" s="67"/>
      <c r="M40" s="67" t="n">
        <f aca="false">F40*2.511711692</f>
        <v>253753.735294613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9"/>
      <c r="B41" s="159" t="n">
        <v>2023</v>
      </c>
      <c r="C41" s="5" t="n">
        <v>1</v>
      </c>
      <c r="D41" s="159" t="n">
        <v>193</v>
      </c>
      <c r="E41" s="161" t="n">
        <f aca="false">low_SIPA_income!B34</f>
        <v>17895367.6058504</v>
      </c>
      <c r="F41" s="161" t="n">
        <f aca="false">low_SIPA_income!I34</f>
        <v>101548.16609811</v>
      </c>
      <c r="G41" s="8" t="n">
        <f aca="false">E41-F41*0.7</f>
        <v>17824283.8895817</v>
      </c>
      <c r="H41" s="8"/>
      <c r="I41" s="8"/>
      <c r="J41" s="8" t="n">
        <f aca="false">G41*3.8235866717</f>
        <v>68152694.3128018</v>
      </c>
      <c r="K41" s="6"/>
      <c r="L41" s="8"/>
      <c r="M41" s="8" t="n">
        <f aca="false">F41*2.511711692</f>
        <v>255059.71608978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59"/>
      <c r="BD41" s="159"/>
      <c r="BE41" s="159"/>
      <c r="BF41" s="159"/>
      <c r="BG41" s="159"/>
      <c r="BH41" s="159"/>
      <c r="BI41" s="159"/>
      <c r="BJ41" s="159"/>
      <c r="BK41" s="159"/>
      <c r="BL41" s="159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3" t="n">
        <f aca="false">low_SIPA_income!B35</f>
        <v>20686792.0850111</v>
      </c>
      <c r="F42" s="163" t="n">
        <f aca="false">low_SIPA_income!I35</f>
        <v>101831.24953113</v>
      </c>
      <c r="G42" s="67" t="n">
        <f aca="false">E42-F42*0.7</f>
        <v>20615510.2103393</v>
      </c>
      <c r="H42" s="67"/>
      <c r="I42" s="67"/>
      <c r="J42" s="67" t="n">
        <f aca="false">G42*3.8235866717</f>
        <v>78825190.0705487</v>
      </c>
      <c r="K42" s="9"/>
      <c r="L42" s="67"/>
      <c r="M42" s="67" t="n">
        <f aca="false">F42*2.511711692</f>
        <v>255770.740058309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3" t="n">
        <f aca="false">low_SIPA_income!B36</f>
        <v>18121102.5864205</v>
      </c>
      <c r="F43" s="163" t="n">
        <f aca="false">low_SIPA_income!I36</f>
        <v>98404.4668581081</v>
      </c>
      <c r="G43" s="67" t="n">
        <f aca="false">E43-F43*0.7</f>
        <v>18052219.4596199</v>
      </c>
      <c r="H43" s="67"/>
      <c r="I43" s="67"/>
      <c r="J43" s="67" t="n">
        <f aca="false">G43*3.8235866717</f>
        <v>69024225.7204058</v>
      </c>
      <c r="K43" s="9"/>
      <c r="L43" s="67"/>
      <c r="M43" s="67" t="n">
        <f aca="false">F43*2.511711692</f>
        <v>247163.649952537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3" t="n">
        <f aca="false">low_SIPA_income!B37</f>
        <v>21218409.7193595</v>
      </c>
      <c r="F44" s="163" t="n">
        <f aca="false">low_SIPA_income!I37</f>
        <v>99195.8802492274</v>
      </c>
      <c r="G44" s="67" t="n">
        <f aca="false">E44-F44*0.7</f>
        <v>21148972.6031851</v>
      </c>
      <c r="H44" s="67"/>
      <c r="I44" s="67"/>
      <c r="J44" s="67" t="n">
        <f aca="false">G44*3.8235866717</f>
        <v>80864929.7656869</v>
      </c>
      <c r="K44" s="9"/>
      <c r="L44" s="67"/>
      <c r="M44" s="67" t="n">
        <f aca="false">F44*2.511711692</f>
        <v>249151.452220216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9"/>
      <c r="B45" s="159" t="n">
        <v>2024</v>
      </c>
      <c r="C45" s="5" t="n">
        <v>1</v>
      </c>
      <c r="D45" s="159" t="n">
        <v>197</v>
      </c>
      <c r="E45" s="161" t="n">
        <f aca="false">low_SIPA_income!B38</f>
        <v>18467721.415298</v>
      </c>
      <c r="F45" s="161" t="n">
        <f aca="false">low_SIPA_income!I38</f>
        <v>98631.2314819849</v>
      </c>
      <c r="G45" s="8" t="n">
        <f aca="false">E45-F45*0.7</f>
        <v>18398679.5532606</v>
      </c>
      <c r="H45" s="8"/>
      <c r="I45" s="8"/>
      <c r="J45" s="8" t="n">
        <f aca="false">G45*3.8235866717</f>
        <v>70348945.9167267</v>
      </c>
      <c r="K45" s="6"/>
      <c r="L45" s="8"/>
      <c r="M45" s="8" t="n">
        <f aca="false">F45*2.511711692</f>
        <v>247733.21730966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9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59"/>
      <c r="BD45" s="159"/>
      <c r="BE45" s="159"/>
      <c r="BF45" s="159"/>
      <c r="BG45" s="159"/>
      <c r="BH45" s="159"/>
      <c r="BI45" s="159"/>
      <c r="BJ45" s="159"/>
      <c r="BK45" s="159"/>
      <c r="BL45" s="159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3" t="n">
        <f aca="false">low_SIPA_income!B39</f>
        <v>21432785.9192796</v>
      </c>
      <c r="F46" s="163" t="n">
        <f aca="false">low_SIPA_income!I39</f>
        <v>96558.5891221155</v>
      </c>
      <c r="G46" s="67" t="n">
        <f aca="false">E46-F46*0.7</f>
        <v>21365194.9068942</v>
      </c>
      <c r="H46" s="67"/>
      <c r="I46" s="67"/>
      <c r="J46" s="67" t="n">
        <f aca="false">G46*3.8235866717</f>
        <v>81691674.4842732</v>
      </c>
      <c r="K46" s="9"/>
      <c r="L46" s="67"/>
      <c r="M46" s="67" t="n">
        <f aca="false">F46*2.511711692</f>
        <v>242527.337261041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3" t="n">
        <f aca="false">low_SIPA_income!B40</f>
        <v>18698930.1176832</v>
      </c>
      <c r="F47" s="163" t="n">
        <f aca="false">low_SIPA_income!I40</f>
        <v>98229.6995716639</v>
      </c>
      <c r="G47" s="67" t="n">
        <f aca="false">E47-F47*0.7</f>
        <v>18630169.327983</v>
      </c>
      <c r="H47" s="67"/>
      <c r="I47" s="67"/>
      <c r="J47" s="67" t="n">
        <f aca="false">G47*3.8235866717</f>
        <v>71234067.13399</v>
      </c>
      <c r="K47" s="9"/>
      <c r="L47" s="67"/>
      <c r="M47" s="67" t="n">
        <f aca="false">F47*2.511711692</f>
        <v>246724.684915796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3" t="n">
        <f aca="false">low_SIPA_income!B41</f>
        <v>21556905.7199138</v>
      </c>
      <c r="F48" s="163" t="n">
        <f aca="false">low_SIPA_income!I41</f>
        <v>99146.6944434378</v>
      </c>
      <c r="G48" s="67" t="n">
        <f aca="false">E48-F48*0.7</f>
        <v>21487503.0338034</v>
      </c>
      <c r="H48" s="67"/>
      <c r="I48" s="67"/>
      <c r="J48" s="67" t="n">
        <f aca="false">G48*3.8235866717</f>
        <v>82159330.208164</v>
      </c>
      <c r="K48" s="9"/>
      <c r="L48" s="67"/>
      <c r="M48" s="67" t="n">
        <f aca="false">F48*2.511711692</f>
        <v>249027.911656734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9"/>
      <c r="B49" s="159" t="n">
        <v>2025</v>
      </c>
      <c r="C49" s="5" t="n">
        <v>1</v>
      </c>
      <c r="D49" s="159" t="n">
        <v>201</v>
      </c>
      <c r="E49" s="161" t="n">
        <f aca="false">low_SIPA_income!B42</f>
        <v>18982563.5055138</v>
      </c>
      <c r="F49" s="161" t="n">
        <f aca="false">low_SIPA_income!I42</f>
        <v>100437.256720633</v>
      </c>
      <c r="G49" s="8" t="n">
        <f aca="false">E49-F49*0.7</f>
        <v>18912257.4258094</v>
      </c>
      <c r="H49" s="8"/>
      <c r="I49" s="8"/>
      <c r="J49" s="8" t="n">
        <f aca="false">G49*3.8235866717</f>
        <v>72312655.425084</v>
      </c>
      <c r="K49" s="6"/>
      <c r="L49" s="8"/>
      <c r="M49" s="8" t="n">
        <f aca="false">F49*2.511711692</f>
        <v>252269.432017618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9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59"/>
      <c r="BG49" s="159"/>
      <c r="BH49" s="159"/>
      <c r="BI49" s="159"/>
      <c r="BJ49" s="159"/>
      <c r="BK49" s="159"/>
      <c r="BL49" s="159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3" t="n">
        <f aca="false">low_SIPA_income!B43</f>
        <v>21956953.8171155</v>
      </c>
      <c r="F50" s="163" t="n">
        <f aca="false">low_SIPA_income!I43</f>
        <v>98490.9070849185</v>
      </c>
      <c r="G50" s="67" t="n">
        <f aca="false">E50-F50*0.7</f>
        <v>21888010.182156</v>
      </c>
      <c r="H50" s="67"/>
      <c r="I50" s="67"/>
      <c r="J50" s="67" t="n">
        <f aca="false">G50*3.8235866717</f>
        <v>83690704.0025258</v>
      </c>
      <c r="K50" s="9"/>
      <c r="L50" s="67"/>
      <c r="M50" s="67" t="n">
        <f aca="false">F50*2.511711692</f>
        <v>247380.762880875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3" t="n">
        <f aca="false">low_SIPA_income!B44</f>
        <v>19226419.8243684</v>
      </c>
      <c r="F51" s="163" t="n">
        <f aca="false">low_SIPA_income!I44</f>
        <v>103022.536701219</v>
      </c>
      <c r="G51" s="67" t="n">
        <f aca="false">E51-F51*0.7</f>
        <v>19154304.0486776</v>
      </c>
      <c r="H51" s="67"/>
      <c r="I51" s="67"/>
      <c r="J51" s="67" t="n">
        <f aca="false">G51*3.8235866717</f>
        <v>73238141.6662128</v>
      </c>
      <c r="K51" s="9"/>
      <c r="L51" s="67"/>
      <c r="M51" s="67" t="n">
        <f aca="false">F51*2.511711692</f>
        <v>258762.90997195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3" t="n">
        <f aca="false">low_SIPA_income!B45</f>
        <v>22197892.6627445</v>
      </c>
      <c r="F52" s="163" t="n">
        <f aca="false">low_SIPA_income!I45</f>
        <v>98521.0165050248</v>
      </c>
      <c r="G52" s="67" t="n">
        <f aca="false">E52-F52*0.7</f>
        <v>22128927.9511909</v>
      </c>
      <c r="H52" s="67"/>
      <c r="I52" s="67"/>
      <c r="J52" s="67" t="n">
        <f aca="false">G52*3.8235866717</f>
        <v>84611873.9731833</v>
      </c>
      <c r="K52" s="9"/>
      <c r="L52" s="67"/>
      <c r="M52" s="67" t="n">
        <f aca="false">F52*2.511711692</f>
        <v>247456.389063396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9"/>
      <c r="B53" s="159" t="n">
        <v>2026</v>
      </c>
      <c r="C53" s="5" t="n">
        <v>1</v>
      </c>
      <c r="D53" s="159" t="n">
        <v>205</v>
      </c>
      <c r="E53" s="161" t="n">
        <f aca="false">low_SIPA_income!B46</f>
        <v>19357376.8468698</v>
      </c>
      <c r="F53" s="161" t="n">
        <f aca="false">low_SIPA_income!I46</f>
        <v>98522.1165837552</v>
      </c>
      <c r="G53" s="8" t="n">
        <f aca="false">E53-F53*0.7</f>
        <v>19288411.3652612</v>
      </c>
      <c r="H53" s="8"/>
      <c r="I53" s="8"/>
      <c r="J53" s="8" t="n">
        <f aca="false">G53*3.8235866717</f>
        <v>73750912.6144795</v>
      </c>
      <c r="K53" s="6"/>
      <c r="L53" s="8"/>
      <c r="M53" s="8" t="n">
        <f aca="false">F53*2.511711692</f>
        <v>247459.152144005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9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  <c r="AM53" s="159"/>
      <c r="AN53" s="159"/>
      <c r="AO53" s="159"/>
      <c r="AP53" s="159"/>
      <c r="AQ53" s="159"/>
      <c r="AR53" s="159"/>
      <c r="AS53" s="159"/>
      <c r="AT53" s="159"/>
      <c r="AU53" s="159"/>
      <c r="AV53" s="159"/>
      <c r="AW53" s="159"/>
      <c r="AX53" s="159"/>
      <c r="AY53" s="159"/>
      <c r="AZ53" s="159"/>
      <c r="BA53" s="159"/>
      <c r="BB53" s="159"/>
      <c r="BC53" s="159"/>
      <c r="BD53" s="159"/>
      <c r="BE53" s="159"/>
      <c r="BF53" s="159"/>
      <c r="BG53" s="159"/>
      <c r="BH53" s="159"/>
      <c r="BI53" s="159"/>
      <c r="BJ53" s="159"/>
      <c r="BK53" s="159"/>
      <c r="BL53" s="159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3" t="n">
        <f aca="false">low_SIPA_income!B47</f>
        <v>22274141.5492139</v>
      </c>
      <c r="F54" s="163" t="n">
        <f aca="false">low_SIPA_income!I47</f>
        <v>105375.37107001</v>
      </c>
      <c r="G54" s="67" t="n">
        <f aca="false">E54-F54*0.7</f>
        <v>22200378.7894649</v>
      </c>
      <c r="H54" s="67"/>
      <c r="I54" s="67"/>
      <c r="J54" s="67" t="n">
        <f aca="false">G54*3.8235866717</f>
        <v>84885072.4460892</v>
      </c>
      <c r="K54" s="9"/>
      <c r="L54" s="67"/>
      <c r="M54" s="67" t="n">
        <f aca="false">F54*2.511711692</f>
        <v>264672.551565382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3" t="n">
        <f aca="false">low_SIPA_income!B48</f>
        <v>19471539.5687293</v>
      </c>
      <c r="F55" s="163" t="n">
        <f aca="false">low_SIPA_income!I48</f>
        <v>104176.027225461</v>
      </c>
      <c r="G55" s="67" t="n">
        <f aca="false">E55-F55*0.7</f>
        <v>19398616.3496714</v>
      </c>
      <c r="H55" s="67"/>
      <c r="I55" s="67"/>
      <c r="J55" s="67" t="n">
        <f aca="false">G55*3.8235866717</f>
        <v>74172290.9240254</v>
      </c>
      <c r="K55" s="9"/>
      <c r="L55" s="67"/>
      <c r="M55" s="67" t="n">
        <f aca="false">F55*2.511711692</f>
        <v>261660.1456083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3" t="n">
        <f aca="false">low_SIPA_income!B49</f>
        <v>22617048.5841764</v>
      </c>
      <c r="F56" s="163" t="n">
        <f aca="false">low_SIPA_income!I49</f>
        <v>102358.186631223</v>
      </c>
      <c r="G56" s="67" t="n">
        <f aca="false">E56-F56*0.7</f>
        <v>22545397.8535346</v>
      </c>
      <c r="H56" s="67"/>
      <c r="I56" s="67"/>
      <c r="J56" s="67" t="n">
        <f aca="false">G56*3.8235866717</f>
        <v>86204282.7409485</v>
      </c>
      <c r="K56" s="9"/>
      <c r="L56" s="67"/>
      <c r="M56" s="67" t="n">
        <f aca="false">F56*2.511711692</f>
        <v>257094.25413356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9"/>
      <c r="B57" s="159" t="n">
        <v>2027</v>
      </c>
      <c r="C57" s="5" t="n">
        <v>1</v>
      </c>
      <c r="D57" s="159" t="n">
        <v>209</v>
      </c>
      <c r="E57" s="161" t="n">
        <f aca="false">low_SIPA_income!B50</f>
        <v>19946364.9482112</v>
      </c>
      <c r="F57" s="161" t="n">
        <f aca="false">low_SIPA_income!I50</f>
        <v>98906.5444130108</v>
      </c>
      <c r="G57" s="8" t="n">
        <f aca="false">E57-F57*0.7</f>
        <v>19877130.3671221</v>
      </c>
      <c r="H57" s="8"/>
      <c r="I57" s="8"/>
      <c r="J57" s="8" t="n">
        <f aca="false">G57*3.8235866717</f>
        <v>76001930.7433713</v>
      </c>
      <c r="K57" s="6"/>
      <c r="L57" s="8"/>
      <c r="M57" s="8" t="n">
        <f aca="false">F57*2.511711692</f>
        <v>248424.724017476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9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59"/>
      <c r="AT57" s="159"/>
      <c r="AU57" s="159"/>
      <c r="AV57" s="159"/>
      <c r="AW57" s="159"/>
      <c r="AX57" s="159"/>
      <c r="AY57" s="159"/>
      <c r="AZ57" s="159"/>
      <c r="BA57" s="159"/>
      <c r="BB57" s="159"/>
      <c r="BC57" s="159"/>
      <c r="BD57" s="159"/>
      <c r="BE57" s="159"/>
      <c r="BF57" s="159"/>
      <c r="BG57" s="159"/>
      <c r="BH57" s="159"/>
      <c r="BI57" s="159"/>
      <c r="BJ57" s="159"/>
      <c r="BK57" s="159"/>
      <c r="BL57" s="159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3" t="n">
        <f aca="false">low_SIPA_income!B51</f>
        <v>22869095.6181972</v>
      </c>
      <c r="F58" s="163" t="n">
        <f aca="false">low_SIPA_income!I51</f>
        <v>100930.828846859</v>
      </c>
      <c r="G58" s="67" t="n">
        <f aca="false">E58-F58*0.7</f>
        <v>22798444.0380044</v>
      </c>
      <c r="H58" s="67"/>
      <c r="I58" s="67"/>
      <c r="J58" s="67" t="n">
        <f aca="false">G58*3.8235866717</f>
        <v>87171826.759212</v>
      </c>
      <c r="K58" s="9"/>
      <c r="L58" s="67"/>
      <c r="M58" s="67" t="n">
        <f aca="false">F58*2.511711692</f>
        <v>253509.142897906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3" t="n">
        <f aca="false">low_SIPA_income!B52</f>
        <v>19922866.9561435</v>
      </c>
      <c r="F59" s="163" t="n">
        <f aca="false">low_SIPA_income!I52</f>
        <v>101942.227441156</v>
      </c>
      <c r="G59" s="67" t="n">
        <f aca="false">E59-F59*0.7</f>
        <v>19851507.3969347</v>
      </c>
      <c r="H59" s="67"/>
      <c r="I59" s="67"/>
      <c r="J59" s="67" t="n">
        <f aca="false">G59*3.8235866717</f>
        <v>75903959.0960735</v>
      </c>
      <c r="K59" s="9"/>
      <c r="L59" s="67"/>
      <c r="M59" s="67" t="n">
        <f aca="false">F59*2.511711692</f>
        <v>256049.484572474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3" t="n">
        <f aca="false">low_SIPA_income!B53</f>
        <v>23045874.5741784</v>
      </c>
      <c r="F60" s="163" t="n">
        <f aca="false">low_SIPA_income!I53</f>
        <v>107171.548522745</v>
      </c>
      <c r="G60" s="67" t="n">
        <f aca="false">E60-F60*0.7</f>
        <v>22970854.4902125</v>
      </c>
      <c r="H60" s="67"/>
      <c r="I60" s="67"/>
      <c r="J60" s="67" t="n">
        <f aca="false">G60*3.8235866717</f>
        <v>87831053.0663365</v>
      </c>
      <c r="K60" s="9"/>
      <c r="L60" s="67"/>
      <c r="M60" s="67" t="n">
        <f aca="false">F60*2.511711692</f>
        <v>269184.031474324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9"/>
      <c r="B61" s="159" t="n">
        <v>2028</v>
      </c>
      <c r="C61" s="5" t="n">
        <v>1</v>
      </c>
      <c r="D61" s="159" t="n">
        <v>213</v>
      </c>
      <c r="E61" s="161" t="n">
        <f aca="false">low_SIPA_income!B54</f>
        <v>20204368.0188086</v>
      </c>
      <c r="F61" s="161" t="n">
        <f aca="false">low_SIPA_income!I54</f>
        <v>104429.279006532</v>
      </c>
      <c r="G61" s="8" t="n">
        <f aca="false">E61-F61*0.7</f>
        <v>20131267.5235041</v>
      </c>
      <c r="H61" s="8"/>
      <c r="I61" s="8"/>
      <c r="J61" s="8" t="n">
        <f aca="false">G61*3.8235866717</f>
        <v>76973646.1872972</v>
      </c>
      <c r="K61" s="6"/>
      <c r="L61" s="8"/>
      <c r="M61" s="8" t="n">
        <f aca="false">F61*2.511711692</f>
        <v>262296.241067836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9"/>
      <c r="Z61" s="159"/>
      <c r="AA61" s="159"/>
      <c r="AB61" s="159"/>
      <c r="AC61" s="159"/>
      <c r="AD61" s="159"/>
      <c r="AE61" s="159"/>
      <c r="AF61" s="159"/>
      <c r="AG61" s="159"/>
      <c r="AH61" s="159"/>
      <c r="AI61" s="159"/>
      <c r="AJ61" s="159"/>
      <c r="AK61" s="159"/>
      <c r="AL61" s="159"/>
      <c r="AM61" s="159"/>
      <c r="AN61" s="159"/>
      <c r="AO61" s="159"/>
      <c r="AP61" s="159"/>
      <c r="AQ61" s="159"/>
      <c r="AR61" s="159"/>
      <c r="AS61" s="159"/>
      <c r="AT61" s="159"/>
      <c r="AU61" s="159"/>
      <c r="AV61" s="159"/>
      <c r="AW61" s="159"/>
      <c r="AX61" s="159"/>
      <c r="AY61" s="159"/>
      <c r="AZ61" s="159"/>
      <c r="BA61" s="159"/>
      <c r="BB61" s="159"/>
      <c r="BC61" s="159"/>
      <c r="BD61" s="159"/>
      <c r="BE61" s="159"/>
      <c r="BF61" s="159"/>
      <c r="BG61" s="159"/>
      <c r="BH61" s="159"/>
      <c r="BI61" s="159"/>
      <c r="BJ61" s="159"/>
      <c r="BK61" s="159"/>
      <c r="BL61" s="159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3" t="n">
        <f aca="false">low_SIPA_income!B55</f>
        <v>23296547.0980672</v>
      </c>
      <c r="F62" s="163" t="n">
        <f aca="false">low_SIPA_income!I55</f>
        <v>109883.922911305</v>
      </c>
      <c r="G62" s="67" t="n">
        <f aca="false">E62-F62*0.7</f>
        <v>23219628.3520293</v>
      </c>
      <c r="H62" s="67"/>
      <c r="I62" s="67"/>
      <c r="J62" s="67" t="n">
        <f aca="false">G62*3.8235866717</f>
        <v>88782261.4886465</v>
      </c>
      <c r="K62" s="9"/>
      <c r="L62" s="67"/>
      <c r="M62" s="67" t="n">
        <f aca="false">F62*2.511711692</f>
        <v>275996.733939151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3" t="n">
        <f aca="false">low_SIPA_income!B56</f>
        <v>20480180.8247766</v>
      </c>
      <c r="F63" s="163" t="n">
        <f aca="false">low_SIPA_income!I56</f>
        <v>106273.77873109</v>
      </c>
      <c r="G63" s="67" t="n">
        <f aca="false">E63-F63*0.7</f>
        <v>20405789.1796648</v>
      </c>
      <c r="H63" s="67"/>
      <c r="I63" s="67"/>
      <c r="J63" s="67" t="n">
        <f aca="false">G63*3.8235866717</f>
        <v>78023303.5328864</v>
      </c>
      <c r="K63" s="9"/>
      <c r="L63" s="67"/>
      <c r="M63" s="67" t="n">
        <f aca="false">F63*2.511711692</f>
        <v>266929.092591899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3" t="n">
        <f aca="false">low_SIPA_income!B57</f>
        <v>23732637.2472576</v>
      </c>
      <c r="F64" s="163" t="n">
        <f aca="false">low_SIPA_income!I57</f>
        <v>103909.835541514</v>
      </c>
      <c r="G64" s="67" t="n">
        <f aca="false">E64-F64*0.7</f>
        <v>23659900.3623785</v>
      </c>
      <c r="H64" s="67"/>
      <c r="I64" s="67"/>
      <c r="J64" s="67" t="n">
        <f aca="false">G64*3.8235866717</f>
        <v>90465679.6793405</v>
      </c>
      <c r="K64" s="9"/>
      <c r="L64" s="67"/>
      <c r="M64" s="67" t="n">
        <f aca="false">F64*2.511711692</f>
        <v>260991.548843419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9"/>
      <c r="B65" s="159" t="n">
        <v>2029</v>
      </c>
      <c r="C65" s="5" t="n">
        <v>1</v>
      </c>
      <c r="D65" s="159" t="n">
        <v>217</v>
      </c>
      <c r="E65" s="161" t="n">
        <f aca="false">low_SIPA_income!B58</f>
        <v>20660356.113698</v>
      </c>
      <c r="F65" s="161" t="n">
        <f aca="false">low_SIPA_income!I58</f>
        <v>103663.779041923</v>
      </c>
      <c r="G65" s="8" t="n">
        <f aca="false">E65-F65*0.7</f>
        <v>20587791.4683687</v>
      </c>
      <c r="H65" s="8"/>
      <c r="I65" s="8"/>
      <c r="J65" s="8" t="n">
        <f aca="false">G65*3.8235866717</f>
        <v>78719205.0581934</v>
      </c>
      <c r="K65" s="6"/>
      <c r="L65" s="8"/>
      <c r="M65" s="8" t="n">
        <f aca="false">F65*2.511711692</f>
        <v>260373.525856504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9"/>
      <c r="Z65" s="159"/>
      <c r="AA65" s="159"/>
      <c r="AB65" s="159"/>
      <c r="AC65" s="159"/>
      <c r="AD65" s="159"/>
      <c r="AE65" s="159"/>
      <c r="AF65" s="159"/>
      <c r="AG65" s="159"/>
      <c r="AH65" s="159"/>
      <c r="AI65" s="159"/>
      <c r="AJ65" s="159"/>
      <c r="AK65" s="159"/>
      <c r="AL65" s="159"/>
      <c r="AM65" s="159"/>
      <c r="AN65" s="159"/>
      <c r="AO65" s="159"/>
      <c r="AP65" s="159"/>
      <c r="AQ65" s="159"/>
      <c r="AR65" s="159"/>
      <c r="AS65" s="159"/>
      <c r="AT65" s="159"/>
      <c r="AU65" s="159"/>
      <c r="AV65" s="159"/>
      <c r="AW65" s="159"/>
      <c r="AX65" s="159"/>
      <c r="AY65" s="159"/>
      <c r="AZ65" s="159"/>
      <c r="BA65" s="159"/>
      <c r="BB65" s="159"/>
      <c r="BC65" s="159"/>
      <c r="BD65" s="159"/>
      <c r="BE65" s="159"/>
      <c r="BF65" s="159"/>
      <c r="BG65" s="159"/>
      <c r="BH65" s="159"/>
      <c r="BI65" s="159"/>
      <c r="BJ65" s="159"/>
      <c r="BK65" s="159"/>
      <c r="BL65" s="159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3" t="n">
        <f aca="false">low_SIPA_income!B59</f>
        <v>23634122.078109</v>
      </c>
      <c r="F66" s="163" t="n">
        <f aca="false">low_SIPA_income!I59</f>
        <v>108682.329680942</v>
      </c>
      <c r="G66" s="67" t="n">
        <f aca="false">E66-F66*0.7</f>
        <v>23558044.4473323</v>
      </c>
      <c r="H66" s="67"/>
      <c r="I66" s="67"/>
      <c r="J66" s="67" t="n">
        <f aca="false">G66*3.8235866717</f>
        <v>90076224.7601361</v>
      </c>
      <c r="K66" s="9"/>
      <c r="L66" s="67"/>
      <c r="M66" s="67" t="n">
        <f aca="false">F66*2.511711692</f>
        <v>272978.678173421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3" t="n">
        <f aca="false">low_SIPA_income!B60</f>
        <v>20787284.6163966</v>
      </c>
      <c r="F67" s="163" t="n">
        <f aca="false">low_SIPA_income!I60</f>
        <v>112153.047121213</v>
      </c>
      <c r="G67" s="67" t="n">
        <f aca="false">E67-F67*0.7</f>
        <v>20708777.4834118</v>
      </c>
      <c r="H67" s="67"/>
      <c r="I67" s="67"/>
      <c r="J67" s="67" t="n">
        <f aca="false">G67*3.8235866717</f>
        <v>79181805.5727744</v>
      </c>
      <c r="K67" s="9"/>
      <c r="L67" s="67"/>
      <c r="M67" s="67" t="n">
        <f aca="false">F67*2.511711692</f>
        <v>281696.119747778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3" t="n">
        <f aca="false">low_SIPA_income!B61</f>
        <v>23910295.5648106</v>
      </c>
      <c r="F68" s="163" t="n">
        <f aca="false">low_SIPA_income!I61</f>
        <v>108850.192836095</v>
      </c>
      <c r="G68" s="67" t="n">
        <f aca="false">E68-F68*0.7</f>
        <v>23834100.4298253</v>
      </c>
      <c r="H68" s="67"/>
      <c r="I68" s="67"/>
      <c r="J68" s="67" t="n">
        <f aca="false">G68*3.8235866717</f>
        <v>91131748.7354393</v>
      </c>
      <c r="K68" s="9"/>
      <c r="L68" s="67"/>
      <c r="M68" s="67" t="n">
        <f aca="false">F68*2.511711692</f>
        <v>273400.302022875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9"/>
      <c r="B69" s="159" t="n">
        <v>2030</v>
      </c>
      <c r="C69" s="5" t="n">
        <v>1</v>
      </c>
      <c r="D69" s="159" t="n">
        <v>221</v>
      </c>
      <c r="E69" s="161" t="n">
        <f aca="false">low_SIPA_income!B62</f>
        <v>20835131.7340036</v>
      </c>
      <c r="F69" s="161" t="n">
        <f aca="false">low_SIPA_income!I62</f>
        <v>111148.438170409</v>
      </c>
      <c r="G69" s="8" t="n">
        <f aca="false">E69-F69*0.7</f>
        <v>20757327.8272843</v>
      </c>
      <c r="H69" s="8"/>
      <c r="I69" s="8"/>
      <c r="J69" s="8" t="n">
        <f aca="false">G69*3.8235866717</f>
        <v>79367442.0205118</v>
      </c>
      <c r="K69" s="6"/>
      <c r="L69" s="8"/>
      <c r="M69" s="8" t="n">
        <f aca="false">F69*2.511711692</f>
        <v>279172.831700155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9"/>
      <c r="Z69" s="159"/>
      <c r="AA69" s="159"/>
      <c r="AB69" s="159"/>
      <c r="AC69" s="159"/>
      <c r="AD69" s="159"/>
      <c r="AE69" s="159"/>
      <c r="AF69" s="159"/>
      <c r="AG69" s="159"/>
      <c r="AH69" s="159"/>
      <c r="AI69" s="159"/>
      <c r="AJ69" s="159"/>
      <c r="AK69" s="159"/>
      <c r="AL69" s="159"/>
      <c r="AM69" s="159"/>
      <c r="AN69" s="159"/>
      <c r="AO69" s="159"/>
      <c r="AP69" s="159"/>
      <c r="AQ69" s="159"/>
      <c r="AR69" s="159"/>
      <c r="AS69" s="159"/>
      <c r="AT69" s="159"/>
      <c r="AU69" s="159"/>
      <c r="AV69" s="159"/>
      <c r="AW69" s="159"/>
      <c r="AX69" s="159"/>
      <c r="AY69" s="159"/>
      <c r="AZ69" s="159"/>
      <c r="BA69" s="159"/>
      <c r="BB69" s="159"/>
      <c r="BC69" s="159"/>
      <c r="BD69" s="159"/>
      <c r="BE69" s="159"/>
      <c r="BF69" s="159"/>
      <c r="BG69" s="159"/>
      <c r="BH69" s="159"/>
      <c r="BI69" s="159"/>
      <c r="BJ69" s="159"/>
      <c r="BK69" s="159"/>
      <c r="BL69" s="159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3" t="n">
        <f aca="false">low_SIPA_income!B63</f>
        <v>24153001.7238129</v>
      </c>
      <c r="F70" s="163" t="n">
        <f aca="false">low_SIPA_income!I63</f>
        <v>108698.741753537</v>
      </c>
      <c r="G70" s="67" t="n">
        <f aca="false">E70-F70*0.7</f>
        <v>24076912.6045854</v>
      </c>
      <c r="H70" s="67"/>
      <c r="I70" s="67"/>
      <c r="J70" s="67" t="n">
        <f aca="false">G70*3.8235866717</f>
        <v>92060162.1305785</v>
      </c>
      <c r="K70" s="9"/>
      <c r="L70" s="67"/>
      <c r="M70" s="67" t="n">
        <f aca="false">F70*2.511711692</f>
        <v>273019.900568048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3" t="n">
        <f aca="false">low_SIPA_income!B64</f>
        <v>21223769.7482092</v>
      </c>
      <c r="F71" s="163" t="n">
        <f aca="false">low_SIPA_income!I64</f>
        <v>107834.416712023</v>
      </c>
      <c r="G71" s="67" t="n">
        <f aca="false">E71-F71*0.7</f>
        <v>21148285.6565108</v>
      </c>
      <c r="H71" s="67"/>
      <c r="I71" s="67"/>
      <c r="J71" s="67" t="n">
        <f aca="false">G71*3.8235866717</f>
        <v>80862303.1655389</v>
      </c>
      <c r="K71" s="9"/>
      <c r="L71" s="67"/>
      <c r="M71" s="67" t="n">
        <f aca="false">F71*2.511711692</f>
        <v>270848.965255588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3" t="n">
        <f aca="false">low_SIPA_income!B65</f>
        <v>24510015.8721081</v>
      </c>
      <c r="F72" s="163" t="n">
        <f aca="false">low_SIPA_income!I65</f>
        <v>109887.579816694</v>
      </c>
      <c r="G72" s="67" t="n">
        <f aca="false">E72-F72*0.7</f>
        <v>24433094.5662364</v>
      </c>
      <c r="H72" s="67"/>
      <c r="I72" s="67"/>
      <c r="J72" s="67" t="n">
        <f aca="false">G72*3.8235866717</f>
        <v>93422054.7318471</v>
      </c>
      <c r="K72" s="9"/>
      <c r="L72" s="67"/>
      <c r="M72" s="67" t="n">
        <f aca="false">F72*2.511711692</f>
        <v>276005.919031174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9"/>
      <c r="B73" s="159" t="n">
        <v>2031</v>
      </c>
      <c r="C73" s="5" t="n">
        <v>1</v>
      </c>
      <c r="D73" s="159" t="n">
        <v>225</v>
      </c>
      <c r="E73" s="161" t="n">
        <f aca="false">low_SIPA_income!B66</f>
        <v>21356129.2299199</v>
      </c>
      <c r="F73" s="161" t="n">
        <f aca="false">low_SIPA_income!I66</f>
        <v>112696.535779515</v>
      </c>
      <c r="G73" s="8" t="n">
        <f aca="false">E73-F73*0.7</f>
        <v>21277241.6548743</v>
      </c>
      <c r="H73" s="8"/>
      <c r="I73" s="8"/>
      <c r="J73" s="8" t="n">
        <f aca="false">G73*3.8235866717</f>
        <v>81355377.6021174</v>
      </c>
      <c r="K73" s="6"/>
      <c r="L73" s="8"/>
      <c r="M73" s="8" t="n">
        <f aca="false">F73*2.511711692</f>
        <v>283061.206565304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9"/>
      <c r="Z73" s="159"/>
      <c r="AA73" s="159"/>
      <c r="AB73" s="159"/>
      <c r="AC73" s="159"/>
      <c r="AD73" s="159"/>
      <c r="AE73" s="159"/>
      <c r="AF73" s="159"/>
      <c r="AG73" s="159"/>
      <c r="AH73" s="159"/>
      <c r="AI73" s="159"/>
      <c r="AJ73" s="159"/>
      <c r="AK73" s="159"/>
      <c r="AL73" s="159"/>
      <c r="AM73" s="159"/>
      <c r="AN73" s="159"/>
      <c r="AO73" s="159"/>
      <c r="AP73" s="159"/>
      <c r="AQ73" s="159"/>
      <c r="AR73" s="159"/>
      <c r="AS73" s="159"/>
      <c r="AT73" s="159"/>
      <c r="AU73" s="159"/>
      <c r="AV73" s="159"/>
      <c r="AW73" s="159"/>
      <c r="AX73" s="159"/>
      <c r="AY73" s="159"/>
      <c r="AZ73" s="159"/>
      <c r="BA73" s="159"/>
      <c r="BB73" s="159"/>
      <c r="BC73" s="159"/>
      <c r="BD73" s="159"/>
      <c r="BE73" s="159"/>
      <c r="BF73" s="159"/>
      <c r="BG73" s="159"/>
      <c r="BH73" s="159"/>
      <c r="BI73" s="159"/>
      <c r="BJ73" s="159"/>
      <c r="BK73" s="159"/>
      <c r="BL73" s="159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3" t="n">
        <f aca="false">low_SIPA_income!B67</f>
        <v>24526779.5326699</v>
      </c>
      <c r="F74" s="163" t="n">
        <f aca="false">low_SIPA_income!I67</f>
        <v>110927.088573031</v>
      </c>
      <c r="G74" s="67" t="n">
        <f aca="false">E74-F74*0.7</f>
        <v>24449130.5706688</v>
      </c>
      <c r="H74" s="67"/>
      <c r="I74" s="67"/>
      <c r="J74" s="67" t="n">
        <f aca="false">G74*3.8235866717</f>
        <v>93483369.7846622</v>
      </c>
      <c r="K74" s="9"/>
      <c r="L74" s="67"/>
      <c r="M74" s="67" t="n">
        <f aca="false">F74*2.511711692</f>
        <v>278616.865328401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3" t="n">
        <f aca="false">low_SIPA_income!B68</f>
        <v>21527143.0462583</v>
      </c>
      <c r="F75" s="163" t="n">
        <f aca="false">low_SIPA_income!I68</f>
        <v>109213.747601252</v>
      </c>
      <c r="G75" s="67" t="n">
        <f aca="false">E75-F75*0.7</f>
        <v>21450693.4229374</v>
      </c>
      <c r="H75" s="67"/>
      <c r="I75" s="67"/>
      <c r="J75" s="67" t="n">
        <f aca="false">G75*3.8235866717</f>
        <v>82018585.4706664</v>
      </c>
      <c r="K75" s="9"/>
      <c r="L75" s="67"/>
      <c r="M75" s="67" t="n">
        <f aca="false">F75*2.511711692</f>
        <v>274313.446777201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3" t="n">
        <f aca="false">low_SIPA_income!B69</f>
        <v>24775355.9348886</v>
      </c>
      <c r="F76" s="163" t="n">
        <f aca="false">low_SIPA_income!I69</f>
        <v>111339.100289372</v>
      </c>
      <c r="G76" s="67" t="n">
        <f aca="false">E76-F76*0.7</f>
        <v>24697418.5646861</v>
      </c>
      <c r="H76" s="67"/>
      <c r="I76" s="67"/>
      <c r="J76" s="67" t="n">
        <f aca="false">G76*3.8235866717</f>
        <v>94432720.4493299</v>
      </c>
      <c r="K76" s="9"/>
      <c r="L76" s="67"/>
      <c r="M76" s="67" t="n">
        <f aca="false">F76*2.511711692</f>
        <v>279651.719973577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9"/>
      <c r="B77" s="159" t="n">
        <v>2032</v>
      </c>
      <c r="C77" s="5" t="n">
        <v>1</v>
      </c>
      <c r="D77" s="159" t="n">
        <v>229</v>
      </c>
      <c r="E77" s="161" t="n">
        <f aca="false">low_SIPA_income!B70</f>
        <v>21793032.3228697</v>
      </c>
      <c r="F77" s="161" t="n">
        <f aca="false">low_SIPA_income!I70</f>
        <v>116189.648684818</v>
      </c>
      <c r="G77" s="8" t="n">
        <f aca="false">E77-F77*0.7</f>
        <v>21711699.5687903</v>
      </c>
      <c r="H77" s="8"/>
      <c r="I77" s="8"/>
      <c r="J77" s="8" t="n">
        <f aca="false">G77*3.8235866717</f>
        <v>83016565.0911812</v>
      </c>
      <c r="K77" s="6"/>
      <c r="L77" s="8"/>
      <c r="M77" s="8" t="n">
        <f aca="false">F77*2.511711692</f>
        <v>291834.899091029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3" t="n">
        <f aca="false">low_SIPA_income!B71</f>
        <v>25165780.9125186</v>
      </c>
      <c r="F78" s="163" t="n">
        <f aca="false">low_SIPA_income!I71</f>
        <v>112205.803735506</v>
      </c>
      <c r="G78" s="67" t="n">
        <f aca="false">E78-F78*0.7</f>
        <v>25087236.8499037</v>
      </c>
      <c r="H78" s="67"/>
      <c r="I78" s="67"/>
      <c r="J78" s="67" t="n">
        <f aca="false">G78*3.8235866717</f>
        <v>95923224.4490731</v>
      </c>
      <c r="K78" s="9"/>
      <c r="L78" s="67"/>
      <c r="M78" s="67" t="n">
        <f aca="false">F78*2.511711692</f>
        <v>281828.629152728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3" t="n">
        <f aca="false">low_SIPA_income!B72</f>
        <v>21939751.5225627</v>
      </c>
      <c r="F79" s="163" t="n">
        <f aca="false">low_SIPA_income!I72</f>
        <v>111345.375316165</v>
      </c>
      <c r="G79" s="67" t="n">
        <f aca="false">E79-F79*0.7</f>
        <v>21861809.7598414</v>
      </c>
      <c r="H79" s="67"/>
      <c r="I79" s="67"/>
      <c r="J79" s="67" t="n">
        <f aca="false">G79*3.8235866717</f>
        <v>83590524.4169705</v>
      </c>
      <c r="K79" s="9"/>
      <c r="L79" s="67"/>
      <c r="M79" s="67" t="n">
        <f aca="false">F79*2.511711692</f>
        <v>279667.48103174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3" t="n">
        <f aca="false">low_SIPA_income!B73</f>
        <v>25313862.6067741</v>
      </c>
      <c r="F80" s="163" t="n">
        <f aca="false">low_SIPA_income!I73</f>
        <v>111322.186970428</v>
      </c>
      <c r="G80" s="67" t="n">
        <f aca="false">E80-F80*0.7</f>
        <v>25235937.0758948</v>
      </c>
      <c r="H80" s="67"/>
      <c r="I80" s="67"/>
      <c r="J80" s="67" t="n">
        <f aca="false">G80*3.8235866717</f>
        <v>96491792.6512513</v>
      </c>
      <c r="K80" s="9"/>
      <c r="L80" s="67"/>
      <c r="M80" s="67" t="n">
        <f aca="false">F80*2.511711692</f>
        <v>279609.238592633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9"/>
      <c r="B81" s="159" t="n">
        <v>2033</v>
      </c>
      <c r="C81" s="5" t="n">
        <v>1</v>
      </c>
      <c r="D81" s="159" t="n">
        <v>233</v>
      </c>
      <c r="E81" s="161" t="n">
        <f aca="false">low_SIPA_income!B74</f>
        <v>22223442.24172</v>
      </c>
      <c r="F81" s="161" t="n">
        <f aca="false">low_SIPA_income!I74</f>
        <v>113738.540709534</v>
      </c>
      <c r="G81" s="8" t="n">
        <f aca="false">E81-F81*0.7</f>
        <v>22143825.2632233</v>
      </c>
      <c r="H81" s="8"/>
      <c r="I81" s="8"/>
      <c r="J81" s="8" t="n">
        <f aca="false">G81*3.8235866717</f>
        <v>84668835.1369144</v>
      </c>
      <c r="K81" s="6"/>
      <c r="L81" s="8"/>
      <c r="M81" s="8" t="n">
        <f aca="false">F81*2.511711692</f>
        <v>285678.422531155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59"/>
      <c r="BD81" s="159"/>
      <c r="BE81" s="159"/>
      <c r="BF81" s="159"/>
      <c r="BG81" s="159"/>
      <c r="BH81" s="159"/>
      <c r="BI81" s="159"/>
      <c r="BJ81" s="159"/>
      <c r="BK81" s="159"/>
      <c r="BL81" s="159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3" t="n">
        <f aca="false">low_SIPA_income!B75</f>
        <v>25680403.6774123</v>
      </c>
      <c r="F82" s="163" t="n">
        <f aca="false">low_SIPA_income!I75</f>
        <v>113430.86763144</v>
      </c>
      <c r="G82" s="67" t="n">
        <f aca="false">E82-F82*0.7</f>
        <v>25601002.0700702</v>
      </c>
      <c r="H82" s="67"/>
      <c r="I82" s="67"/>
      <c r="J82" s="67" t="n">
        <f aca="false">G82*3.8235866717</f>
        <v>97887650.2972847</v>
      </c>
      <c r="K82" s="9"/>
      <c r="L82" s="67"/>
      <c r="M82" s="67" t="n">
        <f aca="false">F82*2.511711692</f>
        <v>284905.636463591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3" t="n">
        <f aca="false">low_SIPA_income!B76</f>
        <v>22407996.7228492</v>
      </c>
      <c r="F83" s="163" t="n">
        <f aca="false">low_SIPA_income!I76</f>
        <v>110563.705375831</v>
      </c>
      <c r="G83" s="67" t="n">
        <f aca="false">E83-F83*0.7</f>
        <v>22330602.1290861</v>
      </c>
      <c r="H83" s="67"/>
      <c r="I83" s="67"/>
      <c r="J83" s="67" t="n">
        <f aca="false">G83*3.8235866717</f>
        <v>85382992.6718093</v>
      </c>
      <c r="K83" s="9"/>
      <c r="L83" s="67"/>
      <c r="M83" s="67" t="n">
        <f aca="false">F83*2.511711692</f>
        <v>277704.151503317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3" t="n">
        <f aca="false">low_SIPA_income!B77</f>
        <v>25803691.9908595</v>
      </c>
      <c r="F84" s="163" t="n">
        <f aca="false">low_SIPA_income!I77</f>
        <v>108221.540296927</v>
      </c>
      <c r="G84" s="67" t="n">
        <f aca="false">E84-F84*0.7</f>
        <v>25727936.9126516</v>
      </c>
      <c r="H84" s="67"/>
      <c r="I84" s="67"/>
      <c r="J84" s="67" t="n">
        <f aca="false">G84*3.8235866717</f>
        <v>98372996.6695531</v>
      </c>
      <c r="K84" s="9"/>
      <c r="L84" s="67"/>
      <c r="M84" s="67" t="n">
        <f aca="false">F84*2.511711692</f>
        <v>271821.30809004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9"/>
      <c r="B85" s="159" t="n">
        <v>2034</v>
      </c>
      <c r="C85" s="5" t="n">
        <v>1</v>
      </c>
      <c r="D85" s="159" t="n">
        <v>237</v>
      </c>
      <c r="E85" s="161" t="n">
        <f aca="false">low_SIPA_income!B78</f>
        <v>22560820.3481946</v>
      </c>
      <c r="F85" s="161" t="n">
        <f aca="false">low_SIPA_income!I78</f>
        <v>110120.049435705</v>
      </c>
      <c r="G85" s="8" t="n">
        <f aca="false">E85-F85*0.7</f>
        <v>22483736.3135896</v>
      </c>
      <c r="H85" s="8"/>
      <c r="I85" s="8"/>
      <c r="J85" s="8" t="n">
        <f aca="false">G85*3.8235866717</f>
        <v>85968514.4986585</v>
      </c>
      <c r="K85" s="6"/>
      <c r="L85" s="8"/>
      <c r="M85" s="8" t="n">
        <f aca="false">F85*2.511711692</f>
        <v>276589.815691279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9"/>
      <c r="Z85" s="159"/>
      <c r="AA85" s="159"/>
      <c r="AB85" s="159"/>
      <c r="AC85" s="159"/>
      <c r="AD85" s="159"/>
      <c r="AE85" s="159"/>
      <c r="AF85" s="159"/>
      <c r="AG85" s="159"/>
      <c r="AH85" s="159"/>
      <c r="AI85" s="159"/>
      <c r="AJ85" s="159"/>
      <c r="AK85" s="159"/>
      <c r="AL85" s="159"/>
      <c r="AM85" s="159"/>
      <c r="AN85" s="159"/>
      <c r="AO85" s="159"/>
      <c r="AP85" s="159"/>
      <c r="AQ85" s="159"/>
      <c r="AR85" s="159"/>
      <c r="AS85" s="159"/>
      <c r="AT85" s="159"/>
      <c r="AU85" s="159"/>
      <c r="AV85" s="159"/>
      <c r="AW85" s="159"/>
      <c r="AX85" s="159"/>
      <c r="AY85" s="159"/>
      <c r="AZ85" s="159"/>
      <c r="BA85" s="159"/>
      <c r="BB85" s="159"/>
      <c r="BC85" s="159"/>
      <c r="BD85" s="159"/>
      <c r="BE85" s="159"/>
      <c r="BF85" s="159"/>
      <c r="BG85" s="159"/>
      <c r="BH85" s="159"/>
      <c r="BI85" s="159"/>
      <c r="BJ85" s="159"/>
      <c r="BK85" s="159"/>
      <c r="BL85" s="159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3" t="n">
        <f aca="false">low_SIPA_income!B79</f>
        <v>26081455.5247717</v>
      </c>
      <c r="F86" s="163" t="n">
        <f aca="false">low_SIPA_income!I79</f>
        <v>110588.237631958</v>
      </c>
      <c r="G86" s="67" t="n">
        <f aca="false">E86-F86*0.7</f>
        <v>26004043.7584294</v>
      </c>
      <c r="H86" s="67"/>
      <c r="I86" s="67"/>
      <c r="J86" s="67" t="n">
        <f aca="false">G86*3.8235866717</f>
        <v>99428715.1250341</v>
      </c>
      <c r="K86" s="9"/>
      <c r="L86" s="67"/>
      <c r="M86" s="67" t="n">
        <f aca="false">F86*2.511711692</f>
        <v>277765.769457862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3" t="n">
        <f aca="false">low_SIPA_income!B80</f>
        <v>22641927.669938</v>
      </c>
      <c r="F87" s="163" t="n">
        <f aca="false">low_SIPA_income!I80</f>
        <v>110899.956831933</v>
      </c>
      <c r="G87" s="67" t="n">
        <f aca="false">E87-F87*0.7</f>
        <v>22564297.7001556</v>
      </c>
      <c r="H87" s="67"/>
      <c r="I87" s="67"/>
      <c r="J87" s="67" t="n">
        <f aca="false">G87*3.8235866717</f>
        <v>86276547.942586</v>
      </c>
      <c r="K87" s="9"/>
      <c r="L87" s="67"/>
      <c r="M87" s="67" t="n">
        <f aca="false">F87*2.511711692</f>
        <v>278548.71821706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3" t="n">
        <f aca="false">low_SIPA_income!B81</f>
        <v>25853369.9158001</v>
      </c>
      <c r="F88" s="163" t="n">
        <f aca="false">low_SIPA_income!I81</f>
        <v>114422.163063101</v>
      </c>
      <c r="G88" s="67" t="n">
        <f aca="false">E88-F88*0.7</f>
        <v>25773274.4016559</v>
      </c>
      <c r="H88" s="67"/>
      <c r="I88" s="67"/>
      <c r="J88" s="67" t="n">
        <f aca="false">G88*3.8235866717</f>
        <v>98546348.4882384</v>
      </c>
      <c r="K88" s="9"/>
      <c r="L88" s="67"/>
      <c r="M88" s="67" t="n">
        <f aca="false">F88*2.511711692</f>
        <v>287395.48478952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9"/>
      <c r="B89" s="159" t="n">
        <v>2035</v>
      </c>
      <c r="C89" s="5" t="n">
        <v>1</v>
      </c>
      <c r="D89" s="159" t="n">
        <v>241</v>
      </c>
      <c r="E89" s="161" t="n">
        <f aca="false">low_SIPA_income!B82</f>
        <v>22505078.755141</v>
      </c>
      <c r="F89" s="161" t="n">
        <f aca="false">low_SIPA_income!I82</f>
        <v>120200.69035185</v>
      </c>
      <c r="G89" s="8" t="n">
        <f aca="false">E89-F89*0.7</f>
        <v>22420938.2718947</v>
      </c>
      <c r="H89" s="8"/>
      <c r="I89" s="8"/>
      <c r="J89" s="8" t="n">
        <f aca="false">G89*3.8235866717</f>
        <v>85728400.7434249</v>
      </c>
      <c r="K89" s="6"/>
      <c r="L89" s="8"/>
      <c r="M89" s="8" t="n">
        <f aca="false">F89*2.511711692</f>
        <v>301909.479343214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159"/>
      <c r="AK89" s="159"/>
      <c r="AL89" s="159"/>
      <c r="AM89" s="159"/>
      <c r="AN89" s="159"/>
      <c r="AO89" s="159"/>
      <c r="AP89" s="159"/>
      <c r="AQ89" s="159"/>
      <c r="AR89" s="159"/>
      <c r="AS89" s="159"/>
      <c r="AT89" s="159"/>
      <c r="AU89" s="159"/>
      <c r="AV89" s="159"/>
      <c r="AW89" s="159"/>
      <c r="AX89" s="159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  <c r="BJ89" s="159"/>
      <c r="BK89" s="159"/>
      <c r="BL89" s="159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3" t="n">
        <f aca="false">low_SIPA_income!B83</f>
        <v>25909153.3029258</v>
      </c>
      <c r="F90" s="163" t="n">
        <f aca="false">low_SIPA_income!I83</f>
        <v>118875.37578831</v>
      </c>
      <c r="G90" s="67" t="n">
        <f aca="false">E90-F90*0.7</f>
        <v>25825940.5398739</v>
      </c>
      <c r="H90" s="67"/>
      <c r="I90" s="67"/>
      <c r="J90" s="67" t="n">
        <f aca="false">G90*3.8235866717</f>
        <v>98747722.0323787</v>
      </c>
      <c r="K90" s="9"/>
      <c r="L90" s="67"/>
      <c r="M90" s="67" t="n">
        <f aca="false">F90*2.511711692</f>
        <v>298580.671258392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3" t="n">
        <f aca="false">low_SIPA_income!B84</f>
        <v>22706611.005172</v>
      </c>
      <c r="F91" s="163" t="n">
        <f aca="false">low_SIPA_income!I84</f>
        <v>113186.346462323</v>
      </c>
      <c r="G91" s="67" t="n">
        <f aca="false">E91-F91*0.7</f>
        <v>22627380.5626484</v>
      </c>
      <c r="H91" s="67"/>
      <c r="I91" s="67"/>
      <c r="J91" s="67" t="n">
        <f aca="false">G91*3.8235866717</f>
        <v>86517750.7348259</v>
      </c>
      <c r="K91" s="9"/>
      <c r="L91" s="67"/>
      <c r="M91" s="67" t="n">
        <f aca="false">F91*2.511711692</f>
        <v>284291.46978418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3" t="n">
        <f aca="false">low_SIPA_income!B85</f>
        <v>26180880.9269655</v>
      </c>
      <c r="F92" s="163" t="n">
        <f aca="false">low_SIPA_income!I85</f>
        <v>114768.083636592</v>
      </c>
      <c r="G92" s="67" t="n">
        <f aca="false">E92-F92*0.7</f>
        <v>26100543.2684199</v>
      </c>
      <c r="H92" s="67"/>
      <c r="I92" s="67"/>
      <c r="J92" s="67" t="n">
        <f aca="false">G92*3.8235866717</f>
        <v>99797689.3652596</v>
      </c>
      <c r="K92" s="9"/>
      <c r="L92" s="67"/>
      <c r="M92" s="67" t="n">
        <f aca="false">F92*2.511711692</f>
        <v>288264.337538462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9"/>
      <c r="B93" s="159" t="n">
        <v>2036</v>
      </c>
      <c r="C93" s="5" t="n">
        <v>1</v>
      </c>
      <c r="D93" s="159" t="n">
        <v>245</v>
      </c>
      <c r="E93" s="161" t="n">
        <f aca="false">low_SIPA_income!B86</f>
        <v>22844137.2769731</v>
      </c>
      <c r="F93" s="161" t="n">
        <f aca="false">low_SIPA_income!I86</f>
        <v>119143.919622825</v>
      </c>
      <c r="G93" s="8" t="n">
        <f aca="false">E93-F93*0.7</f>
        <v>22760736.5332371</v>
      </c>
      <c r="H93" s="8"/>
      <c r="I93" s="8"/>
      <c r="J93" s="8" t="n">
        <f aca="false">G93*3.8235866717</f>
        <v>87027648.8465606</v>
      </c>
      <c r="K93" s="6"/>
      <c r="L93" s="8"/>
      <c r="M93" s="8" t="n">
        <f aca="false">F93*2.511711692</f>
        <v>299255.175947358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59"/>
      <c r="AT93" s="159"/>
      <c r="AU93" s="159"/>
      <c r="AV93" s="159"/>
      <c r="AW93" s="159"/>
      <c r="AX93" s="159"/>
      <c r="AY93" s="159"/>
      <c r="AZ93" s="159"/>
      <c r="BA93" s="159"/>
      <c r="BB93" s="159"/>
      <c r="BC93" s="159"/>
      <c r="BD93" s="159"/>
      <c r="BE93" s="159"/>
      <c r="BF93" s="159"/>
      <c r="BG93" s="159"/>
      <c r="BH93" s="159"/>
      <c r="BI93" s="159"/>
      <c r="BJ93" s="159"/>
      <c r="BK93" s="159"/>
      <c r="BL93" s="159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3" t="n">
        <f aca="false">low_SIPA_income!B87</f>
        <v>26373794.906004</v>
      </c>
      <c r="F94" s="163" t="n">
        <f aca="false">low_SIPA_income!I87</f>
        <v>118769.855788949</v>
      </c>
      <c r="G94" s="67" t="n">
        <f aca="false">E94-F94*0.7</f>
        <v>26290656.0069517</v>
      </c>
      <c r="H94" s="67"/>
      <c r="I94" s="67"/>
      <c r="J94" s="67" t="n">
        <f aca="false">G94*3.8235866717</f>
        <v>100524601.89843</v>
      </c>
      <c r="K94" s="9"/>
      <c r="L94" s="67"/>
      <c r="M94" s="67" t="n">
        <f aca="false">F94*2.511711692</f>
        <v>298315.635442257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3" t="n">
        <f aca="false">low_SIPA_income!B88</f>
        <v>23096412.1601322</v>
      </c>
      <c r="F95" s="163" t="n">
        <f aca="false">low_SIPA_income!I88</f>
        <v>116114.726347348</v>
      </c>
      <c r="G95" s="67" t="n">
        <f aca="false">E95-F95*0.7</f>
        <v>23015131.8516891</v>
      </c>
      <c r="H95" s="67"/>
      <c r="I95" s="67"/>
      <c r="J95" s="67" t="n">
        <f aca="false">G95*3.8235866717</f>
        <v>88000351.3955366</v>
      </c>
      <c r="K95" s="9"/>
      <c r="L95" s="67"/>
      <c r="M95" s="67" t="n">
        <f aca="false">F95*2.511711692</f>
        <v>291646.715780015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3" t="n">
        <f aca="false">low_SIPA_income!B89</f>
        <v>26628449.3253179</v>
      </c>
      <c r="F96" s="163" t="n">
        <f aca="false">low_SIPA_income!I89</f>
        <v>114989.906588251</v>
      </c>
      <c r="G96" s="67" t="n">
        <f aca="false">E96-F96*0.7</f>
        <v>26547956.3907062</v>
      </c>
      <c r="H96" s="67"/>
      <c r="I96" s="67"/>
      <c r="J96" s="67" t="n">
        <f aca="false">G96*3.8235866717</f>
        <v>101508412.216377</v>
      </c>
      <c r="K96" s="9"/>
      <c r="L96" s="67"/>
      <c r="M96" s="67" t="n">
        <f aca="false">F96*2.511711692</f>
        <v>288821.492839698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9"/>
      <c r="B97" s="159" t="n">
        <v>2037</v>
      </c>
      <c r="C97" s="5" t="n">
        <v>1</v>
      </c>
      <c r="D97" s="159" t="n">
        <v>249</v>
      </c>
      <c r="E97" s="161" t="n">
        <f aca="false">low_SIPA_income!B90</f>
        <v>23179928.0457817</v>
      </c>
      <c r="F97" s="161" t="n">
        <f aca="false">low_SIPA_income!I90</f>
        <v>115155.407888661</v>
      </c>
      <c r="G97" s="8" t="n">
        <f aca="false">E97-F97*0.7</f>
        <v>23099319.2602596</v>
      </c>
      <c r="H97" s="8"/>
      <c r="I97" s="8"/>
      <c r="J97" s="8" t="n">
        <f aca="false">G97*3.8235866717</f>
        <v>88322249.2488718</v>
      </c>
      <c r="K97" s="6"/>
      <c r="L97" s="8"/>
      <c r="M97" s="8" t="n">
        <f aca="false">F97*2.511711692</f>
        <v>289237.184390978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9"/>
      <c r="Z97" s="159"/>
      <c r="AA97" s="159"/>
      <c r="AB97" s="159"/>
      <c r="AC97" s="159"/>
      <c r="AD97" s="159"/>
      <c r="AE97" s="159"/>
      <c r="AF97" s="159"/>
      <c r="AG97" s="159"/>
      <c r="AH97" s="159"/>
      <c r="AI97" s="159"/>
      <c r="AJ97" s="159"/>
      <c r="AK97" s="159"/>
      <c r="AL97" s="159"/>
      <c r="AM97" s="159"/>
      <c r="AN97" s="159"/>
      <c r="AO97" s="159"/>
      <c r="AP97" s="159"/>
      <c r="AQ97" s="159"/>
      <c r="AR97" s="159"/>
      <c r="AS97" s="159"/>
      <c r="AT97" s="159"/>
      <c r="AU97" s="159"/>
      <c r="AV97" s="159"/>
      <c r="AW97" s="159"/>
      <c r="AX97" s="159"/>
      <c r="AY97" s="159"/>
      <c r="AZ97" s="159"/>
      <c r="BA97" s="159"/>
      <c r="BB97" s="159"/>
      <c r="BC97" s="159"/>
      <c r="BD97" s="159"/>
      <c r="BE97" s="159"/>
      <c r="BF97" s="159"/>
      <c r="BG97" s="159"/>
      <c r="BH97" s="159"/>
      <c r="BI97" s="159"/>
      <c r="BJ97" s="159"/>
      <c r="BK97" s="159"/>
      <c r="BL97" s="159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3" t="n">
        <f aca="false">low_SIPA_income!B91</f>
        <v>26850036.0670539</v>
      </c>
      <c r="F98" s="163" t="n">
        <f aca="false">low_SIPA_income!I91</f>
        <v>115344.149557913</v>
      </c>
      <c r="G98" s="67" t="n">
        <f aca="false">E98-F98*0.7</f>
        <v>26769295.1623634</v>
      </c>
      <c r="H98" s="67"/>
      <c r="I98" s="67"/>
      <c r="J98" s="67" t="n">
        <f aca="false">G98*3.8235866717</f>
        <v>102354720.193616</v>
      </c>
      <c r="K98" s="9"/>
      <c r="L98" s="67"/>
      <c r="M98" s="67" t="n">
        <f aca="false">F98*2.511711692</f>
        <v>289711.249048406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3" t="n">
        <f aca="false">low_SIPA_income!B92</f>
        <v>23555800.9015892</v>
      </c>
      <c r="F99" s="163" t="n">
        <f aca="false">low_SIPA_income!I92</f>
        <v>116826.350772557</v>
      </c>
      <c r="G99" s="67" t="n">
        <f aca="false">E99-F99*0.7</f>
        <v>23474022.4560484</v>
      </c>
      <c r="H99" s="67"/>
      <c r="I99" s="67"/>
      <c r="J99" s="67" t="n">
        <f aca="false">G99*3.8235866717</f>
        <v>89754959.3941331</v>
      </c>
      <c r="K99" s="9"/>
      <c r="L99" s="67"/>
      <c r="M99" s="67" t="n">
        <f aca="false">F99*2.511711692</f>
        <v>293434.111169126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3" t="n">
        <f aca="false">low_SIPA_income!B93</f>
        <v>26944856.0728431</v>
      </c>
      <c r="F100" s="163" t="n">
        <f aca="false">low_SIPA_income!I93</f>
        <v>118247.00196913</v>
      </c>
      <c r="G100" s="67" t="n">
        <f aca="false">E100-F100*0.7</f>
        <v>26862083.1714647</v>
      </c>
      <c r="H100" s="67"/>
      <c r="I100" s="67"/>
      <c r="J100" s="67" t="n">
        <f aca="false">G100*3.8235866717</f>
        <v>102709503.188509</v>
      </c>
      <c r="K100" s="9"/>
      <c r="L100" s="67"/>
      <c r="M100" s="67" t="n">
        <f aca="false">F100*2.511711692</f>
        <v>297002.377389812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9"/>
      <c r="B101" s="159" t="n">
        <v>2038</v>
      </c>
      <c r="C101" s="5" t="n">
        <v>1</v>
      </c>
      <c r="D101" s="159" t="n">
        <v>253</v>
      </c>
      <c r="E101" s="161" t="n">
        <f aca="false">low_SIPA_income!B94</f>
        <v>23773581.5100752</v>
      </c>
      <c r="F101" s="161" t="n">
        <f aca="false">low_SIPA_income!I94</f>
        <v>118325.449313724</v>
      </c>
      <c r="G101" s="8" t="n">
        <f aca="false">E101-F101*0.7</f>
        <v>23690753.6955556</v>
      </c>
      <c r="H101" s="8"/>
      <c r="I101" s="8"/>
      <c r="J101" s="8" t="n">
        <f aca="false">G101*3.8235866717</f>
        <v>90583650.0728539</v>
      </c>
      <c r="K101" s="6"/>
      <c r="L101" s="8"/>
      <c r="M101" s="8" t="n">
        <f aca="false">F101*2.511711692</f>
        <v>297199.414502434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9"/>
      <c r="Z101" s="159"/>
      <c r="AA101" s="159"/>
      <c r="AB101" s="159"/>
      <c r="AC101" s="159"/>
      <c r="AD101" s="159"/>
      <c r="AE101" s="159"/>
      <c r="AF101" s="159"/>
      <c r="AG101" s="159"/>
      <c r="AH101" s="159"/>
      <c r="AI101" s="159"/>
      <c r="AJ101" s="159"/>
      <c r="AK101" s="159"/>
      <c r="AL101" s="159"/>
      <c r="AM101" s="159"/>
      <c r="AN101" s="159"/>
      <c r="AO101" s="159"/>
      <c r="AP101" s="159"/>
      <c r="AQ101" s="159"/>
      <c r="AR101" s="159"/>
      <c r="AS101" s="159"/>
      <c r="AT101" s="159"/>
      <c r="AU101" s="159"/>
      <c r="AV101" s="159"/>
      <c r="AW101" s="159"/>
      <c r="AX101" s="159"/>
      <c r="AY101" s="159"/>
      <c r="AZ101" s="159"/>
      <c r="BA101" s="159"/>
      <c r="BB101" s="159"/>
      <c r="BC101" s="159"/>
      <c r="BD101" s="159"/>
      <c r="BE101" s="159"/>
      <c r="BF101" s="159"/>
      <c r="BG101" s="159"/>
      <c r="BH101" s="159"/>
      <c r="BI101" s="159"/>
      <c r="BJ101" s="159"/>
      <c r="BK101" s="159"/>
      <c r="BL101" s="159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3" t="n">
        <f aca="false">low_SIPA_income!B95</f>
        <v>27476966.4741853</v>
      </c>
      <c r="F102" s="163" t="n">
        <f aca="false">low_SIPA_income!I95</f>
        <v>119024.677996192</v>
      </c>
      <c r="G102" s="67" t="n">
        <f aca="false">E102-F102*0.7</f>
        <v>27393649.199588</v>
      </c>
      <c r="H102" s="67"/>
      <c r="I102" s="67"/>
      <c r="J102" s="67" t="n">
        <f aca="false">G102*3.8235866717</f>
        <v>104741991.96877</v>
      </c>
      <c r="K102" s="9"/>
      <c r="L102" s="67"/>
      <c r="M102" s="67" t="n">
        <f aca="false">F102*2.511711692</f>
        <v>298955.675359571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3" t="n">
        <f aca="false">low_SIPA_income!B96</f>
        <v>24087838.8922726</v>
      </c>
      <c r="F103" s="163" t="n">
        <f aca="false">low_SIPA_income!I96</f>
        <v>114054.919467096</v>
      </c>
      <c r="G103" s="67" t="n">
        <f aca="false">E103-F103*0.7</f>
        <v>24008000.4486456</v>
      </c>
      <c r="H103" s="67"/>
      <c r="I103" s="67"/>
      <c r="J103" s="67" t="n">
        <f aca="false">G103*3.8235866717</f>
        <v>91796670.5296091</v>
      </c>
      <c r="K103" s="9"/>
      <c r="L103" s="67"/>
      <c r="M103" s="67" t="n">
        <f aca="false">F103*2.511711692</f>
        <v>286473.074755624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3" t="n">
        <f aca="false">low_SIPA_income!B97</f>
        <v>27823193.7926836</v>
      </c>
      <c r="F104" s="163" t="n">
        <f aca="false">low_SIPA_income!I97</f>
        <v>113386.962410482</v>
      </c>
      <c r="G104" s="67" t="n">
        <f aca="false">E104-F104*0.7</f>
        <v>27743822.9189963</v>
      </c>
      <c r="H104" s="67"/>
      <c r="I104" s="67"/>
      <c r="J104" s="67" t="n">
        <f aca="false">G104*3.8235866717</f>
        <v>106080911.535079</v>
      </c>
      <c r="K104" s="9"/>
      <c r="L104" s="67"/>
      <c r="M104" s="67" t="n">
        <f aca="false">F104*2.511711692</f>
        <v>284795.359206772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9"/>
      <c r="B105" s="159" t="n">
        <v>2039</v>
      </c>
      <c r="C105" s="5" t="n">
        <v>1</v>
      </c>
      <c r="D105" s="159" t="n">
        <v>257</v>
      </c>
      <c r="E105" s="161" t="n">
        <f aca="false">low_SIPA_income!B98</f>
        <v>24271567.0224451</v>
      </c>
      <c r="F105" s="161" t="n">
        <f aca="false">low_SIPA_income!I98</f>
        <v>116178.570614475</v>
      </c>
      <c r="G105" s="8" t="n">
        <f aca="false">E105-F105*0.7</f>
        <v>24190242.023015</v>
      </c>
      <c r="H105" s="8"/>
      <c r="I105" s="8"/>
      <c r="J105" s="8" t="n">
        <f aca="false">G105*3.8235866717</f>
        <v>92493486.9843973</v>
      </c>
      <c r="K105" s="6"/>
      <c r="L105" s="8"/>
      <c r="M105" s="8" t="n">
        <f aca="false">F105*2.511711692</f>
        <v>291807.074172226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9"/>
      <c r="Z105" s="159"/>
      <c r="AA105" s="159"/>
      <c r="AB105" s="159"/>
      <c r="AC105" s="159"/>
      <c r="AD105" s="159"/>
      <c r="AE105" s="159"/>
      <c r="AF105" s="159"/>
      <c r="AG105" s="159"/>
      <c r="AH105" s="159"/>
      <c r="AI105" s="159"/>
      <c r="AJ105" s="159"/>
      <c r="AK105" s="159"/>
      <c r="AL105" s="159"/>
      <c r="AM105" s="159"/>
      <c r="AN105" s="159"/>
      <c r="AO105" s="159"/>
      <c r="AP105" s="159"/>
      <c r="AQ105" s="159"/>
      <c r="AR105" s="159"/>
      <c r="AS105" s="159"/>
      <c r="AT105" s="159"/>
      <c r="AU105" s="159"/>
      <c r="AV105" s="159"/>
      <c r="AW105" s="159"/>
      <c r="AX105" s="159"/>
      <c r="AY105" s="159"/>
      <c r="AZ105" s="159"/>
      <c r="BA105" s="159"/>
      <c r="BB105" s="159"/>
      <c r="BC105" s="159"/>
      <c r="BD105" s="159"/>
      <c r="BE105" s="159"/>
      <c r="BF105" s="159"/>
      <c r="BG105" s="159"/>
      <c r="BH105" s="159"/>
      <c r="BI105" s="159"/>
      <c r="BJ105" s="159"/>
      <c r="BK105" s="159"/>
      <c r="BL105" s="159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3" t="n">
        <f aca="false">low_SIPA_income!B99</f>
        <v>27880184.9522127</v>
      </c>
      <c r="F106" s="163" t="n">
        <f aca="false">low_SIPA_income!I99</f>
        <v>117881.19498496</v>
      </c>
      <c r="G106" s="67" t="n">
        <f aca="false">E106-F106*0.7</f>
        <v>27797668.1157232</v>
      </c>
      <c r="H106" s="67"/>
      <c r="I106" s="67"/>
      <c r="J106" s="67" t="n">
        <f aca="false">G106*3.8235866717</f>
        <v>106286793.311619</v>
      </c>
      <c r="K106" s="9"/>
      <c r="L106" s="67"/>
      <c r="M106" s="67" t="n">
        <f aca="false">F106*2.511711692</f>
        <v>296083.575710657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3" t="n">
        <f aca="false">low_SIPA_income!B100</f>
        <v>24303341.844655</v>
      </c>
      <c r="F107" s="163" t="n">
        <f aca="false">low_SIPA_income!I100</f>
        <v>118392.642620045</v>
      </c>
      <c r="G107" s="67" t="n">
        <f aca="false">E107-F107*0.7</f>
        <v>24220466.994821</v>
      </c>
      <c r="H107" s="67"/>
      <c r="I107" s="67"/>
      <c r="J107" s="67" t="n">
        <f aca="false">G107*3.8235866717</f>
        <v>92609054.7837473</v>
      </c>
      <c r="K107" s="9"/>
      <c r="L107" s="67"/>
      <c r="M107" s="67" t="n">
        <f aca="false">F107*2.511711692</f>
        <v>297368.184715545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3" t="n">
        <f aca="false">low_SIPA_income!B101</f>
        <v>27768043.4102011</v>
      </c>
      <c r="F108" s="163" t="n">
        <f aca="false">low_SIPA_income!I101</f>
        <v>120892.406576168</v>
      </c>
      <c r="G108" s="67" t="n">
        <f aca="false">E108-F108*0.7</f>
        <v>27683418.7255978</v>
      </c>
      <c r="H108" s="67"/>
      <c r="I108" s="67"/>
      <c r="J108" s="67" t="n">
        <f aca="false">G108*3.8235866717</f>
        <v>105849950.866286</v>
      </c>
      <c r="K108" s="9"/>
      <c r="L108" s="67"/>
      <c r="M108" s="67" t="n">
        <f aca="false">F108*2.511711692</f>
        <v>303646.871071378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9"/>
      <c r="B109" s="159" t="n">
        <v>2040</v>
      </c>
      <c r="C109" s="5" t="n">
        <v>1</v>
      </c>
      <c r="D109" s="159" t="n">
        <v>261</v>
      </c>
      <c r="E109" s="161" t="n">
        <f aca="false">low_SIPA_income!B102</f>
        <v>24334235.6296828</v>
      </c>
      <c r="F109" s="161" t="n">
        <f aca="false">low_SIPA_income!I102</f>
        <v>119976.231229567</v>
      </c>
      <c r="G109" s="8" t="n">
        <f aca="false">E109-F109*0.7</f>
        <v>24250252.2678221</v>
      </c>
      <c r="H109" s="8"/>
      <c r="I109" s="8"/>
      <c r="J109" s="8" t="n">
        <f aca="false">G109*3.8235866717</f>
        <v>92722941.3566074</v>
      </c>
      <c r="K109" s="6"/>
      <c r="L109" s="8"/>
      <c r="M109" s="8" t="n">
        <f aca="false">F109*2.511711692</f>
        <v>301345.702741399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9"/>
      <c r="Z109" s="159"/>
      <c r="AA109" s="159"/>
      <c r="AB109" s="159"/>
      <c r="AC109" s="159"/>
      <c r="AD109" s="159"/>
      <c r="AE109" s="159"/>
      <c r="AF109" s="159"/>
      <c r="AG109" s="159"/>
      <c r="AH109" s="159"/>
      <c r="AI109" s="159"/>
      <c r="AJ109" s="159"/>
      <c r="AK109" s="159"/>
      <c r="AL109" s="159"/>
      <c r="AM109" s="159"/>
      <c r="AN109" s="159"/>
      <c r="AO109" s="159"/>
      <c r="AP109" s="159"/>
      <c r="AQ109" s="159"/>
      <c r="AR109" s="159"/>
      <c r="AS109" s="159"/>
      <c r="AT109" s="159"/>
      <c r="AU109" s="159"/>
      <c r="AV109" s="159"/>
      <c r="AW109" s="159"/>
      <c r="AX109" s="159"/>
      <c r="AY109" s="159"/>
      <c r="AZ109" s="159"/>
      <c r="BA109" s="159"/>
      <c r="BB109" s="159"/>
      <c r="BC109" s="159"/>
      <c r="BD109" s="159"/>
      <c r="BE109" s="159"/>
      <c r="BF109" s="159"/>
      <c r="BG109" s="159"/>
      <c r="BH109" s="159"/>
      <c r="BI109" s="159"/>
      <c r="BJ109" s="159"/>
      <c r="BK109" s="159"/>
      <c r="BL109" s="159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3" t="n">
        <f aca="false">low_SIPA_income!B103</f>
        <v>27898647.1582401</v>
      </c>
      <c r="F110" s="163" t="n">
        <f aca="false">low_SIPA_income!I103</f>
        <v>120009.127714158</v>
      </c>
      <c r="G110" s="67" t="n">
        <f aca="false">E110-F110*0.7</f>
        <v>27814640.7688402</v>
      </c>
      <c r="H110" s="67"/>
      <c r="I110" s="67"/>
      <c r="J110" s="67" t="n">
        <f aca="false">G110*3.8235866717</f>
        <v>106351689.721861</v>
      </c>
      <c r="K110" s="9"/>
      <c r="L110" s="67"/>
      <c r="M110" s="67" t="n">
        <f aca="false">F110*2.511711692</f>
        <v>301428.329226372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3" t="n">
        <f aca="false">low_SIPA_income!B104</f>
        <v>24431943.2261345</v>
      </c>
      <c r="F111" s="163" t="n">
        <f aca="false">low_SIPA_income!I104</f>
        <v>118366.15165031</v>
      </c>
      <c r="G111" s="67" t="n">
        <f aca="false">E111-F111*0.7</f>
        <v>24349086.9199793</v>
      </c>
      <c r="H111" s="67"/>
      <c r="I111" s="67"/>
      <c r="J111" s="67" t="n">
        <f aca="false">G111*3.8235866717</f>
        <v>93100844.2152975</v>
      </c>
      <c r="K111" s="9"/>
      <c r="L111" s="67"/>
      <c r="M111" s="67" t="n">
        <f aca="false">F111*2.511711692</f>
        <v>297301.647037129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3" t="n">
        <f aca="false">low_SIPA_income!B105</f>
        <v>28114474.5298019</v>
      </c>
      <c r="F112" s="163" t="n">
        <f aca="false">low_SIPA_income!I105</f>
        <v>119312.124296078</v>
      </c>
      <c r="G112" s="67" t="n">
        <f aca="false">E112-F112*0.7</f>
        <v>28030956.0427946</v>
      </c>
      <c r="H112" s="67"/>
      <c r="I112" s="67"/>
      <c r="J112" s="67" t="n">
        <f aca="false">G112*3.8235866717</f>
        <v>107178789.920238</v>
      </c>
      <c r="K112" s="9"/>
      <c r="L112" s="67"/>
      <c r="M112" s="67" t="n">
        <f aca="false">F112*2.511711692</f>
        <v>299677.657591816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9"/>
      <c r="B113" s="159"/>
      <c r="C113" s="5"/>
      <c r="D113" s="159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9"/>
      <c r="Z113" s="159"/>
      <c r="AA113" s="159"/>
      <c r="AB113" s="159"/>
      <c r="AC113" s="159"/>
      <c r="AD113" s="159"/>
      <c r="AE113" s="159"/>
      <c r="AF113" s="159"/>
      <c r="AG113" s="159"/>
      <c r="AH113" s="159"/>
      <c r="AI113" s="159"/>
      <c r="AJ113" s="159"/>
      <c r="AK113" s="159"/>
      <c r="AL113" s="159"/>
      <c r="AM113" s="159"/>
      <c r="AN113" s="159"/>
      <c r="AO113" s="159"/>
      <c r="AP113" s="159"/>
      <c r="AQ113" s="159"/>
      <c r="AR113" s="159"/>
      <c r="AS113" s="159"/>
      <c r="AT113" s="159"/>
      <c r="AU113" s="159"/>
      <c r="AV113" s="159"/>
      <c r="AW113" s="159"/>
      <c r="AX113" s="159"/>
      <c r="AY113" s="159"/>
      <c r="AZ113" s="159"/>
      <c r="BA113" s="159"/>
      <c r="BB113" s="159"/>
      <c r="BC113" s="159"/>
      <c r="BD113" s="159"/>
      <c r="BE113" s="159"/>
      <c r="BF113" s="159"/>
      <c r="BG113" s="159"/>
      <c r="BH113" s="159"/>
      <c r="BI113" s="159"/>
      <c r="BJ113" s="159"/>
      <c r="BK113" s="159"/>
      <c r="BL113" s="159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0"/>
    </row>
    <row r="119" customFormat="false" ht="12.8" hidden="false" customHeight="false" outlineLevel="0" collapsed="false">
      <c r="E119" s="0"/>
    </row>
    <row r="120" customFormat="false" ht="12.8" hidden="false" customHeight="false" outlineLevel="0" collapsed="false">
      <c r="E120" s="0"/>
    </row>
    <row r="121" customFormat="false" ht="12.8" hidden="false" customHeight="false" outlineLevel="0" collapsed="false">
      <c r="E121" s="0"/>
    </row>
    <row r="122" customFormat="false" ht="12.8" hidden="false" customHeight="false" outlineLevel="0" collapsed="false">
      <c r="E122" s="0"/>
    </row>
    <row r="123" customFormat="false" ht="12.8" hidden="false" customHeight="false" outlineLevel="0" collapsed="false">
      <c r="E123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true" showOutlineSymbols="true" defaultGridColor="true" view="normal" topLeftCell="A82" colorId="64" zoomScale="60" zoomScaleNormal="60" zoomScalePageLayoutView="100" workbookViewId="0">
      <selection pane="topLeft" activeCell="D93" activeCellId="0" sqref="D93"/>
    </sheetView>
  </sheetViews>
  <sheetFormatPr defaultColWidth="9.328125" defaultRowHeight="12.8" zeroHeight="false" outlineLevelRow="0" outlineLevelCol="0"/>
  <cols>
    <col collapsed="false" customWidth="true" hidden="false" outlineLevel="0" max="5" min="5" style="110" width="19.62"/>
    <col collapsed="false" customWidth="true" hidden="false" outlineLevel="0" max="6" min="6" style="110" width="12.14"/>
    <col collapsed="false" customWidth="true" hidden="false" outlineLevel="0" max="10" min="7" style="0" width="12.14"/>
  </cols>
  <sheetData>
    <row r="1" customFormat="false" ht="12.8" hidden="false" customHeight="true" outlineLevel="0" collapsed="false">
      <c r="A1" s="168"/>
      <c r="B1" s="168"/>
      <c r="C1" s="168"/>
      <c r="D1" s="168"/>
      <c r="E1" s="169" t="s">
        <v>218</v>
      </c>
      <c r="F1" s="169" t="s">
        <v>219</v>
      </c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R1" s="168"/>
      <c r="AS1" s="168"/>
      <c r="AT1" s="168"/>
      <c r="AU1" s="168"/>
      <c r="AV1" s="168"/>
      <c r="AW1" s="168"/>
      <c r="AX1" s="168"/>
      <c r="AY1" s="168"/>
      <c r="AZ1" s="168"/>
      <c r="BA1" s="168"/>
      <c r="BB1" s="168"/>
      <c r="BC1" s="168"/>
      <c r="BD1" s="168"/>
      <c r="BE1" s="168"/>
      <c r="BF1" s="168"/>
      <c r="BG1" s="168"/>
      <c r="BH1" s="168"/>
      <c r="BI1" s="168"/>
      <c r="BJ1" s="168"/>
      <c r="BK1" s="168"/>
      <c r="BL1" s="168"/>
    </row>
    <row r="2" customFormat="false" ht="50.25" hidden="false" customHeight="true" outlineLevel="0" collapsed="false">
      <c r="A2" s="146" t="s">
        <v>220</v>
      </c>
      <c r="B2" s="146" t="s">
        <v>183</v>
      </c>
      <c r="C2" s="146" t="s">
        <v>184</v>
      </c>
      <c r="D2" s="146" t="s">
        <v>221</v>
      </c>
      <c r="E2" s="148" t="s">
        <v>222</v>
      </c>
      <c r="F2" s="148" t="s">
        <v>223</v>
      </c>
      <c r="G2" s="146" t="s">
        <v>224</v>
      </c>
      <c r="H2" s="146" t="s">
        <v>225</v>
      </c>
      <c r="I2" s="146" t="s">
        <v>226</v>
      </c>
      <c r="J2" s="146" t="s">
        <v>227</v>
      </c>
      <c r="K2" s="146" t="s">
        <v>228</v>
      </c>
      <c r="L2" s="146" t="s">
        <v>229</v>
      </c>
      <c r="M2" s="149" t="s">
        <v>230</v>
      </c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0"/>
    </row>
    <row r="3" customFormat="false" ht="12.8" hidden="false" customHeight="false" outlineLevel="0" collapsed="false">
      <c r="A3" s="151" t="s">
        <v>231</v>
      </c>
      <c r="B3" s="151" t="n">
        <v>2014</v>
      </c>
      <c r="C3" s="152" t="n">
        <v>1</v>
      </c>
      <c r="D3" s="151" t="n">
        <v>45</v>
      </c>
      <c r="E3" s="153" t="n">
        <v>16336703</v>
      </c>
      <c r="F3" s="153" t="n">
        <v>147746</v>
      </c>
      <c r="G3" s="154" t="n">
        <v>16188957</v>
      </c>
      <c r="H3" s="172" t="n">
        <v>59323985</v>
      </c>
      <c r="I3" s="173" t="n">
        <f aca="false">H3/G3</f>
        <v>3.66447233135526</v>
      </c>
      <c r="J3" s="154" t="n">
        <f aca="false">G3*I10</f>
        <v>61899880.2143381</v>
      </c>
      <c r="K3" s="172" t="n">
        <v>354218</v>
      </c>
      <c r="L3" s="173" t="n">
        <f aca="false">K3/F3</f>
        <v>2.39747945798871</v>
      </c>
      <c r="M3" s="154" t="n">
        <f aca="false">F3*2.511711692</f>
        <v>371095.355646232</v>
      </c>
      <c r="N3" s="172"/>
      <c r="O3" s="151"/>
      <c r="P3" s="151"/>
      <c r="Q3" s="154"/>
      <c r="R3" s="154"/>
      <c r="S3" s="154"/>
      <c r="T3" s="151"/>
      <c r="U3" s="151"/>
      <c r="V3" s="152"/>
      <c r="W3" s="152"/>
      <c r="X3" s="154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  <c r="BE3" s="151"/>
      <c r="BF3" s="151"/>
      <c r="BG3" s="151"/>
      <c r="BH3" s="151"/>
      <c r="BI3" s="151"/>
      <c r="BJ3" s="151"/>
      <c r="BK3" s="151"/>
      <c r="BL3" s="151"/>
    </row>
    <row r="4" customFormat="false" ht="12.8" hidden="false" customHeight="false" outlineLevel="0" collapsed="false">
      <c r="B4" s="151" t="n">
        <v>2014</v>
      </c>
      <c r="C4" s="152" t="n">
        <v>2</v>
      </c>
      <c r="D4" s="151" t="n">
        <v>46</v>
      </c>
      <c r="E4" s="153" t="n">
        <v>19039169</v>
      </c>
      <c r="F4" s="153" t="n">
        <v>150094</v>
      </c>
      <c r="G4" s="154" t="n">
        <v>18889075</v>
      </c>
      <c r="H4" s="172" t="n">
        <v>70642775</v>
      </c>
      <c r="I4" s="173" t="n">
        <f aca="false">H4/G4</f>
        <v>3.73987476888095</v>
      </c>
      <c r="J4" s="154" t="n">
        <f aca="false">G4*3.8235866717</f>
        <v>72224015.4107417</v>
      </c>
      <c r="K4" s="172" t="n">
        <v>375893</v>
      </c>
      <c r="L4" s="173" t="n">
        <f aca="false">K4/F4</f>
        <v>2.5043839194105</v>
      </c>
      <c r="M4" s="154" t="n">
        <f aca="false">F4*2.511711692</f>
        <v>376992.854699048</v>
      </c>
      <c r="N4" s="172"/>
      <c r="Q4" s="154"/>
      <c r="R4" s="154"/>
      <c r="S4" s="154"/>
      <c r="V4" s="152"/>
      <c r="W4" s="152"/>
      <c r="X4" s="154"/>
    </row>
    <row r="5" customFormat="false" ht="12.8" hidden="false" customHeight="false" outlineLevel="0" collapsed="false">
      <c r="B5" s="151" t="n">
        <v>2014</v>
      </c>
      <c r="C5" s="152" t="n">
        <v>3</v>
      </c>
      <c r="D5" s="151" t="n">
        <v>47</v>
      </c>
      <c r="E5" s="153" t="n">
        <v>16811748</v>
      </c>
      <c r="F5" s="153" t="n">
        <v>145661</v>
      </c>
      <c r="G5" s="154" t="n">
        <v>16666087</v>
      </c>
      <c r="H5" s="172" t="n">
        <v>66453030</v>
      </c>
      <c r="I5" s="173" t="n">
        <f aca="false">H5/G5</f>
        <v>3.98732047900626</v>
      </c>
      <c r="J5" s="154" t="n">
        <f aca="false">G5*3.8235866717</f>
        <v>63724228.1225926</v>
      </c>
      <c r="K5" s="172" t="n">
        <v>387130</v>
      </c>
      <c r="L5" s="173" t="n">
        <f aca="false">K5/F5</f>
        <v>2.65774641118762</v>
      </c>
      <c r="M5" s="154" t="n">
        <f aca="false">F5*2.511711692</f>
        <v>365858.436768412</v>
      </c>
      <c r="N5" s="172"/>
      <c r="Q5" s="154"/>
      <c r="R5" s="154"/>
      <c r="S5" s="154"/>
      <c r="V5" s="152"/>
      <c r="W5" s="152"/>
      <c r="X5" s="154"/>
    </row>
    <row r="6" customFormat="false" ht="12.8" hidden="false" customHeight="false" outlineLevel="0" collapsed="false">
      <c r="B6" s="151" t="n">
        <v>2014</v>
      </c>
      <c r="C6" s="152" t="n">
        <v>4</v>
      </c>
      <c r="D6" s="151" t="n">
        <v>48</v>
      </c>
      <c r="E6" s="153" t="n">
        <v>20743937</v>
      </c>
      <c r="F6" s="153" t="n">
        <v>143630</v>
      </c>
      <c r="G6" s="154" t="n">
        <v>20600306</v>
      </c>
      <c r="H6" s="172" t="n">
        <v>75212989</v>
      </c>
      <c r="I6" s="173" t="n">
        <f aca="false">H6/G6</f>
        <v>3.65106173665576</v>
      </c>
      <c r="J6" s="154" t="n">
        <f aca="false">G6*3.8235866717</f>
        <v>78767055.4545416</v>
      </c>
      <c r="K6" s="172" t="n">
        <v>390504</v>
      </c>
      <c r="L6" s="173" t="n">
        <f aca="false">K6/F6</f>
        <v>2.71881918819188</v>
      </c>
      <c r="M6" s="154" t="n">
        <f aca="false">F6*2.511711692</f>
        <v>360757.15032196</v>
      </c>
      <c r="N6" s="172"/>
      <c r="Q6" s="154"/>
      <c r="R6" s="154"/>
      <c r="S6" s="154"/>
      <c r="V6" s="152"/>
      <c r="W6" s="152"/>
      <c r="X6" s="154"/>
    </row>
    <row r="7" customFormat="false" ht="12.8" hidden="false" customHeight="false" outlineLevel="0" collapsed="false">
      <c r="B7" s="151" t="n">
        <v>2015</v>
      </c>
      <c r="C7" s="152" t="n">
        <v>1</v>
      </c>
      <c r="D7" s="151" t="n">
        <v>49</v>
      </c>
      <c r="E7" s="153" t="n">
        <v>18307160</v>
      </c>
      <c r="F7" s="153" t="n">
        <v>167252</v>
      </c>
      <c r="G7" s="154" t="n">
        <v>18139908</v>
      </c>
      <c r="H7" s="172" t="n">
        <v>71061517</v>
      </c>
      <c r="I7" s="173" t="n">
        <f aca="false">H7/G7</f>
        <v>3.91741330771909</v>
      </c>
      <c r="J7" s="154" t="n">
        <f aca="false">G7*3.8235866717</f>
        <v>69359510.4546642</v>
      </c>
      <c r="K7" s="172" t="n">
        <v>409117</v>
      </c>
      <c r="L7" s="173" t="n">
        <f aca="false">K7/F7</f>
        <v>2.44611125726449</v>
      </c>
      <c r="M7" s="154" t="n">
        <f aca="false">F7*2.511711692</f>
        <v>420088.803910384</v>
      </c>
      <c r="N7" s="172"/>
      <c r="Q7" s="154"/>
      <c r="R7" s="154"/>
      <c r="S7" s="154"/>
      <c r="V7" s="152"/>
      <c r="W7" s="152"/>
      <c r="X7" s="154"/>
    </row>
    <row r="8" customFormat="false" ht="12.8" hidden="false" customHeight="false" outlineLevel="0" collapsed="false">
      <c r="B8" s="151" t="n">
        <v>2015</v>
      </c>
      <c r="C8" s="152" t="n">
        <v>2</v>
      </c>
      <c r="D8" s="151" t="n">
        <v>50</v>
      </c>
      <c r="E8" s="153" t="n">
        <v>21740969</v>
      </c>
      <c r="F8" s="153" t="n">
        <v>188439</v>
      </c>
      <c r="G8" s="154" t="n">
        <v>21552530</v>
      </c>
      <c r="H8" s="172" t="n">
        <v>85808756</v>
      </c>
      <c r="I8" s="173" t="n">
        <f aca="false">H8/G8</f>
        <v>3.98137740673601</v>
      </c>
      <c r="J8" s="154" t="n">
        <f aca="false">G8*3.8235866717</f>
        <v>82407966.4494144</v>
      </c>
      <c r="K8" s="172" t="n">
        <v>442027</v>
      </c>
      <c r="L8" s="173" t="n">
        <f aca="false">K8/F8</f>
        <v>2.34572991790447</v>
      </c>
      <c r="M8" s="154" t="n">
        <f aca="false">F8*2.511711692</f>
        <v>473304.439528788</v>
      </c>
      <c r="N8" s="172"/>
      <c r="Q8" s="154"/>
      <c r="R8" s="154"/>
      <c r="S8" s="154"/>
      <c r="V8" s="152"/>
      <c r="W8" s="152"/>
      <c r="X8" s="154"/>
    </row>
    <row r="9" customFormat="false" ht="12.8" hidden="false" customHeight="false" outlineLevel="0" collapsed="false">
      <c r="A9" s="159"/>
      <c r="B9" s="159" t="n">
        <v>2015</v>
      </c>
      <c r="C9" s="5" t="n">
        <v>1</v>
      </c>
      <c r="D9" s="159" t="n">
        <v>161</v>
      </c>
      <c r="E9" s="161" t="n">
        <f aca="false">high_SIPA_income!B2</f>
        <v>18034497.499367</v>
      </c>
      <c r="F9" s="161" t="n">
        <f aca="false">high_SIPA_income!I2</f>
        <v>132278.052265445</v>
      </c>
      <c r="G9" s="8" t="n">
        <f aca="false">E9-F9*0.7</f>
        <v>17941902.8627812</v>
      </c>
      <c r="H9" s="8"/>
      <c r="I9" s="8"/>
      <c r="J9" s="8" t="n">
        <f aca="false">G9*3.8235866717</f>
        <v>68602420.6510662</v>
      </c>
      <c r="K9" s="6"/>
      <c r="L9" s="8"/>
      <c r="M9" s="8" t="n">
        <f aca="false">F9*2.511711692</f>
        <v>332244.330470106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9"/>
      <c r="BG9" s="159"/>
      <c r="BH9" s="159"/>
      <c r="BI9" s="159"/>
      <c r="BJ9" s="159"/>
      <c r="BK9" s="159"/>
      <c r="BL9" s="159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63" t="n">
        <f aca="false">high_SIPA_income!B3</f>
        <v>22385764.1527932</v>
      </c>
      <c r="F10" s="163" t="n">
        <f aca="false">high_SIPA_income!I3</f>
        <v>137545.195244366</v>
      </c>
      <c r="G10" s="67" t="n">
        <f aca="false">E10-F10*0.7</f>
        <v>22289482.5161221</v>
      </c>
      <c r="H10" s="67" t="s">
        <v>232</v>
      </c>
      <c r="I10" s="175" t="n">
        <f aca="false">AVERAGE(I3:I8)</f>
        <v>3.82358667172555</v>
      </c>
      <c r="J10" s="67" t="n">
        <f aca="false">G10*3.8235866717</f>
        <v>85225768.2677348</v>
      </c>
      <c r="K10" s="9" t="s">
        <v>232</v>
      </c>
      <c r="L10" s="175" t="n">
        <f aca="false">AVERAGE(L3:L8)</f>
        <v>2.51171169199128</v>
      </c>
      <c r="M10" s="67" t="n">
        <f aca="false">F10*2.511711692</f>
        <v>345473.875073696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63" t="n">
        <f aca="false">high_SIPA_income!B4</f>
        <v>20234056.7711665</v>
      </c>
      <c r="F11" s="163" t="n">
        <f aca="false">high_SIPA_income!I4</f>
        <v>146901.516727808</v>
      </c>
      <c r="G11" s="67" t="n">
        <f aca="false">E11-F11*0.7</f>
        <v>20131225.709457</v>
      </c>
      <c r="H11" s="67" t="n">
        <v>76520057</v>
      </c>
      <c r="I11" s="67"/>
      <c r="J11" s="67" t="n">
        <f aca="false">G11*3.8235866717</f>
        <v>76973486.3076642</v>
      </c>
      <c r="K11" s="9" t="n">
        <v>445064</v>
      </c>
      <c r="L11" s="67"/>
      <c r="M11" s="67" t="n">
        <f aca="false">F11*2.511711692</f>
        <v>368974.257137768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63" t="n">
        <f aca="false">high_SIPA_income!B5</f>
        <v>23483163.7309384</v>
      </c>
      <c r="F12" s="163" t="n">
        <f aca="false">high_SIPA_income!I5</f>
        <v>146445.351472853</v>
      </c>
      <c r="G12" s="67" t="n">
        <f aca="false">E12-F12*0.7</f>
        <v>23380651.9849074</v>
      </c>
      <c r="H12" s="67" t="n">
        <v>81658874</v>
      </c>
      <c r="I12" s="67"/>
      <c r="J12" s="67" t="n">
        <f aca="false">G12*3.8235866717</f>
        <v>89397949.3051482</v>
      </c>
      <c r="K12" s="9" t="n">
        <v>414371</v>
      </c>
      <c r="L12" s="67"/>
      <c r="M12" s="67" t="n">
        <f aca="false">F12*2.511711692</f>
        <v>367828.501533415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9" t="s">
        <v>233</v>
      </c>
      <c r="B13" s="159" t="n">
        <v>2016</v>
      </c>
      <c r="C13" s="5" t="n">
        <v>1</v>
      </c>
      <c r="D13" s="159" t="n">
        <v>165</v>
      </c>
      <c r="E13" s="161" t="n">
        <f aca="false">high_SIPA_income!B6</f>
        <v>19146816.254714</v>
      </c>
      <c r="F13" s="161" t="n">
        <f aca="false">high_SIPA_income!I6</f>
        <v>140761.780403749</v>
      </c>
      <c r="G13" s="8" t="n">
        <f aca="false">E13-F13*0.7</f>
        <v>19048283.0084314</v>
      </c>
      <c r="H13" s="8" t="n">
        <v>71384639</v>
      </c>
      <c r="I13" s="8"/>
      <c r="J13" s="8" t="n">
        <f aca="false">G13*3.8235866717</f>
        <v>72832761.0298078</v>
      </c>
      <c r="K13" s="6" t="n">
        <v>399060</v>
      </c>
      <c r="L13" s="8"/>
      <c r="M13" s="8" t="n">
        <f aca="false">F13*2.511711692</f>
        <v>353553.009626833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  <c r="BJ13" s="159"/>
      <c r="BK13" s="159"/>
      <c r="BL13" s="159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3" t="n">
        <f aca="false">high_SIPA_income!B7</f>
        <v>21810280.3571705</v>
      </c>
      <c r="F14" s="163" t="n">
        <f aca="false">high_SIPA_income!I7</f>
        <v>140324.608319577</v>
      </c>
      <c r="G14" s="67" t="n">
        <f aca="false">E14-F14*0.7</f>
        <v>21712053.1313468</v>
      </c>
      <c r="H14" s="67" t="n">
        <v>78650764</v>
      </c>
      <c r="I14" s="67"/>
      <c r="J14" s="67" t="n">
        <f aca="false">G14*3.8235866717</f>
        <v>83017916.96826</v>
      </c>
      <c r="K14" s="9" t="n">
        <v>377742</v>
      </c>
      <c r="L14" s="67"/>
      <c r="M14" s="67" t="n">
        <f aca="false">F14*2.511711692</f>
        <v>352454.959391601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3" t="n">
        <f aca="false">high_SIPA_income!B8</f>
        <v>18980756.5787828</v>
      </c>
      <c r="F15" s="163" t="n">
        <f aca="false">high_SIPA_income!I8</f>
        <v>140646.763029675</v>
      </c>
      <c r="G15" s="67" t="n">
        <f aca="false">E15-F15*0.7</f>
        <v>18882303.844662</v>
      </c>
      <c r="H15" s="67" t="n">
        <v>72210474</v>
      </c>
      <c r="I15" s="67"/>
      <c r="J15" s="67" t="n">
        <f aca="false">G15*3.8235866717</f>
        <v>72198125.3114393</v>
      </c>
      <c r="K15" s="9" t="n">
        <v>375488</v>
      </c>
      <c r="L15" s="67"/>
      <c r="M15" s="67" t="n">
        <f aca="false">F15*2.511711692</f>
        <v>353264.119143588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3" t="n">
        <f aca="false">high_SIPA_income!B9</f>
        <v>22397188.7827913</v>
      </c>
      <c r="F16" s="163" t="n">
        <f aca="false">high_SIPA_income!I9</f>
        <v>145022.605646437</v>
      </c>
      <c r="G16" s="67" t="n">
        <f aca="false">E16-F16*0.7</f>
        <v>22295672.9588388</v>
      </c>
      <c r="H16" s="67" t="n">
        <v>79983678</v>
      </c>
      <c r="I16" s="67"/>
      <c r="J16" s="67" t="n">
        <f aca="false">G16*3.8235866717</f>
        <v>85249437.9619983</v>
      </c>
      <c r="K16" s="9" t="n">
        <v>355397</v>
      </c>
      <c r="L16" s="67"/>
      <c r="M16" s="67" t="n">
        <f aca="false">F16*2.511711692</f>
        <v>364254.97420646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9"/>
      <c r="B17" s="159" t="n">
        <v>2017</v>
      </c>
      <c r="C17" s="5" t="n">
        <v>1</v>
      </c>
      <c r="D17" s="159" t="n">
        <v>169</v>
      </c>
      <c r="E17" s="161" t="n">
        <f aca="false">high_SIPA_income!B10</f>
        <v>19615633.2382376</v>
      </c>
      <c r="F17" s="161" t="n">
        <f aca="false">high_SIPA_income!I10</f>
        <v>119223.590103333</v>
      </c>
      <c r="G17" s="8" t="n">
        <f aca="false">E17-F17*0.7</f>
        <v>19532176.7251652</v>
      </c>
      <c r="H17" s="8" t="n">
        <v>74434596</v>
      </c>
      <c r="I17" s="8"/>
      <c r="J17" s="8" t="n">
        <f aca="false">G17*3.8235866717</f>
        <v>74682970.5956307</v>
      </c>
      <c r="K17" s="6" t="n">
        <v>462191</v>
      </c>
      <c r="L17" s="8"/>
      <c r="M17" s="8" t="n">
        <f aca="false">F17*2.511711692</f>
        <v>299455.285224756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  <c r="BJ17" s="159"/>
      <c r="BK17" s="159"/>
      <c r="BL17" s="159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3" t="n">
        <f aca="false">high_SIPA_income!B11</f>
        <v>23378790.7203935</v>
      </c>
      <c r="F18" s="163" t="n">
        <f aca="false">high_SIPA_income!I11</f>
        <v>127558.97234145</v>
      </c>
      <c r="G18" s="67" t="n">
        <f aca="false">E18-F18*0.7</f>
        <v>23289499.4397545</v>
      </c>
      <c r="H18" s="67" t="n">
        <v>80479757</v>
      </c>
      <c r="I18" s="67"/>
      <c r="J18" s="67" t="n">
        <f aca="false">G18*3.8235866717</f>
        <v>89049419.64841</v>
      </c>
      <c r="K18" s="9" t="n">
        <v>458270</v>
      </c>
      <c r="L18" s="67"/>
      <c r="M18" s="67" t="n">
        <f aca="false">F18*2.511711692</f>
        <v>320391.362249525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3" t="n">
        <f aca="false">high_SIPA_income!B12</f>
        <v>20578914.6776703</v>
      </c>
      <c r="F19" s="163" t="n">
        <f aca="false">high_SIPA_income!I12</f>
        <v>130715.43082937</v>
      </c>
      <c r="G19" s="67" t="n">
        <f aca="false">E19-F19*0.7</f>
        <v>20487413.8760897</v>
      </c>
      <c r="H19" s="67" t="n">
        <v>73976782</v>
      </c>
      <c r="I19" s="67"/>
      <c r="J19" s="67" t="n">
        <f aca="false">G19*3.8235866717</f>
        <v>78335402.6342183</v>
      </c>
      <c r="K19" s="9" t="n">
        <v>489074</v>
      </c>
      <c r="L19" s="67"/>
      <c r="M19" s="67" t="n">
        <f aca="false">F19*2.511711692</f>
        <v>328319.475938947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3" t="n">
        <f aca="false">high_SIPA_income!B13</f>
        <v>24419598.4120469</v>
      </c>
      <c r="F20" s="163" t="n">
        <f aca="false">high_SIPA_income!I13</f>
        <v>138179.566518179</v>
      </c>
      <c r="G20" s="67" t="n">
        <f aca="false">E20-F20*0.7</f>
        <v>24322872.7154842</v>
      </c>
      <c r="H20" s="67" t="n">
        <v>82408987.5633976</v>
      </c>
      <c r="I20" s="67"/>
      <c r="J20" s="67" t="n">
        <f aca="false">G20*3.8235866717</f>
        <v>93000611.932381</v>
      </c>
      <c r="K20" s="9"/>
      <c r="L20" s="67"/>
      <c r="M20" s="67" t="n">
        <f aca="false">F20*2.511711692</f>
        <v>347067.232819201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9"/>
      <c r="B21" s="159" t="n">
        <v>2018</v>
      </c>
      <c r="C21" s="5" t="n">
        <v>1</v>
      </c>
      <c r="D21" s="159" t="n">
        <v>173</v>
      </c>
      <c r="E21" s="161" t="n">
        <f aca="false">high_SIPA_income!B14</f>
        <v>19446933.4382352</v>
      </c>
      <c r="F21" s="161" t="n">
        <f aca="false">high_SIPA_income!I14</f>
        <v>125820.310106618</v>
      </c>
      <c r="G21" s="8" t="n">
        <f aca="false">E21-F21*0.7</f>
        <v>19358859.2211606</v>
      </c>
      <c r="H21" s="8"/>
      <c r="I21" s="8"/>
      <c r="J21" s="8" t="n">
        <f aca="false">G21*3.8235866717</f>
        <v>74020276.0973463</v>
      </c>
      <c r="K21" s="6"/>
      <c r="L21" s="8"/>
      <c r="M21" s="8" t="n">
        <f aca="false">F21*2.511711692</f>
        <v>316024.343985859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  <c r="BB21" s="159"/>
      <c r="BC21" s="159"/>
      <c r="BD21" s="159"/>
      <c r="BE21" s="159"/>
      <c r="BF21" s="159"/>
      <c r="BG21" s="159"/>
      <c r="BH21" s="159"/>
      <c r="BI21" s="159"/>
      <c r="BJ21" s="159"/>
      <c r="BK21" s="159"/>
      <c r="BL21" s="159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3" t="n">
        <f aca="false">high_SIPA_income!B15</f>
        <v>21970032.2997489</v>
      </c>
      <c r="F22" s="163" t="n">
        <f aca="false">high_SIPA_income!I15</f>
        <v>128561.943141318</v>
      </c>
      <c r="G22" s="67" t="n">
        <f aca="false">E22-F22*0.7</f>
        <v>21880038.93955</v>
      </c>
      <c r="H22" s="67"/>
      <c r="I22" s="67"/>
      <c r="J22" s="67" t="n">
        <f aca="false">G22*3.8235866717</f>
        <v>83660225.2655404</v>
      </c>
      <c r="K22" s="9"/>
      <c r="L22" s="67"/>
      <c r="M22" s="67" t="n">
        <f aca="false">F22*2.511711692</f>
        <v>322910.535734287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3" t="n">
        <f aca="false">high_SIPA_income!B16</f>
        <v>18061907.8282328</v>
      </c>
      <c r="F23" s="163" t="n">
        <f aca="false">high_SIPA_income!I16</f>
        <v>121117.384087286</v>
      </c>
      <c r="G23" s="67" t="n">
        <f aca="false">E23-F23*0.7</f>
        <v>17977125.6593717</v>
      </c>
      <c r="H23" s="67"/>
      <c r="I23" s="67"/>
      <c r="J23" s="67" t="n">
        <f aca="false">G23*3.8235866717</f>
        <v>68737098.0666499</v>
      </c>
      <c r="K23" s="9"/>
      <c r="L23" s="67"/>
      <c r="M23" s="67" t="n">
        <f aca="false">F23*2.511711692</f>
        <v>304211.94971649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3" t="n">
        <f aca="false">high_SIPA_income!B17</f>
        <v>19818011.5998267</v>
      </c>
      <c r="F24" s="163" t="n">
        <f aca="false">high_SIPA_income!I17</f>
        <v>117488.447629411</v>
      </c>
      <c r="G24" s="67" t="n">
        <f aca="false">E24-F24*0.7</f>
        <v>19735769.6864861</v>
      </c>
      <c r="H24" s="67"/>
      <c r="I24" s="67"/>
      <c r="J24" s="67" t="n">
        <f aca="false">G24*3.8235866717</f>
        <v>75461425.9289891</v>
      </c>
      <c r="K24" s="9"/>
      <c r="L24" s="67"/>
      <c r="M24" s="67" t="n">
        <f aca="false">F24*2.511711692</f>
        <v>295097.107585721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9"/>
      <c r="B25" s="159" t="n">
        <v>2019</v>
      </c>
      <c r="C25" s="5" t="n">
        <v>1</v>
      </c>
      <c r="D25" s="159" t="n">
        <v>177</v>
      </c>
      <c r="E25" s="161" t="n">
        <f aca="false">high_SIPA_income!B18</f>
        <v>15851385.0013307</v>
      </c>
      <c r="F25" s="161" t="n">
        <f aca="false">high_SIPA_income!I18</f>
        <v>113588.720787944</v>
      </c>
      <c r="G25" s="8" t="n">
        <f aca="false">E25-F25*0.7</f>
        <v>15771872.8967792</v>
      </c>
      <c r="H25" s="8"/>
      <c r="I25" s="8"/>
      <c r="J25" s="8" t="n">
        <f aca="false">G25*3.8235866717</f>
        <v>60305122.9958713</v>
      </c>
      <c r="K25" s="6"/>
      <c r="L25" s="8"/>
      <c r="M25" s="8" t="n">
        <f aca="false">F25*2.511711692</f>
        <v>285302.118082402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  <c r="BB25" s="159"/>
      <c r="BC25" s="159"/>
      <c r="BD25" s="159"/>
      <c r="BE25" s="159"/>
      <c r="BF25" s="159"/>
      <c r="BG25" s="159"/>
      <c r="BH25" s="159"/>
      <c r="BI25" s="159"/>
      <c r="BJ25" s="159"/>
      <c r="BK25" s="159"/>
      <c r="BL25" s="159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3" t="n">
        <f aca="false">high_SIPA_income!B19</f>
        <v>18844983.0549242</v>
      </c>
      <c r="F26" s="163" t="n">
        <f aca="false">high_SIPA_income!I19</f>
        <v>109525.592719891</v>
      </c>
      <c r="G26" s="67" t="n">
        <f aca="false">E26-F26*0.7</f>
        <v>18768315.1400203</v>
      </c>
      <c r="H26" s="67" t="n">
        <v>1000</v>
      </c>
      <c r="I26" s="67"/>
      <c r="J26" s="67" t="n">
        <f aca="false">G26*3.8235866717</f>
        <v>71762279.6196469</v>
      </c>
      <c r="K26" s="9"/>
      <c r="L26" s="67"/>
      <c r="M26" s="67" t="n">
        <f aca="false">F26*2.511711692</f>
        <v>275096.71180778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3" t="n">
        <f aca="false">high_SIPA_income!B20</f>
        <v>15710193.8603896</v>
      </c>
      <c r="F27" s="163" t="n">
        <f aca="false">high_SIPA_income!I20</f>
        <v>104871.150029721</v>
      </c>
      <c r="G27" s="67" t="n">
        <f aca="false">E27-F27*0.7</f>
        <v>15636784.0553688</v>
      </c>
      <c r="H27" s="67"/>
      <c r="I27" s="67"/>
      <c r="J27" s="67" t="n">
        <f aca="false">G27*3.8235866717</f>
        <v>59788599.1023591</v>
      </c>
      <c r="K27" s="9"/>
      <c r="L27" s="67"/>
      <c r="M27" s="67" t="n">
        <f aca="false">F27*2.511711692</f>
        <v>263406.093683137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3" t="n">
        <f aca="false">high_SIPA_income!B21</f>
        <v>17902042.2470529</v>
      </c>
      <c r="F28" s="163" t="n">
        <f aca="false">high_SIPA_income!I21</f>
        <v>105328.863710972</v>
      </c>
      <c r="G28" s="67" t="n">
        <f aca="false">E28-F28*0.7</f>
        <v>17828312.0424552</v>
      </c>
      <c r="H28" s="67"/>
      <c r="I28" s="67"/>
      <c r="J28" s="67" t="n">
        <f aca="false">G28*3.8235866717</f>
        <v>68168096.3044403</v>
      </c>
      <c r="K28" s="9"/>
      <c r="L28" s="67"/>
      <c r="M28" s="67" t="n">
        <f aca="false">F28*2.511711692</f>
        <v>264555.738487923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9"/>
      <c r="B29" s="159" t="n">
        <v>2020</v>
      </c>
      <c r="C29" s="5" t="n">
        <v>1</v>
      </c>
      <c r="D29" s="159" t="n">
        <v>181</v>
      </c>
      <c r="E29" s="161" t="n">
        <f aca="false">high_SIPA_income!B22</f>
        <v>16312473.6921639</v>
      </c>
      <c r="F29" s="161" t="n">
        <f aca="false">high_SIPA_income!I22</f>
        <v>114354.601684911</v>
      </c>
      <c r="G29" s="8" t="n">
        <f aca="false">E29-F29*0.7</f>
        <v>16232425.4709844</v>
      </c>
      <c r="H29" s="8"/>
      <c r="I29" s="8"/>
      <c r="J29" s="8" t="n">
        <f aca="false">G29*3.8235866717</f>
        <v>62066085.6802197</v>
      </c>
      <c r="K29" s="6"/>
      <c r="L29" s="8"/>
      <c r="M29" s="8" t="n">
        <f aca="false">F29*2.511711692</f>
        <v>287225.790085993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3" t="n">
        <f aca="false">high_SIPA_income!B23</f>
        <v>18377075.255703</v>
      </c>
      <c r="F30" s="163" t="n">
        <f aca="false">high_SIPA_income!I23</f>
        <v>82723.7607858221</v>
      </c>
      <c r="G30" s="67" t="n">
        <f aca="false">E30-F30*0.7</f>
        <v>18319168.6231529</v>
      </c>
      <c r="H30" s="67"/>
      <c r="I30" s="67"/>
      <c r="J30" s="67" t="n">
        <f aca="false">G30*3.8235866717</f>
        <v>70044928.9841124</v>
      </c>
      <c r="K30" s="9"/>
      <c r="L30" s="67"/>
      <c r="M30" s="67" t="n">
        <f aca="false">F30*2.511711692</f>
        <v>207778.23717196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3" t="n">
        <f aca="false">high_SIPA_income!B24</f>
        <v>15775798.0054219</v>
      </c>
      <c r="F31" s="163" t="n">
        <f aca="false">high_SIPA_income!I24</f>
        <v>82703.572565179</v>
      </c>
      <c r="G31" s="67" t="n">
        <f aca="false">E31-F31*0.7</f>
        <v>15717905.5046263</v>
      </c>
      <c r="H31" s="67"/>
      <c r="I31" s="67"/>
      <c r="J31" s="67" t="n">
        <f aca="false">G31*3.8235866717</f>
        <v>60098773.9945292</v>
      </c>
      <c r="K31" s="9"/>
      <c r="L31" s="67"/>
      <c r="M31" s="67" t="n">
        <f aca="false">F31*2.511711692</f>
        <v>207727.53018213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3" t="n">
        <f aca="false">high_SIPA_income!B25</f>
        <v>18919215.4064925</v>
      </c>
      <c r="F32" s="163" t="n">
        <f aca="false">high_SIPA_income!I25</f>
        <v>86637.1798480788</v>
      </c>
      <c r="G32" s="67" t="n">
        <f aca="false">E32-F32*0.7</f>
        <v>18858569.3805988</v>
      </c>
      <c r="H32" s="67"/>
      <c r="I32" s="67"/>
      <c r="J32" s="67" t="n">
        <f aca="false">G32*3.8235866717</f>
        <v>72107374.5309874</v>
      </c>
      <c r="K32" s="9"/>
      <c r="L32" s="67"/>
      <c r="M32" s="67" t="n">
        <f aca="false">F32*2.511711692</f>
        <v>217607.617586326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9"/>
      <c r="B33" s="159" t="n">
        <v>2021</v>
      </c>
      <c r="C33" s="5" t="n">
        <v>1</v>
      </c>
      <c r="D33" s="159" t="n">
        <v>185</v>
      </c>
      <c r="E33" s="161" t="n">
        <f aca="false">high_SIPA_income!B26</f>
        <v>16707480.0312882</v>
      </c>
      <c r="F33" s="161" t="n">
        <f aca="false">high_SIPA_income!I26</f>
        <v>94179.169061997</v>
      </c>
      <c r="G33" s="8" t="n">
        <f aca="false">E33-F33*0.7</f>
        <v>16641554.6129448</v>
      </c>
      <c r="H33" s="8"/>
      <c r="I33" s="8"/>
      <c r="J33" s="8" t="n">
        <f aca="false">G33*3.8235866717</f>
        <v>63630426.4144233</v>
      </c>
      <c r="K33" s="6"/>
      <c r="L33" s="8"/>
      <c r="M33" s="8" t="n">
        <f aca="false">F33*2.511711692</f>
        <v>236550.920075863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159"/>
      <c r="BL33" s="159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3" t="n">
        <f aca="false">high_SIPA_income!B27</f>
        <v>19836188.0403175</v>
      </c>
      <c r="F34" s="163" t="n">
        <f aca="false">high_SIPA_income!I27</f>
        <v>97742.8609021736</v>
      </c>
      <c r="G34" s="67" t="n">
        <f aca="false">E34-F34*0.7</f>
        <v>19767768.037686</v>
      </c>
      <c r="H34" s="67"/>
      <c r="I34" s="67"/>
      <c r="J34" s="67" t="n">
        <f aca="false">G34*3.8235866717</f>
        <v>75583774.3981534</v>
      </c>
      <c r="K34" s="9"/>
      <c r="L34" s="67"/>
      <c r="M34" s="67" t="n">
        <f aca="false">F34*2.511711692</f>
        <v>245501.886537519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3" t="n">
        <f aca="false">high_SIPA_income!B28</f>
        <v>17858235.1984558</v>
      </c>
      <c r="F35" s="163" t="n">
        <f aca="false">high_SIPA_income!I28</f>
        <v>103476.731353944</v>
      </c>
      <c r="G35" s="67" t="n">
        <f aca="false">E35-F35*0.7</f>
        <v>17785801.4865081</v>
      </c>
      <c r="H35" s="67"/>
      <c r="I35" s="67"/>
      <c r="J35" s="67" t="n">
        <f aca="false">G35*3.8235866717</f>
        <v>68005553.5093142</v>
      </c>
      <c r="K35" s="9"/>
      <c r="L35" s="67"/>
      <c r="M35" s="67" t="n">
        <f aca="false">F35*2.511711692</f>
        <v>259903.715991645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3" t="n">
        <f aca="false">high_SIPA_income!B29</f>
        <v>21402631.2130458</v>
      </c>
      <c r="F36" s="163" t="n">
        <f aca="false">high_SIPA_income!I29</f>
        <v>104775.97118811</v>
      </c>
      <c r="G36" s="67" t="n">
        <f aca="false">E36-F36*0.7</f>
        <v>21329288.0332141</v>
      </c>
      <c r="H36" s="67"/>
      <c r="I36" s="67"/>
      <c r="J36" s="67" t="n">
        <f aca="false">G36*3.8235866717</f>
        <v>81554381.4406478</v>
      </c>
      <c r="K36" s="9"/>
      <c r="L36" s="67"/>
      <c r="M36" s="67" t="n">
        <f aca="false">F36*2.511711692</f>
        <v>263167.03187383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9"/>
      <c r="B37" s="159" t="n">
        <v>2022</v>
      </c>
      <c r="C37" s="5" t="n">
        <v>1</v>
      </c>
      <c r="D37" s="159" t="n">
        <v>189</v>
      </c>
      <c r="E37" s="161" t="n">
        <f aca="false">high_SIPA_income!B30</f>
        <v>18921680.1817291</v>
      </c>
      <c r="F37" s="161" t="n">
        <f aca="false">high_SIPA_income!I30</f>
        <v>108897.458292729</v>
      </c>
      <c r="G37" s="8" t="n">
        <f aca="false">E37-F37*0.7</f>
        <v>18845451.9609242</v>
      </c>
      <c r="H37" s="8"/>
      <c r="I37" s="8"/>
      <c r="J37" s="8" t="n">
        <f aca="false">G37*3.8235866717</f>
        <v>72057218.9399523</v>
      </c>
      <c r="K37" s="6"/>
      <c r="L37" s="8"/>
      <c r="M37" s="8" t="n">
        <f aca="false">F37*2.511711692</f>
        <v>273519.01922293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59"/>
      <c r="BG37" s="159"/>
      <c r="BH37" s="159"/>
      <c r="BI37" s="159"/>
      <c r="BJ37" s="159"/>
      <c r="BK37" s="159"/>
      <c r="BL37" s="159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3" t="n">
        <f aca="false">high_SIPA_income!B31</f>
        <v>22679894.1213967</v>
      </c>
      <c r="F38" s="163" t="n">
        <f aca="false">high_SIPA_income!I31</f>
        <v>110425.363019541</v>
      </c>
      <c r="G38" s="67" t="n">
        <f aca="false">E38-F38*0.7</f>
        <v>22602596.367283</v>
      </c>
      <c r="H38" s="67"/>
      <c r="I38" s="67"/>
      <c r="J38" s="67" t="n">
        <f aca="false">G38*3.8235866717</f>
        <v>86422986.2157582</v>
      </c>
      <c r="K38" s="9"/>
      <c r="L38" s="67"/>
      <c r="M38" s="67" t="n">
        <f aca="false">F38*2.511711692</f>
        <v>277356.675389527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3" t="n">
        <f aca="false">high_SIPA_income!B32</f>
        <v>19998217.3455167</v>
      </c>
      <c r="F39" s="163" t="n">
        <f aca="false">high_SIPA_income!I32</f>
        <v>111176.779563976</v>
      </c>
      <c r="G39" s="67" t="n">
        <f aca="false">E39-F39*0.7</f>
        <v>19920393.5998219</v>
      </c>
      <c r="H39" s="67"/>
      <c r="I39" s="67"/>
      <c r="J39" s="67" t="n">
        <f aca="false">G39*3.8235866717</f>
        <v>76167351.463297</v>
      </c>
      <c r="K39" s="9"/>
      <c r="L39" s="67"/>
      <c r="M39" s="67" t="n">
        <f aca="false">F39*2.511711692</f>
        <v>279244.017109745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3" t="n">
        <f aca="false">high_SIPA_income!B33</f>
        <v>23630601.0355819</v>
      </c>
      <c r="F40" s="163" t="n">
        <f aca="false">high_SIPA_income!I33</f>
        <v>112771.37441717</v>
      </c>
      <c r="G40" s="67" t="n">
        <f aca="false">E40-F40*0.7</f>
        <v>23551661.0734899</v>
      </c>
      <c r="H40" s="67"/>
      <c r="I40" s="67"/>
      <c r="J40" s="67" t="n">
        <f aca="false">G40*3.8235866717</f>
        <v>90051817.3769918</v>
      </c>
      <c r="K40" s="9"/>
      <c r="L40" s="67"/>
      <c r="M40" s="67" t="n">
        <f aca="false">F40*2.511711692</f>
        <v>283249.179646516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9"/>
      <c r="B41" s="159" t="n">
        <v>2023</v>
      </c>
      <c r="C41" s="5" t="n">
        <v>1</v>
      </c>
      <c r="D41" s="159" t="n">
        <v>193</v>
      </c>
      <c r="E41" s="161" t="n">
        <f aca="false">high_SIPA_income!B34</f>
        <v>20650581.6863686</v>
      </c>
      <c r="F41" s="161" t="n">
        <f aca="false">high_SIPA_income!I34</f>
        <v>114632.974716247</v>
      </c>
      <c r="G41" s="8" t="n">
        <f aca="false">E41-F41*0.7</f>
        <v>20570338.6040672</v>
      </c>
      <c r="H41" s="8"/>
      <c r="I41" s="8"/>
      <c r="J41" s="8" t="n">
        <f aca="false">G41*3.8235866717</f>
        <v>78652472.5188674</v>
      </c>
      <c r="K41" s="6"/>
      <c r="L41" s="8"/>
      <c r="M41" s="8" t="n">
        <f aca="false">F41*2.511711692</f>
        <v>287924.982883538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59"/>
      <c r="BD41" s="159"/>
      <c r="BE41" s="159"/>
      <c r="BF41" s="159"/>
      <c r="BG41" s="159"/>
      <c r="BH41" s="159"/>
      <c r="BI41" s="159"/>
      <c r="BJ41" s="159"/>
      <c r="BK41" s="159"/>
      <c r="BL41" s="159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3" t="n">
        <f aca="false">high_SIPA_income!B35</f>
        <v>24082050.903759</v>
      </c>
      <c r="F42" s="163" t="n">
        <f aca="false">high_SIPA_income!I35</f>
        <v>113882.508948566</v>
      </c>
      <c r="G42" s="67" t="n">
        <f aca="false">E42-F42*0.7</f>
        <v>24002333.1474951</v>
      </c>
      <c r="H42" s="67"/>
      <c r="I42" s="67"/>
      <c r="J42" s="67" t="n">
        <f aca="false">G42*3.8235866717</f>
        <v>91775001.1124652</v>
      </c>
      <c r="K42" s="9"/>
      <c r="L42" s="67"/>
      <c r="M42" s="67" t="n">
        <f aca="false">F42*2.511711692</f>
        <v>286040.029240407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3" t="n">
        <f aca="false">high_SIPA_income!B36</f>
        <v>21064577.2487535</v>
      </c>
      <c r="F43" s="163" t="n">
        <f aca="false">high_SIPA_income!I36</f>
        <v>113995.472459946</v>
      </c>
      <c r="G43" s="67" t="n">
        <f aca="false">E43-F43*0.7</f>
        <v>20984780.4180316</v>
      </c>
      <c r="H43" s="67"/>
      <c r="I43" s="67"/>
      <c r="J43" s="67" t="n">
        <f aca="false">G43*3.8235866717</f>
        <v>80237126.7149367</v>
      </c>
      <c r="K43" s="9"/>
      <c r="L43" s="67"/>
      <c r="M43" s="67" t="n">
        <f aca="false">F43*2.511711692</f>
        <v>286323.76101271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3" t="n">
        <f aca="false">high_SIPA_income!B37</f>
        <v>24616533.2140435</v>
      </c>
      <c r="F44" s="163" t="n">
        <f aca="false">high_SIPA_income!I37</f>
        <v>113647.316511201</v>
      </c>
      <c r="G44" s="67" t="n">
        <f aca="false">E44-F44*0.7</f>
        <v>24536980.0924856</v>
      </c>
      <c r="H44" s="67"/>
      <c r="I44" s="67"/>
      <c r="J44" s="67" t="n">
        <f aca="false">G44*3.8235866717</f>
        <v>93819270.0453963</v>
      </c>
      <c r="K44" s="9"/>
      <c r="L44" s="67"/>
      <c r="M44" s="67" t="n">
        <f aca="false">F44*2.511711692</f>
        <v>285449.293645608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9"/>
      <c r="B45" s="159" t="n">
        <v>2024</v>
      </c>
      <c r="C45" s="5" t="n">
        <v>1</v>
      </c>
      <c r="D45" s="159" t="n">
        <v>197</v>
      </c>
      <c r="E45" s="161" t="n">
        <f aca="false">high_SIPA_income!B38</f>
        <v>21868899.1085587</v>
      </c>
      <c r="F45" s="161" t="n">
        <f aca="false">high_SIPA_income!I38</f>
        <v>110062.850212305</v>
      </c>
      <c r="G45" s="8" t="n">
        <f aca="false">E45-F45*0.7</f>
        <v>21791855.1134101</v>
      </c>
      <c r="H45" s="8"/>
      <c r="I45" s="8"/>
      <c r="J45" s="8" t="n">
        <f aca="false">G45*3.8235866717</f>
        <v>83323046.7632522</v>
      </c>
      <c r="K45" s="6"/>
      <c r="L45" s="8"/>
      <c r="M45" s="8" t="n">
        <f aca="false">F45*2.511711692</f>
        <v>276446.14773309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9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59"/>
      <c r="BD45" s="159"/>
      <c r="BE45" s="159"/>
      <c r="BF45" s="159"/>
      <c r="BG45" s="159"/>
      <c r="BH45" s="159"/>
      <c r="BI45" s="159"/>
      <c r="BJ45" s="159"/>
      <c r="BK45" s="159"/>
      <c r="BL45" s="159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3" t="n">
        <f aca="false">high_SIPA_income!B39</f>
        <v>25507288.9290435</v>
      </c>
      <c r="F46" s="163" t="n">
        <f aca="false">high_SIPA_income!I39</f>
        <v>109767.799562794</v>
      </c>
      <c r="G46" s="67" t="n">
        <f aca="false">E46-F46*0.7</f>
        <v>25430451.4693495</v>
      </c>
      <c r="H46" s="67"/>
      <c r="I46" s="67"/>
      <c r="J46" s="67" t="n">
        <f aca="false">G46*3.8235866717</f>
        <v>97235535.2935184</v>
      </c>
      <c r="K46" s="9"/>
      <c r="L46" s="67"/>
      <c r="M46" s="67" t="n">
        <f aca="false">F46*2.511711692</f>
        <v>275705.065566982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3" t="n">
        <f aca="false">high_SIPA_income!B40</f>
        <v>22335461.0929487</v>
      </c>
      <c r="F47" s="163" t="n">
        <f aca="false">high_SIPA_income!I40</f>
        <v>107387.678800214</v>
      </c>
      <c r="G47" s="67" t="n">
        <f aca="false">E47-F47*0.7</f>
        <v>22260289.7177886</v>
      </c>
      <c r="H47" s="67"/>
      <c r="I47" s="67"/>
      <c r="J47" s="67" t="n">
        <f aca="false">G47*3.8235866717</f>
        <v>85114147.073117</v>
      </c>
      <c r="K47" s="9"/>
      <c r="L47" s="67"/>
      <c r="M47" s="67" t="n">
        <f aca="false">F47*2.511711692</f>
        <v>269726.888419238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3" t="n">
        <f aca="false">high_SIPA_income!B41</f>
        <v>26088709.8120943</v>
      </c>
      <c r="F48" s="163" t="n">
        <f aca="false">high_SIPA_income!I41</f>
        <v>111300.813948029</v>
      </c>
      <c r="G48" s="67" t="n">
        <f aca="false">E48-F48*0.7</f>
        <v>26010799.2423307</v>
      </c>
      <c r="H48" s="67"/>
      <c r="I48" s="67"/>
      <c r="J48" s="67" t="n">
        <f aca="false">G48*3.8235866717</f>
        <v>99454545.3032402</v>
      </c>
      <c r="K48" s="9"/>
      <c r="L48" s="67"/>
      <c r="M48" s="67" t="n">
        <f aca="false">F48*2.511711692</f>
        <v>279555.55572238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9"/>
      <c r="B49" s="159" t="n">
        <v>2025</v>
      </c>
      <c r="C49" s="5" t="n">
        <v>1</v>
      </c>
      <c r="D49" s="159" t="n">
        <v>201</v>
      </c>
      <c r="E49" s="161" t="n">
        <f aca="false">high_SIPA_income!B42</f>
        <v>22842065.464888</v>
      </c>
      <c r="F49" s="161" t="n">
        <f aca="false">high_SIPA_income!I42</f>
        <v>108899.812126137</v>
      </c>
      <c r="G49" s="8" t="n">
        <f aca="false">E49-F49*0.7</f>
        <v>22765835.5963997</v>
      </c>
      <c r="H49" s="8"/>
      <c r="I49" s="8"/>
      <c r="J49" s="8" t="n">
        <f aca="false">G49*3.8235866717</f>
        <v>87047145.5565072</v>
      </c>
      <c r="K49" s="6"/>
      <c r="L49" s="8"/>
      <c r="M49" s="8" t="n">
        <f aca="false">F49*2.511711692</f>
        <v>273524.931373822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9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59"/>
      <c r="BG49" s="159"/>
      <c r="BH49" s="159"/>
      <c r="BI49" s="159"/>
      <c r="BJ49" s="159"/>
      <c r="BK49" s="159"/>
      <c r="BL49" s="159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3" t="n">
        <f aca="false">high_SIPA_income!B43</f>
        <v>26592029.7237417</v>
      </c>
      <c r="F50" s="163" t="n">
        <f aca="false">high_SIPA_income!I43</f>
        <v>114664.809759655</v>
      </c>
      <c r="G50" s="67" t="n">
        <f aca="false">E50-F50*0.7</f>
        <v>26511764.3569099</v>
      </c>
      <c r="H50" s="67"/>
      <c r="I50" s="67"/>
      <c r="J50" s="67" t="n">
        <f aca="false">G50*3.8235866717</f>
        <v>101370028.838332</v>
      </c>
      <c r="K50" s="9"/>
      <c r="L50" s="67"/>
      <c r="M50" s="67" t="n">
        <f aca="false">F50*2.511711692</f>
        <v>288004.94333428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3" t="n">
        <f aca="false">high_SIPA_income!B44</f>
        <v>23411338.6417471</v>
      </c>
      <c r="F51" s="163" t="n">
        <f aca="false">high_SIPA_income!I44</f>
        <v>117527.298182379</v>
      </c>
      <c r="G51" s="67" t="n">
        <f aca="false">E51-F51*0.7</f>
        <v>23329069.5330194</v>
      </c>
      <c r="H51" s="67"/>
      <c r="I51" s="67"/>
      <c r="J51" s="67" t="n">
        <f aca="false">G51*3.8235866717</f>
        <v>89200719.3296157</v>
      </c>
      <c r="K51" s="9"/>
      <c r="L51" s="67"/>
      <c r="M51" s="67" t="n">
        <f aca="false">F51*2.511711692</f>
        <v>295194.688973852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3" t="n">
        <f aca="false">high_SIPA_income!B45</f>
        <v>27033065.813658</v>
      </c>
      <c r="F52" s="163" t="n">
        <f aca="false">high_SIPA_income!I45</f>
        <v>117798.021873544</v>
      </c>
      <c r="G52" s="67" t="n">
        <f aca="false">E52-F52*0.7</f>
        <v>26950607.1983465</v>
      </c>
      <c r="H52" s="67"/>
      <c r="I52" s="67"/>
      <c r="J52" s="67" t="n">
        <f aca="false">G52*3.8235866717</f>
        <v>103047982.47782</v>
      </c>
      <c r="K52" s="9"/>
      <c r="L52" s="67"/>
      <c r="M52" s="67" t="n">
        <f aca="false">F52*2.511711692</f>
        <v>295874.668834252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9"/>
      <c r="B53" s="159" t="n">
        <v>2026</v>
      </c>
      <c r="C53" s="5" t="n">
        <v>1</v>
      </c>
      <c r="D53" s="159" t="n">
        <v>205</v>
      </c>
      <c r="E53" s="161" t="n">
        <f aca="false">high_SIPA_income!B46</f>
        <v>23803768.141565</v>
      </c>
      <c r="F53" s="161" t="n">
        <f aca="false">high_SIPA_income!I46</f>
        <v>116054.164533059</v>
      </c>
      <c r="G53" s="8" t="n">
        <f aca="false">E53-F53*0.7</f>
        <v>23722530.2263918</v>
      </c>
      <c r="H53" s="8"/>
      <c r="I53" s="8"/>
      <c r="J53" s="8" t="n">
        <f aca="false">G53*3.8235866717</f>
        <v>90705150.3926321</v>
      </c>
      <c r="K53" s="6"/>
      <c r="L53" s="8"/>
      <c r="M53" s="8" t="n">
        <f aca="false">F53*2.511711692</f>
        <v>291494.601962975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9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  <c r="AM53" s="159"/>
      <c r="AN53" s="159"/>
      <c r="AO53" s="159"/>
      <c r="AP53" s="159"/>
      <c r="AQ53" s="159"/>
      <c r="AR53" s="159"/>
      <c r="AS53" s="159"/>
      <c r="AT53" s="159"/>
      <c r="AU53" s="159"/>
      <c r="AV53" s="159"/>
      <c r="AW53" s="159"/>
      <c r="AX53" s="159"/>
      <c r="AY53" s="159"/>
      <c r="AZ53" s="159"/>
      <c r="BA53" s="159"/>
      <c r="BB53" s="159"/>
      <c r="BC53" s="159"/>
      <c r="BD53" s="159"/>
      <c r="BE53" s="159"/>
      <c r="BF53" s="159"/>
      <c r="BG53" s="159"/>
      <c r="BH53" s="159"/>
      <c r="BI53" s="159"/>
      <c r="BJ53" s="159"/>
      <c r="BK53" s="159"/>
      <c r="BL53" s="159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3" t="n">
        <f aca="false">high_SIPA_income!B47</f>
        <v>27483027.8984443</v>
      </c>
      <c r="F54" s="163" t="n">
        <f aca="false">high_SIPA_income!I47</f>
        <v>118718.806861838</v>
      </c>
      <c r="G54" s="67" t="n">
        <f aca="false">E54-F54*0.7</f>
        <v>27399924.733641</v>
      </c>
      <c r="H54" s="67"/>
      <c r="I54" s="67"/>
      <c r="J54" s="67" t="n">
        <f aca="false">G54*3.8235866717</f>
        <v>104765987.017133</v>
      </c>
      <c r="K54" s="9"/>
      <c r="L54" s="67"/>
      <c r="M54" s="67" t="n">
        <f aca="false">F54*2.511711692</f>
        <v>298187.415255169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3" t="n">
        <f aca="false">high_SIPA_income!B48</f>
        <v>24213682.1943193</v>
      </c>
      <c r="F55" s="163" t="n">
        <f aca="false">high_SIPA_income!I48</f>
        <v>116760.740637937</v>
      </c>
      <c r="G55" s="67" t="n">
        <f aca="false">E55-F55*0.7</f>
        <v>24131949.6758727</v>
      </c>
      <c r="H55" s="67"/>
      <c r="I55" s="67"/>
      <c r="J55" s="67" t="n">
        <f aca="false">G55*3.8235866717</f>
        <v>92270601.142802</v>
      </c>
      <c r="K55" s="9"/>
      <c r="L55" s="67"/>
      <c r="M55" s="67" t="n">
        <f aca="false">F55*2.511711692</f>
        <v>293269.317426885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3" t="n">
        <f aca="false">high_SIPA_income!B49</f>
        <v>28303214.3856732</v>
      </c>
      <c r="F56" s="163" t="n">
        <f aca="false">high_SIPA_income!I49</f>
        <v>116730.559136012</v>
      </c>
      <c r="G56" s="67" t="n">
        <f aca="false">E56-F56*0.7</f>
        <v>28221502.994278</v>
      </c>
      <c r="H56" s="67"/>
      <c r="I56" s="67"/>
      <c r="J56" s="67" t="n">
        <f aca="false">G56*3.8235866717</f>
        <v>107907362.704263</v>
      </c>
      <c r="K56" s="9"/>
      <c r="L56" s="67"/>
      <c r="M56" s="67" t="n">
        <f aca="false">F56*2.511711692</f>
        <v>293193.510195619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9"/>
      <c r="B57" s="159" t="n">
        <v>2027</v>
      </c>
      <c r="C57" s="5" t="n">
        <v>1</v>
      </c>
      <c r="D57" s="159" t="n">
        <v>209</v>
      </c>
      <c r="E57" s="161" t="n">
        <f aca="false">high_SIPA_income!B50</f>
        <v>24664340.8638876</v>
      </c>
      <c r="F57" s="161" t="n">
        <f aca="false">high_SIPA_income!I50</f>
        <v>120289.049177922</v>
      </c>
      <c r="G57" s="8" t="n">
        <f aca="false">E57-F57*0.7</f>
        <v>24580138.529463</v>
      </c>
      <c r="H57" s="8"/>
      <c r="I57" s="8"/>
      <c r="J57" s="8" t="n">
        <f aca="false">G57*3.8235866717</f>
        <v>93984290.0697945</v>
      </c>
      <c r="K57" s="6"/>
      <c r="L57" s="8"/>
      <c r="M57" s="8" t="n">
        <f aca="false">F57*2.511711692</f>
        <v>302131.411239749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9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59"/>
      <c r="AT57" s="159"/>
      <c r="AU57" s="159"/>
      <c r="AV57" s="159"/>
      <c r="AW57" s="159"/>
      <c r="AX57" s="159"/>
      <c r="AY57" s="159"/>
      <c r="AZ57" s="159"/>
      <c r="BA57" s="159"/>
      <c r="BB57" s="159"/>
      <c r="BC57" s="159"/>
      <c r="BD57" s="159"/>
      <c r="BE57" s="159"/>
      <c r="BF57" s="159"/>
      <c r="BG57" s="159"/>
      <c r="BH57" s="159"/>
      <c r="BI57" s="159"/>
      <c r="BJ57" s="159"/>
      <c r="BK57" s="159"/>
      <c r="BL57" s="159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3" t="n">
        <f aca="false">high_SIPA_income!B51</f>
        <v>28775252.5740387</v>
      </c>
      <c r="F58" s="163" t="n">
        <f aca="false">high_SIPA_income!I51</f>
        <v>121439.411234551</v>
      </c>
      <c r="G58" s="67" t="n">
        <f aca="false">E58-F58*0.7</f>
        <v>28690244.9861745</v>
      </c>
      <c r="H58" s="67"/>
      <c r="I58" s="67"/>
      <c r="J58" s="67" t="n">
        <f aca="false">G58*3.8235866717</f>
        <v>109699638.336945</v>
      </c>
      <c r="K58" s="9"/>
      <c r="L58" s="67"/>
      <c r="M58" s="67" t="n">
        <f aca="false">F58*2.511711692</f>
        <v>305020.789067418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3" t="n">
        <f aca="false">high_SIPA_income!B52</f>
        <v>25424618.0605322</v>
      </c>
      <c r="F59" s="163" t="n">
        <f aca="false">high_SIPA_income!I52</f>
        <v>113185.913041994</v>
      </c>
      <c r="G59" s="67" t="n">
        <f aca="false">E59-F59*0.7</f>
        <v>25345387.9214028</v>
      </c>
      <c r="H59" s="67"/>
      <c r="I59" s="67"/>
      <c r="J59" s="67" t="n">
        <f aca="false">G59*3.8235866717</f>
        <v>96910287.4453418</v>
      </c>
      <c r="K59" s="9"/>
      <c r="L59" s="67"/>
      <c r="M59" s="67" t="n">
        <f aca="false">F59*2.511711692</f>
        <v>284290.381157272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3" t="n">
        <f aca="false">high_SIPA_income!B53</f>
        <v>29441302.7876588</v>
      </c>
      <c r="F60" s="163" t="n">
        <f aca="false">high_SIPA_income!I53</f>
        <v>117212.097518628</v>
      </c>
      <c r="G60" s="67" t="n">
        <f aca="false">E60-F60*0.7</f>
        <v>29359254.3193958</v>
      </c>
      <c r="H60" s="67"/>
      <c r="I60" s="67"/>
      <c r="J60" s="67" t="n">
        <f aca="false">G60*3.8235866717</f>
        <v>112257653.506692</v>
      </c>
      <c r="K60" s="9"/>
      <c r="L60" s="67"/>
      <c r="M60" s="67" t="n">
        <f aca="false">F60*2.511711692</f>
        <v>294402.995781381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9"/>
      <c r="B61" s="159" t="n">
        <v>2028</v>
      </c>
      <c r="C61" s="5" t="n">
        <v>1</v>
      </c>
      <c r="D61" s="159" t="n">
        <v>213</v>
      </c>
      <c r="E61" s="161" t="n">
        <f aca="false">high_SIPA_income!B54</f>
        <v>26164632.3590706</v>
      </c>
      <c r="F61" s="161" t="n">
        <f aca="false">high_SIPA_income!I54</f>
        <v>116156.140632794</v>
      </c>
      <c r="G61" s="8" t="n">
        <f aca="false">E61-F61*0.7</f>
        <v>26083323.0606276</v>
      </c>
      <c r="H61" s="8"/>
      <c r="I61" s="8"/>
      <c r="J61" s="8" t="n">
        <f aca="false">G61*3.8235866717</f>
        <v>99731846.408261</v>
      </c>
      <c r="K61" s="6"/>
      <c r="L61" s="8"/>
      <c r="M61" s="8" t="n">
        <f aca="false">F61*2.511711692</f>
        <v>291750.736524984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9"/>
      <c r="Z61" s="159"/>
      <c r="AA61" s="159"/>
      <c r="AB61" s="159"/>
      <c r="AC61" s="159"/>
      <c r="AD61" s="159"/>
      <c r="AE61" s="159"/>
      <c r="AF61" s="159"/>
      <c r="AG61" s="159"/>
      <c r="AH61" s="159"/>
      <c r="AI61" s="159"/>
      <c r="AJ61" s="159"/>
      <c r="AK61" s="159"/>
      <c r="AL61" s="159"/>
      <c r="AM61" s="159"/>
      <c r="AN61" s="159"/>
      <c r="AO61" s="159"/>
      <c r="AP61" s="159"/>
      <c r="AQ61" s="159"/>
      <c r="AR61" s="159"/>
      <c r="AS61" s="159"/>
      <c r="AT61" s="159"/>
      <c r="AU61" s="159"/>
      <c r="AV61" s="159"/>
      <c r="AW61" s="159"/>
      <c r="AX61" s="159"/>
      <c r="AY61" s="159"/>
      <c r="AZ61" s="159"/>
      <c r="BA61" s="159"/>
      <c r="BB61" s="159"/>
      <c r="BC61" s="159"/>
      <c r="BD61" s="159"/>
      <c r="BE61" s="159"/>
      <c r="BF61" s="159"/>
      <c r="BG61" s="159"/>
      <c r="BH61" s="159"/>
      <c r="BI61" s="159"/>
      <c r="BJ61" s="159"/>
      <c r="BK61" s="159"/>
      <c r="BL61" s="159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3" t="n">
        <f aca="false">high_SIPA_income!B55</f>
        <v>29999659.8344563</v>
      </c>
      <c r="F62" s="163" t="n">
        <f aca="false">high_SIPA_income!I55</f>
        <v>115399.719546708</v>
      </c>
      <c r="G62" s="67" t="n">
        <f aca="false">E62-F62*0.7</f>
        <v>29918880.0307736</v>
      </c>
      <c r="H62" s="67"/>
      <c r="I62" s="67"/>
      <c r="J62" s="67" t="n">
        <f aca="false">G62*3.8235866717</f>
        <v>114397430.917857</v>
      </c>
      <c r="K62" s="9"/>
      <c r="L62" s="67"/>
      <c r="M62" s="67" t="n">
        <f aca="false">F62*2.511711692</f>
        <v>289850.824838988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3" t="n">
        <f aca="false">high_SIPA_income!B56</f>
        <v>26490165.6136705</v>
      </c>
      <c r="F63" s="163" t="n">
        <f aca="false">high_SIPA_income!I56</f>
        <v>119016.16902213</v>
      </c>
      <c r="G63" s="67" t="n">
        <f aca="false">E63-F63*0.7</f>
        <v>26406854.295355</v>
      </c>
      <c r="H63" s="67"/>
      <c r="I63" s="67"/>
      <c r="J63" s="67" t="n">
        <f aca="false">G63*3.8235866717</f>
        <v>100968896.125243</v>
      </c>
      <c r="K63" s="9"/>
      <c r="L63" s="67"/>
      <c r="M63" s="67" t="n">
        <f aca="false">F63*2.511711692</f>
        <v>298934.303269932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3" t="n">
        <f aca="false">high_SIPA_income!B57</f>
        <v>30985628.0700489</v>
      </c>
      <c r="F64" s="163" t="n">
        <f aca="false">high_SIPA_income!I57</f>
        <v>116479.216819841</v>
      </c>
      <c r="G64" s="67" t="n">
        <f aca="false">E64-F64*0.7</f>
        <v>30904092.6182751</v>
      </c>
      <c r="H64" s="67"/>
      <c r="I64" s="67"/>
      <c r="J64" s="67" t="n">
        <f aca="false">G64*3.8235866717</f>
        <v>118164476.636219</v>
      </c>
      <c r="K64" s="9"/>
      <c r="L64" s="67"/>
      <c r="M64" s="67" t="n">
        <f aca="false">F64*2.511711692</f>
        <v>292562.210761398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9"/>
      <c r="B65" s="159" t="n">
        <v>2029</v>
      </c>
      <c r="C65" s="5" t="n">
        <v>1</v>
      </c>
      <c r="D65" s="159" t="n">
        <v>217</v>
      </c>
      <c r="E65" s="161" t="n">
        <f aca="false">high_SIPA_income!B58</f>
        <v>27072029.4590886</v>
      </c>
      <c r="F65" s="161" t="n">
        <f aca="false">high_SIPA_income!I58</f>
        <v>117953.785220341</v>
      </c>
      <c r="G65" s="8" t="n">
        <f aca="false">E65-F65*0.7</f>
        <v>26989461.8094343</v>
      </c>
      <c r="H65" s="8"/>
      <c r="I65" s="8"/>
      <c r="J65" s="8" t="n">
        <f aca="false">G65*3.8235866717</f>
        <v>103196546.450909</v>
      </c>
      <c r="K65" s="6"/>
      <c r="L65" s="8"/>
      <c r="M65" s="8" t="n">
        <f aca="false">F65*2.511711692</f>
        <v>296265.901453587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9"/>
      <c r="Z65" s="159"/>
      <c r="AA65" s="159"/>
      <c r="AB65" s="159"/>
      <c r="AC65" s="159"/>
      <c r="AD65" s="159"/>
      <c r="AE65" s="159"/>
      <c r="AF65" s="159"/>
      <c r="AG65" s="159"/>
      <c r="AH65" s="159"/>
      <c r="AI65" s="159"/>
      <c r="AJ65" s="159"/>
      <c r="AK65" s="159"/>
      <c r="AL65" s="159"/>
      <c r="AM65" s="159"/>
      <c r="AN65" s="159"/>
      <c r="AO65" s="159"/>
      <c r="AP65" s="159"/>
      <c r="AQ65" s="159"/>
      <c r="AR65" s="159"/>
      <c r="AS65" s="159"/>
      <c r="AT65" s="159"/>
      <c r="AU65" s="159"/>
      <c r="AV65" s="159"/>
      <c r="AW65" s="159"/>
      <c r="AX65" s="159"/>
      <c r="AY65" s="159"/>
      <c r="AZ65" s="159"/>
      <c r="BA65" s="159"/>
      <c r="BB65" s="159"/>
      <c r="BC65" s="159"/>
      <c r="BD65" s="159"/>
      <c r="BE65" s="159"/>
      <c r="BF65" s="159"/>
      <c r="BG65" s="159"/>
      <c r="BH65" s="159"/>
      <c r="BI65" s="159"/>
      <c r="BJ65" s="159"/>
      <c r="BK65" s="159"/>
      <c r="BL65" s="159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3" t="n">
        <f aca="false">high_SIPA_income!B59</f>
        <v>31450804.9669593</v>
      </c>
      <c r="F66" s="163" t="n">
        <f aca="false">high_SIPA_income!I59</f>
        <v>115260.255704534</v>
      </c>
      <c r="G66" s="67" t="n">
        <f aca="false">E66-F66*0.7</f>
        <v>31370122.7879661</v>
      </c>
      <c r="H66" s="67"/>
      <c r="I66" s="67"/>
      <c r="J66" s="67" t="n">
        <f aca="false">G66*3.8235866717</f>
        <v>119946383.38166</v>
      </c>
      <c r="K66" s="9"/>
      <c r="L66" s="67"/>
      <c r="M66" s="67" t="n">
        <f aca="false">F66*2.511711692</f>
        <v>289500.531875988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3" t="n">
        <f aca="false">high_SIPA_income!B60</f>
        <v>27625444.5075916</v>
      </c>
      <c r="F67" s="163" t="n">
        <f aca="false">high_SIPA_income!I60</f>
        <v>115943.413909131</v>
      </c>
      <c r="G67" s="67" t="n">
        <f aca="false">E67-F67*0.7</f>
        <v>27544284.1178552</v>
      </c>
      <c r="H67" s="67"/>
      <c r="I67" s="67"/>
      <c r="J67" s="67" t="n">
        <f aca="false">G67*3.8235866717</f>
        <v>105317957.634549</v>
      </c>
      <c r="K67" s="9"/>
      <c r="L67" s="67"/>
      <c r="M67" s="67" t="n">
        <f aca="false">F67*2.511711692</f>
        <v>291216.428325959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3" t="n">
        <f aca="false">high_SIPA_income!B61</f>
        <v>32202272.7842934</v>
      </c>
      <c r="F68" s="163" t="n">
        <f aca="false">high_SIPA_income!I61</f>
        <v>118653.595261097</v>
      </c>
      <c r="G68" s="67" t="n">
        <f aca="false">E68-F68*0.7</f>
        <v>32119215.2676107</v>
      </c>
      <c r="H68" s="67"/>
      <c r="I68" s="67"/>
      <c r="J68" s="67" t="n">
        <f aca="false">G68*3.8235866717</f>
        <v>122810603.402699</v>
      </c>
      <c r="K68" s="9"/>
      <c r="L68" s="67"/>
      <c r="M68" s="67" t="n">
        <f aca="false">F68*2.511711692</f>
        <v>298023.622515133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9"/>
      <c r="B69" s="159" t="n">
        <v>2030</v>
      </c>
      <c r="C69" s="5" t="n">
        <v>1</v>
      </c>
      <c r="D69" s="159" t="n">
        <v>221</v>
      </c>
      <c r="E69" s="161" t="n">
        <f aca="false">high_SIPA_income!B62</f>
        <v>28313763.5389045</v>
      </c>
      <c r="F69" s="161" t="n">
        <f aca="false">high_SIPA_income!I62</f>
        <v>119159.127419778</v>
      </c>
      <c r="G69" s="8" t="n">
        <f aca="false">E69-F69*0.7</f>
        <v>28230352.1497106</v>
      </c>
      <c r="H69" s="8"/>
      <c r="I69" s="8"/>
      <c r="J69" s="8" t="n">
        <f aca="false">G69*3.8235866717</f>
        <v>107941198.217031</v>
      </c>
      <c r="K69" s="6"/>
      <c r="L69" s="8"/>
      <c r="M69" s="8" t="n">
        <f aca="false">F69*2.511711692</f>
        <v>299293.373548775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9"/>
      <c r="Z69" s="159"/>
      <c r="AA69" s="159"/>
      <c r="AB69" s="159"/>
      <c r="AC69" s="159"/>
      <c r="AD69" s="159"/>
      <c r="AE69" s="159"/>
      <c r="AF69" s="159"/>
      <c r="AG69" s="159"/>
      <c r="AH69" s="159"/>
      <c r="AI69" s="159"/>
      <c r="AJ69" s="159"/>
      <c r="AK69" s="159"/>
      <c r="AL69" s="159"/>
      <c r="AM69" s="159"/>
      <c r="AN69" s="159"/>
      <c r="AO69" s="159"/>
      <c r="AP69" s="159"/>
      <c r="AQ69" s="159"/>
      <c r="AR69" s="159"/>
      <c r="AS69" s="159"/>
      <c r="AT69" s="159"/>
      <c r="AU69" s="159"/>
      <c r="AV69" s="159"/>
      <c r="AW69" s="159"/>
      <c r="AX69" s="159"/>
      <c r="AY69" s="159"/>
      <c r="AZ69" s="159"/>
      <c r="BA69" s="159"/>
      <c r="BB69" s="159"/>
      <c r="BC69" s="159"/>
      <c r="BD69" s="159"/>
      <c r="BE69" s="159"/>
      <c r="BF69" s="159"/>
      <c r="BG69" s="159"/>
      <c r="BH69" s="159"/>
      <c r="BI69" s="159"/>
      <c r="BJ69" s="159"/>
      <c r="BK69" s="159"/>
      <c r="BL69" s="159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3" t="n">
        <f aca="false">high_SIPA_income!B63</f>
        <v>32805428.6120736</v>
      </c>
      <c r="F70" s="163" t="n">
        <f aca="false">high_SIPA_income!I63</f>
        <v>117657.315278529</v>
      </c>
      <c r="G70" s="67" t="n">
        <f aca="false">E70-F70*0.7</f>
        <v>32723068.4913786</v>
      </c>
      <c r="H70" s="67"/>
      <c r="I70" s="67"/>
      <c r="J70" s="67" t="n">
        <f aca="false">G70*3.8235866717</f>
        <v>125119488.540762</v>
      </c>
      <c r="K70" s="9"/>
      <c r="L70" s="67"/>
      <c r="M70" s="67" t="n">
        <f aca="false">F70*2.511711692</f>
        <v>295521.254434411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3" t="n">
        <f aca="false">high_SIPA_income!B64</f>
        <v>28790026.7420214</v>
      </c>
      <c r="F71" s="163" t="n">
        <f aca="false">high_SIPA_income!I64</f>
        <v>122182.53688284</v>
      </c>
      <c r="G71" s="67" t="n">
        <f aca="false">E71-F71*0.7</f>
        <v>28704498.9662034</v>
      </c>
      <c r="H71" s="67"/>
      <c r="I71" s="67"/>
      <c r="J71" s="67" t="n">
        <f aca="false">G71*3.8235866717</f>
        <v>109754139.665002</v>
      </c>
      <c r="K71" s="9"/>
      <c r="L71" s="67"/>
      <c r="M71" s="67" t="n">
        <f aca="false">F71*2.511711692</f>
        <v>306887.306446849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3" t="n">
        <f aca="false">high_SIPA_income!B65</f>
        <v>33485037.3653295</v>
      </c>
      <c r="F72" s="163" t="n">
        <f aca="false">high_SIPA_income!I65</f>
        <v>122167.053674693</v>
      </c>
      <c r="G72" s="67" t="n">
        <f aca="false">E72-F72*0.7</f>
        <v>33399520.4277572</v>
      </c>
      <c r="H72" s="67"/>
      <c r="I72" s="67"/>
      <c r="J72" s="67" t="n">
        <f aca="false">G72*3.8235866717</f>
        <v>127705961.148744</v>
      </c>
      <c r="K72" s="9"/>
      <c r="L72" s="67"/>
      <c r="M72" s="67" t="n">
        <f aca="false">F72*2.511711692</f>
        <v>306848.417091917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9"/>
      <c r="B73" s="159" t="n">
        <v>2031</v>
      </c>
      <c r="C73" s="5" t="n">
        <v>1</v>
      </c>
      <c r="D73" s="159" t="n">
        <v>225</v>
      </c>
      <c r="E73" s="161" t="n">
        <f aca="false">high_SIPA_income!B66</f>
        <v>29337694.660979</v>
      </c>
      <c r="F73" s="161" t="n">
        <f aca="false">high_SIPA_income!I66</f>
        <v>122121.766562194</v>
      </c>
      <c r="G73" s="8" t="n">
        <f aca="false">E73-F73*0.7</f>
        <v>29252209.4243855</v>
      </c>
      <c r="H73" s="8"/>
      <c r="I73" s="8"/>
      <c r="J73" s="8" t="n">
        <f aca="false">G73*3.8235866717</f>
        <v>111848358.072858</v>
      </c>
      <c r="K73" s="6"/>
      <c r="L73" s="8"/>
      <c r="M73" s="8" t="n">
        <f aca="false">F73*2.511711692</f>
        <v>306734.668921958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9"/>
      <c r="Z73" s="159"/>
      <c r="AA73" s="159"/>
      <c r="AB73" s="159"/>
      <c r="AC73" s="159"/>
      <c r="AD73" s="159"/>
      <c r="AE73" s="159"/>
      <c r="AF73" s="159"/>
      <c r="AG73" s="159"/>
      <c r="AH73" s="159"/>
      <c r="AI73" s="159"/>
      <c r="AJ73" s="159"/>
      <c r="AK73" s="159"/>
      <c r="AL73" s="159"/>
      <c r="AM73" s="159"/>
      <c r="AN73" s="159"/>
      <c r="AO73" s="159"/>
      <c r="AP73" s="159"/>
      <c r="AQ73" s="159"/>
      <c r="AR73" s="159"/>
      <c r="AS73" s="159"/>
      <c r="AT73" s="159"/>
      <c r="AU73" s="159"/>
      <c r="AV73" s="159"/>
      <c r="AW73" s="159"/>
      <c r="AX73" s="159"/>
      <c r="AY73" s="159"/>
      <c r="AZ73" s="159"/>
      <c r="BA73" s="159"/>
      <c r="BB73" s="159"/>
      <c r="BC73" s="159"/>
      <c r="BD73" s="159"/>
      <c r="BE73" s="159"/>
      <c r="BF73" s="159"/>
      <c r="BG73" s="159"/>
      <c r="BH73" s="159"/>
      <c r="BI73" s="159"/>
      <c r="BJ73" s="159"/>
      <c r="BK73" s="159"/>
      <c r="BL73" s="159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3" t="n">
        <f aca="false">high_SIPA_income!B67</f>
        <v>34002617.5992501</v>
      </c>
      <c r="F74" s="163" t="n">
        <f aca="false">high_SIPA_income!I67</f>
        <v>117937.890773473</v>
      </c>
      <c r="G74" s="67" t="n">
        <f aca="false">E74-F74*0.7</f>
        <v>33920061.0757087</v>
      </c>
      <c r="H74" s="67"/>
      <c r="I74" s="67"/>
      <c r="J74" s="67" t="n">
        <f aca="false">G74*3.8235866717</f>
        <v>129696293.43233</v>
      </c>
      <c r="K74" s="9"/>
      <c r="L74" s="67"/>
      <c r="M74" s="67" t="n">
        <f aca="false">F74*2.511711692</f>
        <v>296225.979185552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3" t="n">
        <f aca="false">high_SIPA_income!B68</f>
        <v>30055921.0840623</v>
      </c>
      <c r="F75" s="163" t="n">
        <f aca="false">high_SIPA_income!I68</f>
        <v>115349.952090839</v>
      </c>
      <c r="G75" s="67" t="n">
        <f aca="false">E75-F75*0.7</f>
        <v>29975176.1175987</v>
      </c>
      <c r="H75" s="67"/>
      <c r="I75" s="67"/>
      <c r="J75" s="67" t="n">
        <f aca="false">G75*3.8235866717</f>
        <v>114612683.88511</v>
      </c>
      <c r="K75" s="9"/>
      <c r="L75" s="67"/>
      <c r="M75" s="67" t="n">
        <f aca="false">F75*2.511711692</f>
        <v>289725.823338199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3" t="n">
        <f aca="false">high_SIPA_income!B69</f>
        <v>34806286.2030402</v>
      </c>
      <c r="F76" s="163" t="n">
        <f aca="false">high_SIPA_income!I69</f>
        <v>116402.252834305</v>
      </c>
      <c r="G76" s="67" t="n">
        <f aca="false">E76-F76*0.7</f>
        <v>34724804.6260562</v>
      </c>
      <c r="H76" s="67"/>
      <c r="I76" s="67"/>
      <c r="J76" s="67" t="n">
        <f aca="false">G76*3.8235866717</f>
        <v>132773300.145575</v>
      </c>
      <c r="K76" s="9"/>
      <c r="L76" s="67"/>
      <c r="M76" s="67" t="n">
        <f aca="false">F76*2.511711692</f>
        <v>292368.899419064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9"/>
      <c r="B77" s="159" t="n">
        <v>2032</v>
      </c>
      <c r="C77" s="5" t="n">
        <v>1</v>
      </c>
      <c r="D77" s="159" t="n">
        <v>229</v>
      </c>
      <c r="E77" s="161" t="n">
        <f aca="false">high_SIPA_income!B70</f>
        <v>30533295.8123166</v>
      </c>
      <c r="F77" s="161" t="n">
        <f aca="false">high_SIPA_income!I70</f>
        <v>119480.781007791</v>
      </c>
      <c r="G77" s="8" t="n">
        <f aca="false">E77-F77*0.7</f>
        <v>30449659.2656112</v>
      </c>
      <c r="H77" s="8"/>
      <c r="I77" s="8"/>
      <c r="J77" s="8" t="n">
        <f aca="false">G77*3.8235866717</f>
        <v>116426911.325797</v>
      </c>
      <c r="K77" s="6"/>
      <c r="L77" s="8"/>
      <c r="M77" s="8" t="n">
        <f aca="false">F77*2.511711692</f>
        <v>300101.27462656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3" t="n">
        <f aca="false">high_SIPA_income!B71</f>
        <v>35320642.905779</v>
      </c>
      <c r="F78" s="163" t="n">
        <f aca="false">high_SIPA_income!I71</f>
        <v>119765.531362744</v>
      </c>
      <c r="G78" s="67" t="n">
        <f aca="false">E78-F78*0.7</f>
        <v>35236807.0338251</v>
      </c>
      <c r="H78" s="67"/>
      <c r="I78" s="67"/>
      <c r="J78" s="67" t="n">
        <f aca="false">G78*3.8235866717</f>
        <v>134730985.727798</v>
      </c>
      <c r="K78" s="9"/>
      <c r="L78" s="67"/>
      <c r="M78" s="67" t="n">
        <f aca="false">F78*2.511711692</f>
        <v>300816.485422397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3" t="n">
        <f aca="false">high_SIPA_income!B72</f>
        <v>30956208.765353</v>
      </c>
      <c r="F79" s="163" t="n">
        <f aca="false">high_SIPA_income!I72</f>
        <v>115330.764119054</v>
      </c>
      <c r="G79" s="67" t="n">
        <f aca="false">E79-F79*0.7</f>
        <v>30875477.2304697</v>
      </c>
      <c r="H79" s="67"/>
      <c r="I79" s="67"/>
      <c r="J79" s="67" t="n">
        <f aca="false">G79*3.8235866717</f>
        <v>118055063.220801</v>
      </c>
      <c r="K79" s="9"/>
      <c r="L79" s="67"/>
      <c r="M79" s="67" t="n">
        <f aca="false">F79*2.511711692</f>
        <v>289677.628685121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3" t="n">
        <f aca="false">high_SIPA_income!B73</f>
        <v>35842374.8883528</v>
      </c>
      <c r="F80" s="163" t="n">
        <f aca="false">high_SIPA_income!I73</f>
        <v>123869.093045421</v>
      </c>
      <c r="G80" s="67" t="n">
        <f aca="false">E80-F80*0.7</f>
        <v>35755666.523221</v>
      </c>
      <c r="H80" s="67"/>
      <c r="I80" s="67"/>
      <c r="J80" s="67" t="n">
        <f aca="false">G80*3.8235866717</f>
        <v>136714889.955938</v>
      </c>
      <c r="K80" s="9"/>
      <c r="L80" s="67"/>
      <c r="M80" s="67" t="n">
        <f aca="false">F80*2.511711692</f>
        <v>311123.449279619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9"/>
      <c r="B81" s="159" t="n">
        <v>2033</v>
      </c>
      <c r="C81" s="5" t="n">
        <v>1</v>
      </c>
      <c r="D81" s="159" t="n">
        <v>233</v>
      </c>
      <c r="E81" s="161" t="n">
        <f aca="false">high_SIPA_income!B74</f>
        <v>31372496.0222674</v>
      </c>
      <c r="F81" s="161" t="n">
        <f aca="false">high_SIPA_income!I74</f>
        <v>119640.602749388</v>
      </c>
      <c r="G81" s="8" t="n">
        <f aca="false">E81-F81*0.7</f>
        <v>31288747.6003428</v>
      </c>
      <c r="H81" s="8"/>
      <c r="I81" s="8"/>
      <c r="J81" s="8" t="n">
        <f aca="false">G81*3.8235866717</f>
        <v>119635238.298856</v>
      </c>
      <c r="K81" s="6"/>
      <c r="L81" s="8"/>
      <c r="M81" s="8" t="n">
        <f aca="false">F81*2.511711692</f>
        <v>300502.700763565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59"/>
      <c r="BD81" s="159"/>
      <c r="BE81" s="159"/>
      <c r="BF81" s="159"/>
      <c r="BG81" s="159"/>
      <c r="BH81" s="159"/>
      <c r="BI81" s="159"/>
      <c r="BJ81" s="159"/>
      <c r="BK81" s="159"/>
      <c r="BL81" s="159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3" t="n">
        <f aca="false">high_SIPA_income!B75</f>
        <v>36255461.7761071</v>
      </c>
      <c r="F82" s="163" t="n">
        <f aca="false">high_SIPA_income!I75</f>
        <v>120944.655376323</v>
      </c>
      <c r="G82" s="67" t="n">
        <f aca="false">E82-F82*0.7</f>
        <v>36170800.5173437</v>
      </c>
      <c r="H82" s="67"/>
      <c r="I82" s="67"/>
      <c r="J82" s="67" t="n">
        <f aca="false">G82*3.8235866717</f>
        <v>138302190.762835</v>
      </c>
      <c r="K82" s="9"/>
      <c r="L82" s="67"/>
      <c r="M82" s="67" t="n">
        <f aca="false">F82*2.511711692</f>
        <v>303778.104993621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3" t="n">
        <f aca="false">high_SIPA_income!B76</f>
        <v>31977777.0700064</v>
      </c>
      <c r="F83" s="163" t="n">
        <f aca="false">high_SIPA_income!I76</f>
        <v>120358.029758694</v>
      </c>
      <c r="G83" s="67" t="n">
        <f aca="false">E83-F83*0.7</f>
        <v>31893526.4491753</v>
      </c>
      <c r="H83" s="67"/>
      <c r="I83" s="67"/>
      <c r="J83" s="67" t="n">
        <f aca="false">G83*3.8235866717</f>
        <v>121947662.644578</v>
      </c>
      <c r="K83" s="9"/>
      <c r="L83" s="67"/>
      <c r="M83" s="67" t="n">
        <f aca="false">F83*2.511711692</f>
        <v>302304.670570995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3" t="n">
        <f aca="false">high_SIPA_income!B77</f>
        <v>37205320.7420183</v>
      </c>
      <c r="F84" s="163" t="n">
        <f aca="false">high_SIPA_income!I77</f>
        <v>120940.587722737</v>
      </c>
      <c r="G84" s="67" t="n">
        <f aca="false">E84-F84*0.7</f>
        <v>37120662.3306124</v>
      </c>
      <c r="H84" s="67"/>
      <c r="I84" s="67"/>
      <c r="J84" s="67" t="n">
        <f aca="false">G84*3.8235866717</f>
        <v>141934069.732006</v>
      </c>
      <c r="K84" s="9"/>
      <c r="L84" s="67"/>
      <c r="M84" s="67" t="n">
        <f aca="false">F84*2.511711692</f>
        <v>303767.888220551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9"/>
      <c r="B85" s="159" t="n">
        <v>2034</v>
      </c>
      <c r="C85" s="5" t="n">
        <v>1</v>
      </c>
      <c r="D85" s="159" t="n">
        <v>237</v>
      </c>
      <c r="E85" s="161" t="n">
        <f aca="false">high_SIPA_income!B78</f>
        <v>32648921.7096522</v>
      </c>
      <c r="F85" s="161" t="n">
        <f aca="false">high_SIPA_income!I78</f>
        <v>124382.420216686</v>
      </c>
      <c r="G85" s="8" t="n">
        <f aca="false">E85-F85*0.7</f>
        <v>32561854.0155005</v>
      </c>
      <c r="H85" s="8"/>
      <c r="I85" s="8"/>
      <c r="J85" s="8" t="n">
        <f aca="false">G85*3.8235866717</f>
        <v>124503071.019509</v>
      </c>
      <c r="K85" s="6"/>
      <c r="L85" s="8"/>
      <c r="M85" s="8" t="n">
        <f aca="false">F85*2.511711692</f>
        <v>312412.779137508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9"/>
      <c r="Z85" s="159"/>
      <c r="AA85" s="159"/>
      <c r="AB85" s="159"/>
      <c r="AC85" s="159"/>
      <c r="AD85" s="159"/>
      <c r="AE85" s="159"/>
      <c r="AF85" s="159"/>
      <c r="AG85" s="159"/>
      <c r="AH85" s="159"/>
      <c r="AI85" s="159"/>
      <c r="AJ85" s="159"/>
      <c r="AK85" s="159"/>
      <c r="AL85" s="159"/>
      <c r="AM85" s="159"/>
      <c r="AN85" s="159"/>
      <c r="AO85" s="159"/>
      <c r="AP85" s="159"/>
      <c r="AQ85" s="159"/>
      <c r="AR85" s="159"/>
      <c r="AS85" s="159"/>
      <c r="AT85" s="159"/>
      <c r="AU85" s="159"/>
      <c r="AV85" s="159"/>
      <c r="AW85" s="159"/>
      <c r="AX85" s="159"/>
      <c r="AY85" s="159"/>
      <c r="AZ85" s="159"/>
      <c r="BA85" s="159"/>
      <c r="BB85" s="159"/>
      <c r="BC85" s="159"/>
      <c r="BD85" s="159"/>
      <c r="BE85" s="159"/>
      <c r="BF85" s="159"/>
      <c r="BG85" s="159"/>
      <c r="BH85" s="159"/>
      <c r="BI85" s="159"/>
      <c r="BJ85" s="159"/>
      <c r="BK85" s="159"/>
      <c r="BL85" s="159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3" t="n">
        <f aca="false">high_SIPA_income!B79</f>
        <v>37820474.5742784</v>
      </c>
      <c r="F86" s="163" t="n">
        <f aca="false">high_SIPA_income!I79</f>
        <v>126247.184826224</v>
      </c>
      <c r="G86" s="67" t="n">
        <f aca="false">E86-F86*0.7</f>
        <v>37732101.5449001</v>
      </c>
      <c r="H86" s="67"/>
      <c r="I86" s="67"/>
      <c r="J86" s="67" t="n">
        <f aca="false">G86*3.8235866717</f>
        <v>144271960.562311</v>
      </c>
      <c r="K86" s="9"/>
      <c r="L86" s="67"/>
      <c r="M86" s="67" t="n">
        <f aca="false">F86*2.511711692</f>
        <v>317096.530210112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3" t="n">
        <f aca="false">high_SIPA_income!B80</f>
        <v>33052539.6976505</v>
      </c>
      <c r="F87" s="163" t="n">
        <f aca="false">high_SIPA_income!I80</f>
        <v>127069.256289885</v>
      </c>
      <c r="G87" s="67" t="n">
        <f aca="false">E87-F87*0.7</f>
        <v>32963591.2182476</v>
      </c>
      <c r="H87" s="67"/>
      <c r="I87" s="67"/>
      <c r="J87" s="67" t="n">
        <f aca="false">G87*3.8235866717</f>
        <v>126039148.033459</v>
      </c>
      <c r="K87" s="9"/>
      <c r="L87" s="67"/>
      <c r="M87" s="67" t="n">
        <f aca="false">F87*2.511711692</f>
        <v>319161.336717049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3" t="n">
        <f aca="false">high_SIPA_income!B81</f>
        <v>38076368.7685517</v>
      </c>
      <c r="F88" s="163" t="n">
        <f aca="false">high_SIPA_income!I81</f>
        <v>128686.130849441</v>
      </c>
      <c r="G88" s="67" t="n">
        <f aca="false">E88-F88*0.7</f>
        <v>37986288.4769571</v>
      </c>
      <c r="H88" s="67"/>
      <c r="I88" s="67"/>
      <c r="J88" s="67" t="n">
        <f aca="false">G88*3.8235866717</f>
        <v>145243866.327844</v>
      </c>
      <c r="K88" s="9"/>
      <c r="L88" s="67"/>
      <c r="M88" s="67" t="n">
        <f aca="false">F88*2.511711692</f>
        <v>323222.459452784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9"/>
      <c r="B89" s="159" t="n">
        <v>2035</v>
      </c>
      <c r="C89" s="5" t="n">
        <v>1</v>
      </c>
      <c r="D89" s="159" t="n">
        <v>241</v>
      </c>
      <c r="E89" s="161" t="n">
        <f aca="false">high_SIPA_income!B82</f>
        <v>33621659.2615023</v>
      </c>
      <c r="F89" s="161" t="n">
        <f aca="false">high_SIPA_income!I82</f>
        <v>127972.164676333</v>
      </c>
      <c r="G89" s="8" t="n">
        <f aca="false">E89-F89*0.7</f>
        <v>33532078.7462289</v>
      </c>
      <c r="H89" s="8"/>
      <c r="I89" s="8"/>
      <c r="J89" s="8" t="n">
        <f aca="false">G89*3.8235866717</f>
        <v>128212809.368476</v>
      </c>
      <c r="K89" s="6"/>
      <c r="L89" s="8"/>
      <c r="M89" s="8" t="n">
        <f aca="false">F89*2.511711692</f>
        <v>321429.182268095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159"/>
      <c r="AK89" s="159"/>
      <c r="AL89" s="159"/>
      <c r="AM89" s="159"/>
      <c r="AN89" s="159"/>
      <c r="AO89" s="159"/>
      <c r="AP89" s="159"/>
      <c r="AQ89" s="159"/>
      <c r="AR89" s="159"/>
      <c r="AS89" s="159"/>
      <c r="AT89" s="159"/>
      <c r="AU89" s="159"/>
      <c r="AV89" s="159"/>
      <c r="AW89" s="159"/>
      <c r="AX89" s="159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  <c r="BJ89" s="159"/>
      <c r="BK89" s="159"/>
      <c r="BL89" s="159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3" t="n">
        <f aca="false">high_SIPA_income!B83</f>
        <v>39051380.1125314</v>
      </c>
      <c r="F90" s="163" t="n">
        <f aca="false">high_SIPA_income!I83</f>
        <v>128439.301124059</v>
      </c>
      <c r="G90" s="67" t="n">
        <f aca="false">E90-F90*0.7</f>
        <v>38961472.6017446</v>
      </c>
      <c r="H90" s="67"/>
      <c r="I90" s="67"/>
      <c r="J90" s="67" t="n">
        <f aca="false">G90*3.8235866717</f>
        <v>148972567.349835</v>
      </c>
      <c r="K90" s="9"/>
      <c r="L90" s="67"/>
      <c r="M90" s="67" t="n">
        <f aca="false">F90*2.511711692</f>
        <v>322602.494345607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3" t="n">
        <f aca="false">high_SIPA_income!B84</f>
        <v>34276029.0420144</v>
      </c>
      <c r="F91" s="163" t="n">
        <f aca="false">high_SIPA_income!I84</f>
        <v>125521.244404931</v>
      </c>
      <c r="G91" s="67" t="n">
        <f aca="false">E91-F91*0.7</f>
        <v>34188164.1709309</v>
      </c>
      <c r="H91" s="67"/>
      <c r="I91" s="67"/>
      <c r="J91" s="67" t="n">
        <f aca="false">G91*3.8235866717</f>
        <v>130721408.853863</v>
      </c>
      <c r="K91" s="9"/>
      <c r="L91" s="67"/>
      <c r="M91" s="67" t="n">
        <f aca="false">F91*2.511711692</f>
        <v>315273.177166256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3" t="n">
        <f aca="false">high_SIPA_income!B85</f>
        <v>39766006.3532047</v>
      </c>
      <c r="F92" s="163" t="n">
        <f aca="false">high_SIPA_income!I85</f>
        <v>125368.11355276</v>
      </c>
      <c r="G92" s="67" t="n">
        <f aca="false">E92-F92*0.7</f>
        <v>39678248.6737178</v>
      </c>
      <c r="H92" s="67"/>
      <c r="I92" s="67"/>
      <c r="J92" s="67" t="n">
        <f aca="false">G92*3.8235866717</f>
        <v>151713222.785225</v>
      </c>
      <c r="K92" s="9"/>
      <c r="L92" s="67"/>
      <c r="M92" s="67" t="n">
        <f aca="false">F92*2.511711692</f>
        <v>314888.556614452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9"/>
      <c r="B93" s="159" t="n">
        <v>2036</v>
      </c>
      <c r="C93" s="5" t="n">
        <v>1</v>
      </c>
      <c r="D93" s="159" t="n">
        <v>245</v>
      </c>
      <c r="E93" s="161" t="n">
        <f aca="false">high_SIPA_income!B86</f>
        <v>34937427.4434213</v>
      </c>
      <c r="F93" s="161" t="n">
        <f aca="false">high_SIPA_income!I86</f>
        <v>126838.356064608</v>
      </c>
      <c r="G93" s="8" t="n">
        <f aca="false">E93-F93*0.7</f>
        <v>34848640.594176</v>
      </c>
      <c r="H93" s="8"/>
      <c r="I93" s="8"/>
      <c r="J93" s="8" t="n">
        <f aca="false">G93*3.8235866717</f>
        <v>133246797.702755</v>
      </c>
      <c r="K93" s="6"/>
      <c r="L93" s="8"/>
      <c r="M93" s="8" t="n">
        <f aca="false">F93*2.511711692</f>
        <v>318581.381921535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59"/>
      <c r="AT93" s="159"/>
      <c r="AU93" s="159"/>
      <c r="AV93" s="159"/>
      <c r="AW93" s="159"/>
      <c r="AX93" s="159"/>
      <c r="AY93" s="159"/>
      <c r="AZ93" s="159"/>
      <c r="BA93" s="159"/>
      <c r="BB93" s="159"/>
      <c r="BC93" s="159"/>
      <c r="BD93" s="159"/>
      <c r="BE93" s="159"/>
      <c r="BF93" s="159"/>
      <c r="BG93" s="159"/>
      <c r="BH93" s="159"/>
      <c r="BI93" s="159"/>
      <c r="BJ93" s="159"/>
      <c r="BK93" s="159"/>
      <c r="BL93" s="159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3" t="n">
        <f aca="false">high_SIPA_income!B87</f>
        <v>40395075.1138079</v>
      </c>
      <c r="F94" s="163" t="n">
        <f aca="false">high_SIPA_income!I87</f>
        <v>127717.597941223</v>
      </c>
      <c r="G94" s="67" t="n">
        <f aca="false">E94-F94*0.7</f>
        <v>40305672.795249</v>
      </c>
      <c r="H94" s="67"/>
      <c r="I94" s="67"/>
      <c r="J94" s="67" t="n">
        <f aca="false">G94*3.8235866717</f>
        <v>154112233.293816</v>
      </c>
      <c r="K94" s="9"/>
      <c r="L94" s="67"/>
      <c r="M94" s="67" t="n">
        <f aca="false">F94*2.511711692</f>
        <v>320789.784023125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3" t="n">
        <f aca="false">high_SIPA_income!B88</f>
        <v>35609800.6999658</v>
      </c>
      <c r="F95" s="163" t="n">
        <f aca="false">high_SIPA_income!I88</f>
        <v>127182.818668359</v>
      </c>
      <c r="G95" s="67" t="n">
        <f aca="false">E95-F95*0.7</f>
        <v>35520772.726898</v>
      </c>
      <c r="H95" s="67"/>
      <c r="I95" s="67"/>
      <c r="J95" s="67" t="n">
        <f aca="false">G95*3.8235866717</f>
        <v>135816753.167052</v>
      </c>
      <c r="K95" s="9"/>
      <c r="L95" s="67"/>
      <c r="M95" s="67" t="n">
        <f aca="false">F95*2.511711692</f>
        <v>319446.572670833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3" t="n">
        <f aca="false">high_SIPA_income!B89</f>
        <v>40996815.1548859</v>
      </c>
      <c r="F96" s="163" t="n">
        <f aca="false">high_SIPA_income!I89</f>
        <v>127919.364392682</v>
      </c>
      <c r="G96" s="67" t="n">
        <f aca="false">E96-F96*0.7</f>
        <v>40907271.599811</v>
      </c>
      <c r="H96" s="67"/>
      <c r="I96" s="67"/>
      <c r="J96" s="67" t="n">
        <f aca="false">G96*3.8235866717</f>
        <v>156412498.464649</v>
      </c>
      <c r="K96" s="9"/>
      <c r="L96" s="67"/>
      <c r="M96" s="67" t="n">
        <f aca="false">F96*2.511711692</f>
        <v>321296.563178308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9"/>
      <c r="B97" s="159" t="n">
        <v>2037</v>
      </c>
      <c r="C97" s="5" t="n">
        <v>1</v>
      </c>
      <c r="D97" s="159" t="n">
        <v>249</v>
      </c>
      <c r="E97" s="161" t="n">
        <f aca="false">high_SIPA_income!B90</f>
        <v>36042882.1888574</v>
      </c>
      <c r="F97" s="161" t="n">
        <f aca="false">high_SIPA_income!I90</f>
        <v>126944.862740089</v>
      </c>
      <c r="G97" s="8" t="n">
        <f aca="false">E97-F97*0.7</f>
        <v>35954020.7849393</v>
      </c>
      <c r="H97" s="8"/>
      <c r="I97" s="8"/>
      <c r="J97" s="8" t="n">
        <f aca="false">G97*3.8235866717</f>
        <v>137473314.667319</v>
      </c>
      <c r="K97" s="6"/>
      <c r="L97" s="8"/>
      <c r="M97" s="8" t="n">
        <f aca="false">F97*2.511711692</f>
        <v>318848.895983615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9"/>
      <c r="Z97" s="159"/>
      <c r="AA97" s="159"/>
      <c r="AB97" s="159"/>
      <c r="AC97" s="159"/>
      <c r="AD97" s="159"/>
      <c r="AE97" s="159"/>
      <c r="AF97" s="159"/>
      <c r="AG97" s="159"/>
      <c r="AH97" s="159"/>
      <c r="AI97" s="159"/>
      <c r="AJ97" s="159"/>
      <c r="AK97" s="159"/>
      <c r="AL97" s="159"/>
      <c r="AM97" s="159"/>
      <c r="AN97" s="159"/>
      <c r="AO97" s="159"/>
      <c r="AP97" s="159"/>
      <c r="AQ97" s="159"/>
      <c r="AR97" s="159"/>
      <c r="AS97" s="159"/>
      <c r="AT97" s="159"/>
      <c r="AU97" s="159"/>
      <c r="AV97" s="159"/>
      <c r="AW97" s="159"/>
      <c r="AX97" s="159"/>
      <c r="AY97" s="159"/>
      <c r="AZ97" s="159"/>
      <c r="BA97" s="159"/>
      <c r="BB97" s="159"/>
      <c r="BC97" s="159"/>
      <c r="BD97" s="159"/>
      <c r="BE97" s="159"/>
      <c r="BF97" s="159"/>
      <c r="BG97" s="159"/>
      <c r="BH97" s="159"/>
      <c r="BI97" s="159"/>
      <c r="BJ97" s="159"/>
      <c r="BK97" s="159"/>
      <c r="BL97" s="159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3" t="n">
        <f aca="false">high_SIPA_income!B91</f>
        <v>41374198.4047394</v>
      </c>
      <c r="F98" s="163" t="n">
        <f aca="false">high_SIPA_income!I91</f>
        <v>130150.955121858</v>
      </c>
      <c r="G98" s="67" t="n">
        <f aca="false">E98-F98*0.7</f>
        <v>41283092.7361541</v>
      </c>
      <c r="H98" s="67"/>
      <c r="I98" s="67"/>
      <c r="J98" s="67" t="n">
        <f aca="false">G98*3.8235866717</f>
        <v>157849483.152514</v>
      </c>
      <c r="K98" s="9"/>
      <c r="L98" s="67"/>
      <c r="M98" s="67" t="n">
        <f aca="false">F98*2.511711692</f>
        <v>326901.675704539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3" t="n">
        <f aca="false">high_SIPA_income!B92</f>
        <v>36300323.4772925</v>
      </c>
      <c r="F99" s="163" t="n">
        <f aca="false">high_SIPA_income!I92</f>
        <v>134223.35703921</v>
      </c>
      <c r="G99" s="67" t="n">
        <f aca="false">E99-F99*0.7</f>
        <v>36206367.127365</v>
      </c>
      <c r="H99" s="67"/>
      <c r="I99" s="67"/>
      <c r="J99" s="67" t="n">
        <f aca="false">G99*3.8235866717</f>
        <v>138438182.77887</v>
      </c>
      <c r="K99" s="9"/>
      <c r="L99" s="67"/>
      <c r="M99" s="67" t="n">
        <f aca="false">F99*2.511711692</f>
        <v>337130.375214873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3" t="n">
        <f aca="false">high_SIPA_income!B93</f>
        <v>42000178.4034734</v>
      </c>
      <c r="F100" s="163" t="n">
        <f aca="false">high_SIPA_income!I93</f>
        <v>134322.727689524</v>
      </c>
      <c r="G100" s="67" t="n">
        <f aca="false">E100-F100*0.7</f>
        <v>41906152.4940907</v>
      </c>
      <c r="H100" s="67"/>
      <c r="I100" s="67"/>
      <c r="J100" s="67" t="n">
        <f aca="false">G100*3.8235866717</f>
        <v>160231806.138633</v>
      </c>
      <c r="K100" s="9"/>
      <c r="L100" s="67"/>
      <c r="M100" s="67" t="n">
        <f aca="false">F100*2.511711692</f>
        <v>337379.96563911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9"/>
      <c r="B101" s="159" t="n">
        <v>2038</v>
      </c>
      <c r="C101" s="5" t="n">
        <v>1</v>
      </c>
      <c r="D101" s="159" t="n">
        <v>253</v>
      </c>
      <c r="E101" s="161" t="n">
        <f aca="false">high_SIPA_income!B94</f>
        <v>36732894.4502676</v>
      </c>
      <c r="F101" s="161" t="n">
        <f aca="false">high_SIPA_income!I94</f>
        <v>133616.478144523</v>
      </c>
      <c r="G101" s="8" t="n">
        <f aca="false">E101-F101*0.7</f>
        <v>36639362.9155664</v>
      </c>
      <c r="H101" s="8"/>
      <c r="I101" s="8"/>
      <c r="J101" s="8" t="n">
        <f aca="false">G101*3.8235866717</f>
        <v>140093779.703539</v>
      </c>
      <c r="K101" s="6"/>
      <c r="L101" s="8"/>
      <c r="M101" s="8" t="n">
        <f aca="false">F101*2.511711692</f>
        <v>335606.07039946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9"/>
      <c r="Z101" s="159"/>
      <c r="AA101" s="159"/>
      <c r="AB101" s="159"/>
      <c r="AC101" s="159"/>
      <c r="AD101" s="159"/>
      <c r="AE101" s="159"/>
      <c r="AF101" s="159"/>
      <c r="AG101" s="159"/>
      <c r="AH101" s="159"/>
      <c r="AI101" s="159"/>
      <c r="AJ101" s="159"/>
      <c r="AK101" s="159"/>
      <c r="AL101" s="159"/>
      <c r="AM101" s="159"/>
      <c r="AN101" s="159"/>
      <c r="AO101" s="159"/>
      <c r="AP101" s="159"/>
      <c r="AQ101" s="159"/>
      <c r="AR101" s="159"/>
      <c r="AS101" s="159"/>
      <c r="AT101" s="159"/>
      <c r="AU101" s="159"/>
      <c r="AV101" s="159"/>
      <c r="AW101" s="159"/>
      <c r="AX101" s="159"/>
      <c r="AY101" s="159"/>
      <c r="AZ101" s="159"/>
      <c r="BA101" s="159"/>
      <c r="BB101" s="159"/>
      <c r="BC101" s="159"/>
      <c r="BD101" s="159"/>
      <c r="BE101" s="159"/>
      <c r="BF101" s="159"/>
      <c r="BG101" s="159"/>
      <c r="BH101" s="159"/>
      <c r="BI101" s="159"/>
      <c r="BJ101" s="159"/>
      <c r="BK101" s="159"/>
      <c r="BL101" s="159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3" t="n">
        <f aca="false">high_SIPA_income!B95</f>
        <v>42609295.7945909</v>
      </c>
      <c r="F102" s="163" t="n">
        <f aca="false">high_SIPA_income!I95</f>
        <v>128395.90348319</v>
      </c>
      <c r="G102" s="67" t="n">
        <f aca="false">E102-F102*0.7</f>
        <v>42519418.6621526</v>
      </c>
      <c r="H102" s="67"/>
      <c r="I102" s="67"/>
      <c r="J102" s="67" t="n">
        <f aca="false">G102*3.8235866717</f>
        <v>162576682.485039</v>
      </c>
      <c r="K102" s="9"/>
      <c r="L102" s="67"/>
      <c r="M102" s="67" t="n">
        <f aca="false">F102*2.511711692</f>
        <v>322493.491983631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3" t="n">
        <f aca="false">high_SIPA_income!B96</f>
        <v>37344812.0674693</v>
      </c>
      <c r="F103" s="163" t="n">
        <f aca="false">high_SIPA_income!I96</f>
        <v>127759.768769327</v>
      </c>
      <c r="G103" s="67" t="n">
        <f aca="false">E103-F103*0.7</f>
        <v>37255380.2293308</v>
      </c>
      <c r="H103" s="67"/>
      <c r="I103" s="67"/>
      <c r="J103" s="67" t="n">
        <f aca="false">G103*3.8235866717</f>
        <v>142449175.293985</v>
      </c>
      <c r="K103" s="9"/>
      <c r="L103" s="67"/>
      <c r="M103" s="67" t="n">
        <f aca="false">F103*2.511711692</f>
        <v>320895.704985135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3" t="n">
        <f aca="false">high_SIPA_income!B97</f>
        <v>43142327.1705987</v>
      </c>
      <c r="F104" s="163" t="n">
        <f aca="false">high_SIPA_income!I97</f>
        <v>127982.924255981</v>
      </c>
      <c r="G104" s="67" t="n">
        <f aca="false">E104-F104*0.7</f>
        <v>43052739.1236195</v>
      </c>
      <c r="H104" s="67"/>
      <c r="I104" s="67"/>
      <c r="J104" s="67" t="n">
        <f aca="false">G104*3.8235866717</f>
        <v>164615879.493249</v>
      </c>
      <c r="K104" s="9"/>
      <c r="L104" s="67"/>
      <c r="M104" s="67" t="n">
        <f aca="false">F104*2.511711692</f>
        <v>321456.207230099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9"/>
      <c r="B105" s="159" t="n">
        <v>2039</v>
      </c>
      <c r="C105" s="5" t="n">
        <v>1</v>
      </c>
      <c r="D105" s="159" t="n">
        <v>257</v>
      </c>
      <c r="E105" s="161" t="n">
        <f aca="false">high_SIPA_income!B98</f>
        <v>38175859.799893</v>
      </c>
      <c r="F105" s="161" t="n">
        <f aca="false">high_SIPA_income!I98</f>
        <v>125866.181274166</v>
      </c>
      <c r="G105" s="8" t="n">
        <f aca="false">E105-F105*0.7</f>
        <v>38087753.4730011</v>
      </c>
      <c r="H105" s="8"/>
      <c r="I105" s="8"/>
      <c r="J105" s="8" t="n">
        <f aca="false">G105*3.8235866717</f>
        <v>145631826.534362</v>
      </c>
      <c r="K105" s="6"/>
      <c r="L105" s="8"/>
      <c r="M105" s="8" t="n">
        <f aca="false">F105*2.511711692</f>
        <v>316139.559133714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9"/>
      <c r="Z105" s="159"/>
      <c r="AA105" s="159"/>
      <c r="AB105" s="159"/>
      <c r="AC105" s="159"/>
      <c r="AD105" s="159"/>
      <c r="AE105" s="159"/>
      <c r="AF105" s="159"/>
      <c r="AG105" s="159"/>
      <c r="AH105" s="159"/>
      <c r="AI105" s="159"/>
      <c r="AJ105" s="159"/>
      <c r="AK105" s="159"/>
      <c r="AL105" s="159"/>
      <c r="AM105" s="159"/>
      <c r="AN105" s="159"/>
      <c r="AO105" s="159"/>
      <c r="AP105" s="159"/>
      <c r="AQ105" s="159"/>
      <c r="AR105" s="159"/>
      <c r="AS105" s="159"/>
      <c r="AT105" s="159"/>
      <c r="AU105" s="159"/>
      <c r="AV105" s="159"/>
      <c r="AW105" s="159"/>
      <c r="AX105" s="159"/>
      <c r="AY105" s="159"/>
      <c r="AZ105" s="159"/>
      <c r="BA105" s="159"/>
      <c r="BB105" s="159"/>
      <c r="BC105" s="159"/>
      <c r="BD105" s="159"/>
      <c r="BE105" s="159"/>
      <c r="BF105" s="159"/>
      <c r="BG105" s="159"/>
      <c r="BH105" s="159"/>
      <c r="BI105" s="159"/>
      <c r="BJ105" s="159"/>
      <c r="BK105" s="159"/>
      <c r="BL105" s="159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3" t="n">
        <f aca="false">high_SIPA_income!B99</f>
        <v>44057367.9414332</v>
      </c>
      <c r="F106" s="163" t="n">
        <f aca="false">high_SIPA_income!I99</f>
        <v>126820.51296132</v>
      </c>
      <c r="G106" s="67" t="n">
        <f aca="false">E106-F106*0.7</f>
        <v>43968593.5823603</v>
      </c>
      <c r="H106" s="67"/>
      <c r="I106" s="67"/>
      <c r="J106" s="67" t="n">
        <f aca="false">G106*3.8235866717</f>
        <v>168117728.394907</v>
      </c>
      <c r="K106" s="9"/>
      <c r="L106" s="67"/>
      <c r="M106" s="67" t="n">
        <f aca="false">F106*2.511711692</f>
        <v>318536.565190385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3" t="n">
        <f aca="false">high_SIPA_income!B100</f>
        <v>38463810.7348011</v>
      </c>
      <c r="F107" s="163" t="n">
        <f aca="false">high_SIPA_income!I100</f>
        <v>133407.283283147</v>
      </c>
      <c r="G107" s="67" t="n">
        <f aca="false">E107-F107*0.7</f>
        <v>38370425.636503</v>
      </c>
      <c r="H107" s="67"/>
      <c r="I107" s="67"/>
      <c r="J107" s="67" t="n">
        <f aca="false">G107*3.8235866717</f>
        <v>146712648.051189</v>
      </c>
      <c r="K107" s="9"/>
      <c r="L107" s="67"/>
      <c r="M107" s="67" t="n">
        <f aca="false">F107*2.511711692</f>
        <v>335080.633220237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3" t="n">
        <f aca="false">high_SIPA_income!B101</f>
        <v>44336127.963012</v>
      </c>
      <c r="F108" s="163" t="n">
        <f aca="false">high_SIPA_income!I101</f>
        <v>133551.688815567</v>
      </c>
      <c r="G108" s="67" t="n">
        <f aca="false">E108-F108*0.7</f>
        <v>44242641.7808411</v>
      </c>
      <c r="H108" s="67"/>
      <c r="I108" s="67"/>
      <c r="J108" s="67" t="n">
        <f aca="false">G108*3.8235866717</f>
        <v>169165575.434021</v>
      </c>
      <c r="K108" s="9"/>
      <c r="L108" s="67"/>
      <c r="M108" s="67" t="n">
        <f aca="false">F108*2.511711692</f>
        <v>335443.338284405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9"/>
      <c r="B109" s="159" t="n">
        <v>2040</v>
      </c>
      <c r="C109" s="5" t="n">
        <v>1</v>
      </c>
      <c r="D109" s="159" t="n">
        <v>261</v>
      </c>
      <c r="E109" s="161" t="n">
        <f aca="false">high_SIPA_income!B102</f>
        <v>38954850.7326959</v>
      </c>
      <c r="F109" s="161" t="n">
        <f aca="false">high_SIPA_income!I102</f>
        <v>134093.505674197</v>
      </c>
      <c r="G109" s="8" t="n">
        <f aca="false">E109-F109*0.7</f>
        <v>38860985.2787239</v>
      </c>
      <c r="H109" s="8"/>
      <c r="I109" s="8"/>
      <c r="J109" s="8" t="n">
        <f aca="false">G109*3.8235866717</f>
        <v>148588345.360859</v>
      </c>
      <c r="K109" s="6"/>
      <c r="L109" s="8"/>
      <c r="M109" s="8" t="n">
        <f aca="false">F109*2.511711692</f>
        <v>336804.22602315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9"/>
      <c r="Z109" s="159"/>
      <c r="AA109" s="159"/>
      <c r="AB109" s="159"/>
      <c r="AC109" s="159"/>
      <c r="AD109" s="159"/>
      <c r="AE109" s="159"/>
      <c r="AF109" s="159"/>
      <c r="AG109" s="159"/>
      <c r="AH109" s="159"/>
      <c r="AI109" s="159"/>
      <c r="AJ109" s="159"/>
      <c r="AK109" s="159"/>
      <c r="AL109" s="159"/>
      <c r="AM109" s="159"/>
      <c r="AN109" s="159"/>
      <c r="AO109" s="159"/>
      <c r="AP109" s="159"/>
      <c r="AQ109" s="159"/>
      <c r="AR109" s="159"/>
      <c r="AS109" s="159"/>
      <c r="AT109" s="159"/>
      <c r="AU109" s="159"/>
      <c r="AV109" s="159"/>
      <c r="AW109" s="159"/>
      <c r="AX109" s="159"/>
      <c r="AY109" s="159"/>
      <c r="AZ109" s="159"/>
      <c r="BA109" s="159"/>
      <c r="BB109" s="159"/>
      <c r="BC109" s="159"/>
      <c r="BD109" s="159"/>
      <c r="BE109" s="159"/>
      <c r="BF109" s="159"/>
      <c r="BG109" s="159"/>
      <c r="BH109" s="159"/>
      <c r="BI109" s="159"/>
      <c r="BJ109" s="159"/>
      <c r="BK109" s="159"/>
      <c r="BL109" s="159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3" t="n">
        <f aca="false">high_SIPA_income!B103</f>
        <v>45168582.8860376</v>
      </c>
      <c r="F110" s="163" t="n">
        <f aca="false">high_SIPA_income!I103</f>
        <v>128761.428931639</v>
      </c>
      <c r="G110" s="67" t="n">
        <f aca="false">E110-F110*0.7</f>
        <v>45078449.8857854</v>
      </c>
      <c r="H110" s="67"/>
      <c r="I110" s="67"/>
      <c r="J110" s="67" t="n">
        <f aca="false">G110*3.8235866717</f>
        <v>172361360.164186</v>
      </c>
      <c r="K110" s="9"/>
      <c r="L110" s="67"/>
      <c r="M110" s="67" t="n">
        <f aca="false">F110*2.511711692</f>
        <v>323411.586526225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3" t="n">
        <f aca="false">high_SIPA_income!B104</f>
        <v>39780607.9368934</v>
      </c>
      <c r="F111" s="163" t="n">
        <f aca="false">high_SIPA_income!I104</f>
        <v>131261.588960423</v>
      </c>
      <c r="G111" s="67" t="n">
        <f aca="false">E111-F111*0.7</f>
        <v>39688724.8246211</v>
      </c>
      <c r="H111" s="67"/>
      <c r="I111" s="67"/>
      <c r="J111" s="67" t="n">
        <f aca="false">G111*3.8235866717</f>
        <v>151753279.25619</v>
      </c>
      <c r="K111" s="9"/>
      <c r="L111" s="67"/>
      <c r="M111" s="67" t="n">
        <f aca="false">F111*2.511711692</f>
        <v>329691.267702392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3" t="n">
        <f aca="false">high_SIPA_income!B105</f>
        <v>45686670.9594388</v>
      </c>
      <c r="F112" s="163" t="n">
        <f aca="false">high_SIPA_income!I105</f>
        <v>135038.522678655</v>
      </c>
      <c r="G112" s="67" t="n">
        <f aca="false">E112-F112*0.7</f>
        <v>45592143.9935637</v>
      </c>
      <c r="H112" s="67"/>
      <c r="I112" s="67"/>
      <c r="J112" s="67" t="n">
        <f aca="false">G112*3.8235866717</f>
        <v>174325514.108017</v>
      </c>
      <c r="K112" s="9"/>
      <c r="L112" s="67"/>
      <c r="M112" s="67" t="n">
        <f aca="false">F112*2.511711692</f>
        <v>339177.836282385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9"/>
      <c r="B113" s="159"/>
      <c r="C113" s="5"/>
      <c r="D113" s="159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9"/>
      <c r="Z113" s="159"/>
      <c r="AA113" s="159"/>
      <c r="AB113" s="159"/>
      <c r="AC113" s="159"/>
      <c r="AD113" s="159"/>
      <c r="AE113" s="159"/>
      <c r="AF113" s="159"/>
      <c r="AG113" s="159"/>
      <c r="AH113" s="159"/>
      <c r="AI113" s="159"/>
      <c r="AJ113" s="159"/>
      <c r="AK113" s="159"/>
      <c r="AL113" s="159"/>
      <c r="AM113" s="159"/>
      <c r="AN113" s="159"/>
      <c r="AO113" s="159"/>
      <c r="AP113" s="159"/>
      <c r="AQ113" s="159"/>
      <c r="AR113" s="159"/>
      <c r="AS113" s="159"/>
      <c r="AT113" s="159"/>
      <c r="AU113" s="159"/>
      <c r="AV113" s="159"/>
      <c r="AW113" s="159"/>
      <c r="AX113" s="159"/>
      <c r="AY113" s="159"/>
      <c r="AZ113" s="159"/>
      <c r="BA113" s="159"/>
      <c r="BB113" s="159"/>
      <c r="BC113" s="159"/>
      <c r="BD113" s="159"/>
      <c r="BE113" s="159"/>
      <c r="BF113" s="159"/>
      <c r="BG113" s="159"/>
      <c r="BH113" s="159"/>
      <c r="BI113" s="159"/>
      <c r="BJ113" s="159"/>
      <c r="BK113" s="159"/>
      <c r="BL113" s="159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0" sqref="A1"/>
    </sheetView>
  </sheetViews>
  <sheetFormatPr defaultColWidth="12.19140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234</v>
      </c>
      <c r="B1" s="0" t="s">
        <v>235</v>
      </c>
      <c r="C1" s="0" t="s">
        <v>236</v>
      </c>
    </row>
    <row r="2" customFormat="false" ht="12.8" hidden="false" customHeight="false" outlineLevel="0" collapsed="false">
      <c r="A2" s="0" t="n">
        <v>49</v>
      </c>
      <c r="B2" s="0" t="n">
        <v>6421.80382188919</v>
      </c>
      <c r="C2" s="0" t="n">
        <v>10921644</v>
      </c>
    </row>
    <row r="3" customFormat="false" ht="12.8" hidden="false" customHeight="false" outlineLevel="0" collapsed="false">
      <c r="A3" s="0" t="n">
        <v>50</v>
      </c>
      <c r="B3" s="0" t="n">
        <v>6786.13483538819</v>
      </c>
      <c r="C3" s="0" t="n">
        <v>11044406</v>
      </c>
    </row>
    <row r="4" customFormat="false" ht="12.8" hidden="false" customHeight="false" outlineLevel="0" collapsed="false">
      <c r="A4" s="0" t="n">
        <v>51</v>
      </c>
      <c r="B4" s="0" t="n">
        <v>7094.82089328529</v>
      </c>
      <c r="C4" s="0" t="n">
        <v>11033276</v>
      </c>
    </row>
    <row r="5" customFormat="false" ht="12.8" hidden="false" customHeight="false" outlineLevel="0" collapsed="false">
      <c r="A5" s="0" t="n">
        <v>52</v>
      </c>
      <c r="B5" s="0" t="n">
        <v>7051.70669476592</v>
      </c>
      <c r="C5" s="0" t="n">
        <v>11053255</v>
      </c>
    </row>
    <row r="6" customFormat="false" ht="12.8" hidden="false" customHeight="false" outlineLevel="0" collapsed="false">
      <c r="A6" s="0" t="n">
        <v>53</v>
      </c>
      <c r="B6" s="0" t="n">
        <v>6677.50779441193</v>
      </c>
      <c r="C6" s="0" t="n">
        <v>11056328</v>
      </c>
    </row>
    <row r="7" customFormat="false" ht="12.8" hidden="false" customHeight="false" outlineLevel="0" collapsed="false">
      <c r="A7" s="0" t="n">
        <v>54</v>
      </c>
      <c r="B7" s="0" t="n">
        <v>6486.76481478895</v>
      </c>
      <c r="C7" s="0" t="n">
        <v>11112610</v>
      </c>
    </row>
    <row r="8" customFormat="false" ht="12.8" hidden="false" customHeight="false" outlineLevel="0" collapsed="false">
      <c r="A8" s="0" t="n">
        <v>55</v>
      </c>
      <c r="B8" s="0" t="n">
        <v>6521.83541945801</v>
      </c>
      <c r="C8" s="0" t="n">
        <v>11194364</v>
      </c>
    </row>
    <row r="9" customFormat="false" ht="12.8" hidden="false" customHeight="false" outlineLevel="0" collapsed="false">
      <c r="A9" s="0" t="n">
        <v>56</v>
      </c>
      <c r="B9" s="0" t="n">
        <v>6617.24643359544</v>
      </c>
      <c r="C9" s="0" t="n">
        <v>11200955</v>
      </c>
    </row>
    <row r="10" customFormat="false" ht="12.8" hidden="false" customHeight="false" outlineLevel="0" collapsed="false">
      <c r="A10" s="0" t="n">
        <v>57</v>
      </c>
      <c r="B10" s="0" t="n">
        <v>6732.55475099859</v>
      </c>
      <c r="C10" s="0" t="n">
        <v>11131472</v>
      </c>
    </row>
    <row r="11" customFormat="false" ht="12.8" hidden="false" customHeight="false" outlineLevel="0" collapsed="false">
      <c r="A11" s="0" t="n">
        <v>58</v>
      </c>
      <c r="B11" s="0" t="n">
        <v>6725.58191784654</v>
      </c>
      <c r="C11" s="0" t="n">
        <v>11278755</v>
      </c>
    </row>
    <row r="12" customFormat="false" ht="12.8" hidden="false" customHeight="false" outlineLevel="0" collapsed="false">
      <c r="A12" s="0" t="n">
        <v>59</v>
      </c>
      <c r="B12" s="0" t="n">
        <v>6848.21489294141</v>
      </c>
      <c r="C12" s="0" t="n">
        <v>11441722</v>
      </c>
    </row>
    <row r="13" customFormat="false" ht="12.8" hidden="false" customHeight="false" outlineLevel="0" collapsed="false">
      <c r="A13" s="0" t="n">
        <v>60</v>
      </c>
      <c r="B13" s="0" t="n">
        <v>6864.12219168918</v>
      </c>
      <c r="C13" s="0" t="n">
        <v>11559243</v>
      </c>
    </row>
    <row r="14" customFormat="false" ht="12.8" hidden="false" customHeight="false" outlineLevel="0" collapsed="false">
      <c r="A14" s="0" t="n">
        <v>61</v>
      </c>
      <c r="B14" s="0" t="n">
        <v>6811.86864411163</v>
      </c>
      <c r="C14" s="0" t="n">
        <v>11499225</v>
      </c>
    </row>
    <row r="15" customFormat="false" ht="12.8" hidden="false" customHeight="false" outlineLevel="0" collapsed="false">
      <c r="A15" s="0" t="n">
        <v>62</v>
      </c>
      <c r="B15" s="0" t="n">
        <v>6712.55529028831</v>
      </c>
      <c r="C15" s="0" t="n">
        <v>11454332</v>
      </c>
    </row>
    <row r="16" customFormat="false" ht="12.8" hidden="false" customHeight="false" outlineLevel="0" collapsed="false">
      <c r="A16" s="0" t="n">
        <v>63</v>
      </c>
      <c r="B16" s="0" t="n">
        <v>6331.53688578529</v>
      </c>
      <c r="C16" s="0" t="n">
        <v>11583591</v>
      </c>
    </row>
    <row r="17" customFormat="false" ht="12.8" hidden="false" customHeight="false" outlineLevel="0" collapsed="false">
      <c r="A17" s="0" t="n">
        <v>64</v>
      </c>
      <c r="B17" s="0" t="n">
        <v>6012.82687189068</v>
      </c>
      <c r="C17" s="0" t="n">
        <v>11552257</v>
      </c>
    </row>
    <row r="18" customFormat="false" ht="12.8" hidden="false" customHeight="false" outlineLevel="0" collapsed="false">
      <c r="A18" s="0" t="n">
        <v>65</v>
      </c>
      <c r="B18" s="0" t="n">
        <v>5980.7396309251</v>
      </c>
      <c r="C18" s="0" t="n">
        <v>11484302</v>
      </c>
    </row>
    <row r="19" customFormat="false" ht="12.8" hidden="false" customHeight="false" outlineLevel="0" collapsed="false">
      <c r="A19" s="0" t="n">
        <v>66</v>
      </c>
      <c r="B19" s="0" t="n">
        <v>5964.69692516812</v>
      </c>
      <c r="C19" s="0" t="n">
        <v>11534098</v>
      </c>
    </row>
    <row r="20" customFormat="false" ht="12.8" hidden="false" customHeight="false" outlineLevel="0" collapsed="false">
      <c r="A20" s="0" t="n">
        <v>67</v>
      </c>
      <c r="B20" s="0" t="n">
        <v>5814.12701750829</v>
      </c>
      <c r="C20" s="0" t="n">
        <v>11625552</v>
      </c>
    </row>
    <row r="21" customFormat="false" ht="12.8" hidden="false" customHeight="false" outlineLevel="0" collapsed="false">
      <c r="A21" s="0" t="n">
        <v>68</v>
      </c>
      <c r="B21" s="0" t="n">
        <v>5633.24553537283</v>
      </c>
      <c r="C21" s="0" t="n">
        <v>11738891</v>
      </c>
    </row>
    <row r="22" customFormat="false" ht="12.8" hidden="false" customHeight="false" outlineLevel="0" collapsed="false">
      <c r="A22" s="0" t="n">
        <v>69</v>
      </c>
      <c r="B22" s="0" t="n">
        <v>5931.41495321902</v>
      </c>
      <c r="C22" s="0" t="n">
        <v>11516006</v>
      </c>
    </row>
    <row r="23" customFormat="false" ht="12.8" hidden="false" customHeight="false" outlineLevel="0" collapsed="false">
      <c r="A23" s="0" t="n">
        <v>70</v>
      </c>
      <c r="B23" s="0" t="n">
        <v>6364.43420483386</v>
      </c>
      <c r="C23" s="0" t="n">
        <v>9401693</v>
      </c>
    </row>
    <row r="24" customFormat="false" ht="12.8" hidden="false" customHeight="false" outlineLevel="0" collapsed="false">
      <c r="A24" s="0" t="n">
        <v>71</v>
      </c>
      <c r="B24" s="0" t="n">
        <v>6093.27890464604</v>
      </c>
      <c r="C24" s="0" t="n">
        <v>9905628</v>
      </c>
    </row>
    <row r="25" customFormat="false" ht="12.8" hidden="false" customHeight="false" outlineLevel="0" collapsed="false">
      <c r="A25" s="0" t="n">
        <v>72</v>
      </c>
      <c r="B25" s="0" t="n">
        <v>6078.64152568585</v>
      </c>
      <c r="C25" s="0" t="n">
        <v>10445166</v>
      </c>
    </row>
    <row r="26" customFormat="false" ht="12.8" hidden="false" customHeight="false" outlineLevel="0" collapsed="false">
      <c r="A26" s="0" t="n">
        <v>73</v>
      </c>
      <c r="B26" s="0" t="n">
        <v>6060.89881459602</v>
      </c>
      <c r="C26" s="0" t="n">
        <v>10784959</v>
      </c>
    </row>
    <row r="27" customFormat="false" ht="12.8" hidden="false" customHeight="false" outlineLevel="0" collapsed="false">
      <c r="A27" s="0" t="n">
        <v>74</v>
      </c>
      <c r="B27" s="0" t="n">
        <v>6015.51664906522</v>
      </c>
      <c r="C27" s="0" t="n">
        <v>11098718</v>
      </c>
    </row>
    <row r="28" customFormat="false" ht="12.8" hidden="false" customHeight="false" outlineLevel="0" collapsed="false">
      <c r="A28" s="0" t="n">
        <v>75</v>
      </c>
      <c r="B28" s="0" t="n">
        <v>5950.56004069854</v>
      </c>
      <c r="C28" s="0" t="n">
        <v>11564878</v>
      </c>
    </row>
    <row r="29" customFormat="false" ht="12.8" hidden="false" customHeight="false" outlineLevel="0" collapsed="false">
      <c r="A29" s="0" t="n">
        <v>76</v>
      </c>
      <c r="B29" s="0" t="n">
        <v>6015.28655414805</v>
      </c>
      <c r="C29" s="0" t="n">
        <v>11623003</v>
      </c>
    </row>
    <row r="30" customFormat="false" ht="12.8" hidden="false" customHeight="false" outlineLevel="0" collapsed="false">
      <c r="A30" s="0" t="n">
        <v>77</v>
      </c>
      <c r="B30" s="0" t="n">
        <v>6035.49282608197</v>
      </c>
      <c r="C30" s="0" t="n">
        <v>11655574</v>
      </c>
    </row>
    <row r="31" customFormat="false" ht="12.8" hidden="false" customHeight="false" outlineLevel="0" collapsed="false">
      <c r="A31" s="0" t="n">
        <v>78</v>
      </c>
      <c r="B31" s="0" t="n">
        <v>6079.47869290341</v>
      </c>
      <c r="C31" s="0" t="n">
        <v>11717403</v>
      </c>
    </row>
    <row r="32" customFormat="false" ht="12.8" hidden="false" customHeight="false" outlineLevel="0" collapsed="false">
      <c r="A32" s="0" t="n">
        <v>79</v>
      </c>
      <c r="B32" s="0" t="n">
        <v>6108.86094122298</v>
      </c>
      <c r="C32" s="0" t="n">
        <v>11779751</v>
      </c>
    </row>
    <row r="33" customFormat="false" ht="12.8" hidden="false" customHeight="false" outlineLevel="0" collapsed="false">
      <c r="A33" s="0" t="n">
        <v>80</v>
      </c>
      <c r="B33" s="0" t="n">
        <v>6157.39588445293</v>
      </c>
      <c r="C33" s="0" t="n">
        <v>11773391</v>
      </c>
    </row>
    <row r="34" customFormat="false" ht="12.8" hidden="false" customHeight="false" outlineLevel="0" collapsed="false">
      <c r="A34" s="0" t="n">
        <v>81</v>
      </c>
      <c r="B34" s="0" t="n">
        <v>6182.80893146089</v>
      </c>
      <c r="C34" s="0" t="n">
        <v>11824792</v>
      </c>
    </row>
    <row r="35" customFormat="false" ht="12.8" hidden="false" customHeight="false" outlineLevel="0" collapsed="false">
      <c r="A35" s="0" t="n">
        <v>82</v>
      </c>
      <c r="B35" s="0" t="n">
        <v>6187.95276128336</v>
      </c>
      <c r="C35" s="0" t="n">
        <v>11923569</v>
      </c>
    </row>
    <row r="36" customFormat="false" ht="12.8" hidden="false" customHeight="false" outlineLevel="0" collapsed="false">
      <c r="A36" s="0" t="n">
        <v>83</v>
      </c>
      <c r="B36" s="0" t="n">
        <v>6220.57218603152</v>
      </c>
      <c r="C36" s="0" t="n">
        <v>11947552</v>
      </c>
    </row>
    <row r="37" customFormat="false" ht="12.8" hidden="false" customHeight="false" outlineLevel="0" collapsed="false">
      <c r="A37" s="0" t="n">
        <v>84</v>
      </c>
      <c r="B37" s="0" t="n">
        <v>6259.88163251243</v>
      </c>
      <c r="C37" s="0" t="n">
        <v>12032244</v>
      </c>
    </row>
    <row r="38" customFormat="false" ht="12.8" hidden="false" customHeight="false" outlineLevel="0" collapsed="false">
      <c r="A38" s="0" t="n">
        <v>85</v>
      </c>
      <c r="B38" s="0" t="n">
        <v>6268.64491889411</v>
      </c>
      <c r="C38" s="0" t="n">
        <v>12070358</v>
      </c>
    </row>
    <row r="39" customFormat="false" ht="12.8" hidden="false" customHeight="false" outlineLevel="0" collapsed="false">
      <c r="A39" s="0" t="n">
        <v>86</v>
      </c>
      <c r="B39" s="0" t="n">
        <v>6312.91610852003</v>
      </c>
      <c r="C39" s="0" t="n">
        <v>12070839</v>
      </c>
    </row>
    <row r="40" customFormat="false" ht="12.8" hidden="false" customHeight="false" outlineLevel="0" collapsed="false">
      <c r="A40" s="0" t="n">
        <v>87</v>
      </c>
      <c r="B40" s="0" t="n">
        <v>6348.12681406601</v>
      </c>
      <c r="C40" s="0" t="n">
        <v>12085168</v>
      </c>
    </row>
    <row r="41" customFormat="false" ht="12.8" hidden="false" customHeight="false" outlineLevel="0" collapsed="false">
      <c r="A41" s="0" t="n">
        <v>88</v>
      </c>
      <c r="B41" s="0" t="n">
        <v>6358.29520193523</v>
      </c>
      <c r="C41" s="0" t="n">
        <v>12139094</v>
      </c>
    </row>
    <row r="42" customFormat="false" ht="12.8" hidden="false" customHeight="false" outlineLevel="0" collapsed="false">
      <c r="A42" s="0" t="n">
        <v>89</v>
      </c>
      <c r="B42" s="0" t="n">
        <v>6422.41596111466</v>
      </c>
      <c r="C42" s="0" t="n">
        <v>12229675</v>
      </c>
    </row>
    <row r="43" customFormat="false" ht="12.8" hidden="false" customHeight="false" outlineLevel="0" collapsed="false">
      <c r="A43" s="0" t="n">
        <v>90</v>
      </c>
      <c r="B43" s="0" t="n">
        <v>6462.21318186858</v>
      </c>
      <c r="C43" s="0" t="n">
        <v>12245855</v>
      </c>
    </row>
    <row r="44" customFormat="false" ht="12.8" hidden="false" customHeight="false" outlineLevel="0" collapsed="false">
      <c r="A44" s="0" t="n">
        <v>91</v>
      </c>
      <c r="B44" s="0" t="n">
        <v>6466.69731960149</v>
      </c>
      <c r="C44" s="0" t="n">
        <v>12292120</v>
      </c>
    </row>
    <row r="45" customFormat="false" ht="12.8" hidden="false" customHeight="false" outlineLevel="0" collapsed="false">
      <c r="A45" s="0" t="n">
        <v>92</v>
      </c>
      <c r="B45" s="0" t="n">
        <v>6497.72768449017</v>
      </c>
      <c r="C45" s="0" t="n">
        <v>12346506</v>
      </c>
    </row>
    <row r="46" customFormat="false" ht="12.8" hidden="false" customHeight="false" outlineLevel="0" collapsed="false">
      <c r="A46" s="0" t="n">
        <v>93</v>
      </c>
      <c r="B46" s="0" t="n">
        <v>6535.93313381686</v>
      </c>
      <c r="C46" s="0" t="n">
        <v>12448969</v>
      </c>
    </row>
    <row r="47" customFormat="false" ht="12.8" hidden="false" customHeight="false" outlineLevel="0" collapsed="false">
      <c r="A47" s="0" t="n">
        <v>94</v>
      </c>
      <c r="B47" s="0" t="n">
        <v>6574.68441196013</v>
      </c>
      <c r="C47" s="0" t="n">
        <v>12480342</v>
      </c>
    </row>
    <row r="48" customFormat="false" ht="12.8" hidden="false" customHeight="false" outlineLevel="0" collapsed="false">
      <c r="A48" s="0" t="n">
        <v>95</v>
      </c>
      <c r="B48" s="0" t="n">
        <v>6625.14420745037</v>
      </c>
      <c r="C48" s="0" t="n">
        <v>12568920</v>
      </c>
    </row>
    <row r="49" customFormat="false" ht="12.8" hidden="false" customHeight="false" outlineLevel="0" collapsed="false">
      <c r="A49" s="0" t="n">
        <v>96</v>
      </c>
      <c r="B49" s="0" t="n">
        <v>6677.18452427276</v>
      </c>
      <c r="C49" s="0" t="n">
        <v>12589769</v>
      </c>
    </row>
    <row r="50" customFormat="false" ht="12.8" hidden="false" customHeight="false" outlineLevel="0" collapsed="false">
      <c r="A50" s="0" t="n">
        <v>97</v>
      </c>
      <c r="B50" s="0" t="n">
        <v>6735.8441474124</v>
      </c>
      <c r="C50" s="0" t="n">
        <v>12632531</v>
      </c>
    </row>
    <row r="51" customFormat="false" ht="12.8" hidden="false" customHeight="false" outlineLevel="0" collapsed="false">
      <c r="A51" s="0" t="n">
        <v>98</v>
      </c>
      <c r="B51" s="0" t="n">
        <v>6778.91165863639</v>
      </c>
      <c r="C51" s="0" t="n">
        <v>12650801</v>
      </c>
    </row>
    <row r="52" customFormat="false" ht="12.8" hidden="false" customHeight="false" outlineLevel="0" collapsed="false">
      <c r="A52" s="0" t="n">
        <v>99</v>
      </c>
      <c r="B52" s="0" t="n">
        <v>6804.0099889922</v>
      </c>
      <c r="C52" s="0" t="n">
        <v>12723516</v>
      </c>
    </row>
    <row r="53" customFormat="false" ht="12.8" hidden="false" customHeight="false" outlineLevel="0" collapsed="false">
      <c r="A53" s="0" t="n">
        <v>100</v>
      </c>
      <c r="B53" s="0" t="n">
        <v>6832.74102557449</v>
      </c>
      <c r="C53" s="0" t="n">
        <v>12777631</v>
      </c>
    </row>
    <row r="54" customFormat="false" ht="12.8" hidden="false" customHeight="false" outlineLevel="0" collapsed="false">
      <c r="A54" s="0" t="n">
        <v>101</v>
      </c>
      <c r="B54" s="0" t="n">
        <v>6855.60388667619</v>
      </c>
      <c r="C54" s="0" t="n">
        <v>12789772</v>
      </c>
    </row>
    <row r="55" customFormat="false" ht="12.8" hidden="false" customHeight="false" outlineLevel="0" collapsed="false">
      <c r="A55" s="0" t="n">
        <v>102</v>
      </c>
      <c r="B55" s="0" t="n">
        <v>6845.88310809006</v>
      </c>
      <c r="C55" s="0" t="n">
        <v>12885065</v>
      </c>
    </row>
    <row r="56" customFormat="false" ht="12.8" hidden="false" customHeight="false" outlineLevel="0" collapsed="false">
      <c r="A56" s="0" t="n">
        <v>103</v>
      </c>
      <c r="B56" s="0" t="n">
        <v>6876.50477817075</v>
      </c>
      <c r="C56" s="0" t="n">
        <v>12906145</v>
      </c>
    </row>
    <row r="57" customFormat="false" ht="12.8" hidden="false" customHeight="false" outlineLevel="0" collapsed="false">
      <c r="A57" s="0" t="n">
        <v>104</v>
      </c>
      <c r="B57" s="0" t="n">
        <v>6863.84984432495</v>
      </c>
      <c r="C57" s="0" t="n">
        <v>13028947</v>
      </c>
    </row>
    <row r="58" customFormat="false" ht="12.8" hidden="false" customHeight="false" outlineLevel="0" collapsed="false">
      <c r="A58" s="0" t="n">
        <v>105</v>
      </c>
      <c r="B58" s="0" t="n">
        <v>6896.06416730621</v>
      </c>
      <c r="C58" s="0" t="n">
        <v>13083203</v>
      </c>
    </row>
    <row r="59" customFormat="false" ht="12.8" hidden="false" customHeight="false" outlineLevel="0" collapsed="false">
      <c r="A59" s="0" t="n">
        <v>106</v>
      </c>
      <c r="B59" s="0" t="n">
        <v>6928.37385119741</v>
      </c>
      <c r="C59" s="0" t="n">
        <v>13108882</v>
      </c>
    </row>
    <row r="60" customFormat="false" ht="12.8" hidden="false" customHeight="false" outlineLevel="0" collapsed="false">
      <c r="A60" s="0" t="n">
        <v>107</v>
      </c>
      <c r="B60" s="0" t="n">
        <v>6954.07943914737</v>
      </c>
      <c r="C60" s="0" t="n">
        <v>13144843</v>
      </c>
    </row>
    <row r="61" customFormat="false" ht="12.8" hidden="false" customHeight="false" outlineLevel="0" collapsed="false">
      <c r="A61" s="0" t="n">
        <v>108</v>
      </c>
      <c r="B61" s="0" t="n">
        <v>6970.19928682094</v>
      </c>
      <c r="C61" s="0" t="n">
        <v>13113056</v>
      </c>
    </row>
    <row r="62" customFormat="false" ht="12.8" hidden="false" customHeight="false" outlineLevel="0" collapsed="false">
      <c r="A62" s="0" t="n">
        <v>109</v>
      </c>
      <c r="B62" s="0" t="n">
        <v>6996.95335705458</v>
      </c>
      <c r="C62" s="0" t="n">
        <v>13181677</v>
      </c>
    </row>
    <row r="63" customFormat="false" ht="12.8" hidden="false" customHeight="false" outlineLevel="0" collapsed="false">
      <c r="A63" s="0" t="n">
        <v>110</v>
      </c>
      <c r="B63" s="0" t="n">
        <v>7004.74923798504</v>
      </c>
      <c r="C63" s="0" t="n">
        <v>13196710</v>
      </c>
    </row>
    <row r="64" customFormat="false" ht="12.8" hidden="false" customHeight="false" outlineLevel="0" collapsed="false">
      <c r="A64" s="0" t="n">
        <v>111</v>
      </c>
      <c r="B64" s="0" t="n">
        <v>7027.27584188852</v>
      </c>
      <c r="C64" s="0" t="n">
        <v>13317471</v>
      </c>
    </row>
    <row r="65" customFormat="false" ht="12.8" hidden="false" customHeight="false" outlineLevel="0" collapsed="false">
      <c r="A65" s="0" t="n">
        <v>112</v>
      </c>
      <c r="B65" s="0" t="n">
        <v>7080.71280682334</v>
      </c>
      <c r="C65" s="0" t="n">
        <v>13288850</v>
      </c>
    </row>
    <row r="66" customFormat="false" ht="12.8" hidden="false" customHeight="false" outlineLevel="0" collapsed="false">
      <c r="A66" s="0" t="n">
        <v>113</v>
      </c>
      <c r="B66" s="0" t="n">
        <v>7122.73067916412</v>
      </c>
      <c r="C66" s="0" t="n">
        <v>13342885</v>
      </c>
    </row>
    <row r="67" customFormat="false" ht="12.8" hidden="false" customHeight="false" outlineLevel="0" collapsed="false">
      <c r="A67" s="0" t="n">
        <v>114</v>
      </c>
      <c r="B67" s="0" t="n">
        <v>7109.11789983889</v>
      </c>
      <c r="C67" s="0" t="n">
        <v>13382673</v>
      </c>
    </row>
    <row r="68" customFormat="false" ht="12.8" hidden="false" customHeight="false" outlineLevel="0" collapsed="false">
      <c r="A68" s="0" t="n">
        <v>115</v>
      </c>
      <c r="B68" s="0" t="n">
        <v>7105.03314381336</v>
      </c>
      <c r="C68" s="0" t="n">
        <v>13409880</v>
      </c>
    </row>
    <row r="69" customFormat="false" ht="12.8" hidden="false" customHeight="false" outlineLevel="0" collapsed="false">
      <c r="A69" s="0" t="n">
        <v>116</v>
      </c>
      <c r="B69" s="0" t="n">
        <v>7103.93350056728</v>
      </c>
      <c r="C69" s="0" t="n">
        <v>13459781</v>
      </c>
    </row>
    <row r="70" customFormat="false" ht="12.8" hidden="false" customHeight="false" outlineLevel="0" collapsed="false">
      <c r="A70" s="0" t="n">
        <v>117</v>
      </c>
      <c r="B70" s="0" t="n">
        <v>7127.2302818015</v>
      </c>
      <c r="C70" s="0" t="n">
        <v>13469000</v>
      </c>
    </row>
    <row r="71" customFormat="false" ht="12.8" hidden="false" customHeight="false" outlineLevel="0" collapsed="false">
      <c r="A71" s="0" t="n">
        <v>118</v>
      </c>
      <c r="B71" s="0" t="n">
        <v>7180.21897171117</v>
      </c>
      <c r="C71" s="0" t="n">
        <v>13468362</v>
      </c>
    </row>
    <row r="72" customFormat="false" ht="12.8" hidden="false" customHeight="false" outlineLevel="0" collapsed="false">
      <c r="A72" s="0" t="n">
        <v>119</v>
      </c>
      <c r="B72" s="0" t="n">
        <v>7168.93130158916</v>
      </c>
      <c r="C72" s="0" t="n">
        <v>13500787</v>
      </c>
    </row>
    <row r="73" customFormat="false" ht="12.8" hidden="false" customHeight="false" outlineLevel="0" collapsed="false">
      <c r="A73" s="0" t="n">
        <v>120</v>
      </c>
      <c r="B73" s="0" t="n">
        <v>7229.44728591617</v>
      </c>
      <c r="C73" s="0" t="n">
        <v>13495110</v>
      </c>
    </row>
    <row r="74" customFormat="false" ht="12.8" hidden="false" customHeight="false" outlineLevel="0" collapsed="false">
      <c r="A74" s="0" t="n">
        <v>121</v>
      </c>
      <c r="B74" s="0" t="n">
        <v>7252.33904646519</v>
      </c>
      <c r="C74" s="0" t="n">
        <v>13569613</v>
      </c>
    </row>
    <row r="75" customFormat="false" ht="12.8" hidden="false" customHeight="false" outlineLevel="0" collapsed="false">
      <c r="A75" s="0" t="n">
        <v>122</v>
      </c>
      <c r="B75" s="0" t="n">
        <v>7246.82954400962</v>
      </c>
      <c r="C75" s="0" t="n">
        <v>13574168</v>
      </c>
    </row>
    <row r="76" customFormat="false" ht="12.8" hidden="false" customHeight="false" outlineLevel="0" collapsed="false">
      <c r="A76" s="0" t="n">
        <v>123</v>
      </c>
      <c r="B76" s="0" t="n">
        <v>7263.06121061499</v>
      </c>
      <c r="C76" s="0" t="n">
        <v>13620013</v>
      </c>
    </row>
    <row r="77" customFormat="false" ht="12.8" hidden="false" customHeight="false" outlineLevel="0" collapsed="false">
      <c r="A77" s="0" t="n">
        <v>124</v>
      </c>
      <c r="B77" s="0" t="n">
        <v>7288.75412286377</v>
      </c>
      <c r="C77" s="0" t="n">
        <v>13613167</v>
      </c>
    </row>
    <row r="78" customFormat="false" ht="12.8" hidden="false" customHeight="false" outlineLevel="0" collapsed="false">
      <c r="A78" s="0" t="n">
        <v>125</v>
      </c>
      <c r="B78" s="0" t="n">
        <v>7313.98837880331</v>
      </c>
      <c r="C78" s="0" t="n">
        <v>13674109</v>
      </c>
    </row>
    <row r="79" customFormat="false" ht="12.8" hidden="false" customHeight="false" outlineLevel="0" collapsed="false">
      <c r="A79" s="0" t="n">
        <v>126</v>
      </c>
      <c r="B79" s="0" t="n">
        <v>7328.22590980964</v>
      </c>
      <c r="C79" s="0" t="n">
        <v>13685335</v>
      </c>
    </row>
    <row r="80" customFormat="false" ht="12.8" hidden="false" customHeight="false" outlineLevel="0" collapsed="false">
      <c r="A80" s="0" t="n">
        <v>127</v>
      </c>
      <c r="B80" s="0" t="n">
        <v>7365.22083789559</v>
      </c>
      <c r="C80" s="0" t="n">
        <v>13682653</v>
      </c>
    </row>
    <row r="81" customFormat="false" ht="12.8" hidden="false" customHeight="false" outlineLevel="0" collapsed="false">
      <c r="A81" s="0" t="n">
        <v>128</v>
      </c>
      <c r="B81" s="0" t="n">
        <v>7357.42276070124</v>
      </c>
      <c r="C81" s="0" t="n">
        <v>13779923</v>
      </c>
    </row>
    <row r="82" customFormat="false" ht="12.8" hidden="false" customHeight="false" outlineLevel="0" collapsed="false">
      <c r="A82" s="0" t="n">
        <v>129</v>
      </c>
      <c r="B82" s="0" t="n">
        <v>7352.66159780866</v>
      </c>
      <c r="C82" s="0" t="n">
        <v>13815080</v>
      </c>
    </row>
    <row r="83" customFormat="false" ht="12.8" hidden="false" customHeight="false" outlineLevel="0" collapsed="false">
      <c r="A83" s="0" t="n">
        <v>130</v>
      </c>
      <c r="B83" s="0" t="n">
        <v>7364.66987727012</v>
      </c>
      <c r="C83" s="0" t="n">
        <v>13862478</v>
      </c>
    </row>
    <row r="84" customFormat="false" ht="12.8" hidden="false" customHeight="false" outlineLevel="0" collapsed="false">
      <c r="A84" s="0" t="n">
        <v>131</v>
      </c>
      <c r="B84" s="0" t="n">
        <v>7409.3346734609</v>
      </c>
      <c r="C84" s="0" t="n">
        <v>13825999</v>
      </c>
    </row>
    <row r="85" customFormat="false" ht="12.8" hidden="false" customHeight="false" outlineLevel="0" collapsed="false">
      <c r="A85" s="0" t="n">
        <v>132</v>
      </c>
      <c r="B85" s="0" t="n">
        <v>7421.45121182037</v>
      </c>
      <c r="C85" s="0" t="n">
        <v>13880377</v>
      </c>
    </row>
    <row r="86" customFormat="false" ht="12.8" hidden="false" customHeight="false" outlineLevel="0" collapsed="false">
      <c r="A86" s="0" t="n">
        <v>133</v>
      </c>
      <c r="B86" s="0" t="n">
        <v>7430.3332542558</v>
      </c>
      <c r="C86" s="0" t="n">
        <v>13874215</v>
      </c>
    </row>
    <row r="87" customFormat="false" ht="12.8" hidden="false" customHeight="false" outlineLevel="0" collapsed="false">
      <c r="A87" s="0" t="n">
        <v>134</v>
      </c>
      <c r="B87" s="0" t="n">
        <v>7449.56452394336</v>
      </c>
      <c r="C87" s="0" t="n">
        <v>13950405</v>
      </c>
    </row>
    <row r="88" customFormat="false" ht="12.8" hidden="false" customHeight="false" outlineLevel="0" collapsed="false">
      <c r="A88" s="0" t="n">
        <v>135</v>
      </c>
      <c r="B88" s="0" t="n">
        <v>7459.37181109728</v>
      </c>
      <c r="C88" s="0" t="n">
        <v>13952163</v>
      </c>
    </row>
    <row r="89" customFormat="false" ht="12.8" hidden="false" customHeight="false" outlineLevel="0" collapsed="false">
      <c r="A89" s="0" t="n">
        <v>136</v>
      </c>
      <c r="B89" s="0" t="n">
        <v>7469.14649910823</v>
      </c>
      <c r="C89" s="0" t="n">
        <v>13976135</v>
      </c>
    </row>
    <row r="90" customFormat="false" ht="12.8" hidden="false" customHeight="false" outlineLevel="0" collapsed="false">
      <c r="A90" s="0" t="n">
        <v>137</v>
      </c>
      <c r="B90" s="0" t="n">
        <v>7504.59954352167</v>
      </c>
      <c r="C90" s="0" t="n">
        <v>14023023</v>
      </c>
    </row>
    <row r="91" customFormat="false" ht="12.8" hidden="false" customHeight="false" outlineLevel="0" collapsed="false">
      <c r="A91" s="0" t="n">
        <v>138</v>
      </c>
      <c r="B91" s="0" t="n">
        <v>7519.20958312419</v>
      </c>
      <c r="C91" s="0" t="n">
        <v>14039917</v>
      </c>
    </row>
    <row r="92" customFormat="false" ht="12.8" hidden="false" customHeight="false" outlineLevel="0" collapsed="false">
      <c r="A92" s="0" t="n">
        <v>139</v>
      </c>
      <c r="B92" s="0" t="n">
        <v>7532.41948328629</v>
      </c>
      <c r="C92" s="0" t="n">
        <v>14099657</v>
      </c>
    </row>
    <row r="93" customFormat="false" ht="12.8" hidden="false" customHeight="false" outlineLevel="0" collapsed="false">
      <c r="A93" s="0" t="n">
        <v>140</v>
      </c>
      <c r="B93" s="0" t="n">
        <v>7573.16757189353</v>
      </c>
      <c r="C93" s="0" t="n">
        <v>14121665</v>
      </c>
    </row>
    <row r="94" customFormat="false" ht="12.8" hidden="false" customHeight="false" outlineLevel="0" collapsed="false">
      <c r="A94" s="0" t="n">
        <v>141</v>
      </c>
      <c r="B94" s="0" t="n">
        <v>7596.94921314001</v>
      </c>
      <c r="C94" s="0" t="n">
        <v>14207356</v>
      </c>
    </row>
    <row r="95" customFormat="false" ht="12.8" hidden="false" customHeight="false" outlineLevel="0" collapsed="false">
      <c r="A95" s="0" t="n">
        <v>142</v>
      </c>
      <c r="B95" s="0" t="n">
        <v>7603.63470636966</v>
      </c>
      <c r="C95" s="0" t="n">
        <v>14275638</v>
      </c>
    </row>
    <row r="96" customFormat="false" ht="12.8" hidden="false" customHeight="false" outlineLevel="0" collapsed="false">
      <c r="A96" s="0" t="n">
        <v>143</v>
      </c>
      <c r="B96" s="0" t="n">
        <v>7640.23111762523</v>
      </c>
      <c r="C96" s="0" t="n">
        <v>14289443</v>
      </c>
    </row>
    <row r="97" customFormat="false" ht="12.8" hidden="false" customHeight="false" outlineLevel="0" collapsed="false">
      <c r="A97" s="0" t="n">
        <v>144</v>
      </c>
      <c r="B97" s="0" t="n">
        <v>7657.31265697394</v>
      </c>
      <c r="C97" s="0" t="n">
        <v>14262792</v>
      </c>
    </row>
    <row r="98" customFormat="false" ht="12.8" hidden="false" customHeight="false" outlineLevel="0" collapsed="false">
      <c r="A98" s="0" t="n">
        <v>145</v>
      </c>
      <c r="B98" s="0" t="n">
        <v>7668.69331637571</v>
      </c>
      <c r="C98" s="0" t="n">
        <v>14325821</v>
      </c>
    </row>
    <row r="99" customFormat="false" ht="12.8" hidden="false" customHeight="false" outlineLevel="0" collapsed="false">
      <c r="A99" s="0" t="n">
        <v>146</v>
      </c>
      <c r="B99" s="0" t="n">
        <v>7710.4643933187</v>
      </c>
      <c r="C99" s="0" t="n">
        <v>14317628</v>
      </c>
    </row>
    <row r="100" customFormat="false" ht="12.8" hidden="false" customHeight="false" outlineLevel="0" collapsed="false">
      <c r="A100" s="0" t="n">
        <v>147</v>
      </c>
      <c r="B100" s="0" t="n">
        <v>7725.60085048799</v>
      </c>
      <c r="C100" s="0" t="n">
        <v>14359155</v>
      </c>
    </row>
    <row r="101" customFormat="false" ht="12.8" hidden="false" customHeight="false" outlineLevel="0" collapsed="false">
      <c r="A101" s="0" t="n">
        <v>148</v>
      </c>
      <c r="B101" s="0" t="n">
        <v>7732.67066637958</v>
      </c>
      <c r="C101" s="0" t="n">
        <v>14389549</v>
      </c>
    </row>
    <row r="102" customFormat="false" ht="12.8" hidden="false" customHeight="false" outlineLevel="0" collapsed="false">
      <c r="A102" s="0" t="n">
        <v>149</v>
      </c>
      <c r="B102" s="0" t="n">
        <v>7750.35513445328</v>
      </c>
      <c r="C102" s="0" t="n">
        <v>14365687</v>
      </c>
    </row>
    <row r="103" customFormat="false" ht="12.8" hidden="false" customHeight="false" outlineLevel="0" collapsed="false">
      <c r="A103" s="0" t="n">
        <v>150</v>
      </c>
      <c r="B103" s="0" t="n">
        <v>7748.92023539018</v>
      </c>
      <c r="C103" s="0" t="n">
        <v>14456307</v>
      </c>
    </row>
    <row r="104" customFormat="false" ht="12.8" hidden="false" customHeight="false" outlineLevel="0" collapsed="false">
      <c r="A104" s="0" t="n">
        <v>151</v>
      </c>
      <c r="B104" s="0" t="n">
        <v>7796.03807384509</v>
      </c>
      <c r="C104" s="0" t="n">
        <v>14468430</v>
      </c>
    </row>
    <row r="105" customFormat="false" ht="12.8" hidden="false" customHeight="false" outlineLevel="0" collapsed="false">
      <c r="A105" s="0" t="n">
        <v>152</v>
      </c>
      <c r="B105" s="0" t="n">
        <v>7777.43847149006</v>
      </c>
      <c r="C105" s="0" t="n">
        <v>14546981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2.21093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234</v>
      </c>
      <c r="B1" s="0" t="s">
        <v>235</v>
      </c>
      <c r="C1" s="0" t="s">
        <v>236</v>
      </c>
    </row>
    <row r="2" customFormat="false" ht="12.8" hidden="false" customHeight="false" outlineLevel="0" collapsed="false">
      <c r="A2" s="0" t="n">
        <v>49</v>
      </c>
      <c r="B2" s="0" t="n">
        <v>6421.80382188919</v>
      </c>
      <c r="C2" s="0" t="n">
        <v>10921644</v>
      </c>
    </row>
    <row r="3" customFormat="false" ht="12.8" hidden="false" customHeight="false" outlineLevel="0" collapsed="false">
      <c r="A3" s="0" t="n">
        <v>50</v>
      </c>
      <c r="B3" s="0" t="n">
        <v>6786.13483538819</v>
      </c>
      <c r="C3" s="0" t="n">
        <v>11044406</v>
      </c>
    </row>
    <row r="4" customFormat="false" ht="12.8" hidden="false" customHeight="false" outlineLevel="0" collapsed="false">
      <c r="A4" s="0" t="n">
        <v>51</v>
      </c>
      <c r="B4" s="0" t="n">
        <v>7094.82089328529</v>
      </c>
      <c r="C4" s="0" t="n">
        <v>11033276</v>
      </c>
    </row>
    <row r="5" customFormat="false" ht="12.8" hidden="false" customHeight="false" outlineLevel="0" collapsed="false">
      <c r="A5" s="0" t="n">
        <v>52</v>
      </c>
      <c r="B5" s="0" t="n">
        <v>7051.70669476592</v>
      </c>
      <c r="C5" s="0" t="n">
        <v>11053255</v>
      </c>
    </row>
    <row r="6" customFormat="false" ht="12.8" hidden="false" customHeight="false" outlineLevel="0" collapsed="false">
      <c r="A6" s="0" t="n">
        <v>53</v>
      </c>
      <c r="B6" s="0" t="n">
        <v>6677.50779441193</v>
      </c>
      <c r="C6" s="0" t="n">
        <v>11056328</v>
      </c>
    </row>
    <row r="7" customFormat="false" ht="12.8" hidden="false" customHeight="false" outlineLevel="0" collapsed="false">
      <c r="A7" s="0" t="n">
        <v>54</v>
      </c>
      <c r="B7" s="0" t="n">
        <v>6486.76481478895</v>
      </c>
      <c r="C7" s="0" t="n">
        <v>11112610</v>
      </c>
    </row>
    <row r="8" customFormat="false" ht="12.8" hidden="false" customHeight="false" outlineLevel="0" collapsed="false">
      <c r="A8" s="0" t="n">
        <v>55</v>
      </c>
      <c r="B8" s="0" t="n">
        <v>6521.83541945801</v>
      </c>
      <c r="C8" s="0" t="n">
        <v>11194364</v>
      </c>
    </row>
    <row r="9" customFormat="false" ht="12.8" hidden="false" customHeight="false" outlineLevel="0" collapsed="false">
      <c r="A9" s="0" t="n">
        <v>56</v>
      </c>
      <c r="B9" s="0" t="n">
        <v>6617.24643359544</v>
      </c>
      <c r="C9" s="0" t="n">
        <v>11200955</v>
      </c>
    </row>
    <row r="10" customFormat="false" ht="12.8" hidden="false" customHeight="false" outlineLevel="0" collapsed="false">
      <c r="A10" s="0" t="n">
        <v>57</v>
      </c>
      <c r="B10" s="0" t="n">
        <v>6732.55475099859</v>
      </c>
      <c r="C10" s="0" t="n">
        <v>11131472</v>
      </c>
    </row>
    <row r="11" customFormat="false" ht="12.8" hidden="false" customHeight="false" outlineLevel="0" collapsed="false">
      <c r="A11" s="0" t="n">
        <v>58</v>
      </c>
      <c r="B11" s="0" t="n">
        <v>6725.58191784654</v>
      </c>
      <c r="C11" s="0" t="n">
        <v>11278755</v>
      </c>
    </row>
    <row r="12" customFormat="false" ht="12.8" hidden="false" customHeight="false" outlineLevel="0" collapsed="false">
      <c r="A12" s="0" t="n">
        <v>59</v>
      </c>
      <c r="B12" s="0" t="n">
        <v>6848.21489294141</v>
      </c>
      <c r="C12" s="0" t="n">
        <v>11441722</v>
      </c>
    </row>
    <row r="13" customFormat="false" ht="12.8" hidden="false" customHeight="false" outlineLevel="0" collapsed="false">
      <c r="A13" s="0" t="n">
        <v>60</v>
      </c>
      <c r="B13" s="0" t="n">
        <v>6864.12219168918</v>
      </c>
      <c r="C13" s="0" t="n">
        <v>11559243</v>
      </c>
    </row>
    <row r="14" customFormat="false" ht="12.8" hidden="false" customHeight="false" outlineLevel="0" collapsed="false">
      <c r="A14" s="0" t="n">
        <v>61</v>
      </c>
      <c r="B14" s="0" t="n">
        <v>6811.86864411163</v>
      </c>
      <c r="C14" s="0" t="n">
        <v>11499225</v>
      </c>
    </row>
    <row r="15" customFormat="false" ht="12.8" hidden="false" customHeight="false" outlineLevel="0" collapsed="false">
      <c r="A15" s="0" t="n">
        <v>62</v>
      </c>
      <c r="B15" s="0" t="n">
        <v>6712.55529028831</v>
      </c>
      <c r="C15" s="0" t="n">
        <v>11454332</v>
      </c>
    </row>
    <row r="16" customFormat="false" ht="12.8" hidden="false" customHeight="false" outlineLevel="0" collapsed="false">
      <c r="A16" s="0" t="n">
        <v>63</v>
      </c>
      <c r="B16" s="0" t="n">
        <v>6331.53688578529</v>
      </c>
      <c r="C16" s="0" t="n">
        <v>11583591</v>
      </c>
    </row>
    <row r="17" customFormat="false" ht="12.8" hidden="false" customHeight="false" outlineLevel="0" collapsed="false">
      <c r="A17" s="0" t="n">
        <v>64</v>
      </c>
      <c r="B17" s="0" t="n">
        <v>6012.82687189068</v>
      </c>
      <c r="C17" s="0" t="n">
        <v>11552257</v>
      </c>
    </row>
    <row r="18" customFormat="false" ht="12.8" hidden="false" customHeight="false" outlineLevel="0" collapsed="false">
      <c r="A18" s="0" t="n">
        <v>65</v>
      </c>
      <c r="B18" s="0" t="n">
        <v>5980.7396309251</v>
      </c>
      <c r="C18" s="0" t="n">
        <v>11484302</v>
      </c>
    </row>
    <row r="19" customFormat="false" ht="12.8" hidden="false" customHeight="false" outlineLevel="0" collapsed="false">
      <c r="A19" s="0" t="n">
        <v>66</v>
      </c>
      <c r="B19" s="0" t="n">
        <v>5964.69692516812</v>
      </c>
      <c r="C19" s="0" t="n">
        <v>11534098</v>
      </c>
    </row>
    <row r="20" customFormat="false" ht="12.8" hidden="false" customHeight="false" outlineLevel="0" collapsed="false">
      <c r="A20" s="0" t="n">
        <v>67</v>
      </c>
      <c r="B20" s="0" t="n">
        <v>5814.12701750829</v>
      </c>
      <c r="C20" s="0" t="n">
        <v>11625552</v>
      </c>
    </row>
    <row r="21" customFormat="false" ht="12.8" hidden="false" customHeight="false" outlineLevel="0" collapsed="false">
      <c r="A21" s="0" t="n">
        <v>68</v>
      </c>
      <c r="B21" s="0" t="n">
        <v>5633.24553537283</v>
      </c>
      <c r="C21" s="0" t="n">
        <v>11738891</v>
      </c>
    </row>
    <row r="22" customFormat="false" ht="12.8" hidden="false" customHeight="false" outlineLevel="0" collapsed="false">
      <c r="A22" s="0" t="n">
        <v>69</v>
      </c>
      <c r="B22" s="0" t="n">
        <v>5931.41495321902</v>
      </c>
      <c r="C22" s="0" t="n">
        <v>11516006</v>
      </c>
    </row>
    <row r="23" customFormat="false" ht="12.8" hidden="false" customHeight="false" outlineLevel="0" collapsed="false">
      <c r="A23" s="0" t="n">
        <v>70</v>
      </c>
      <c r="B23" s="0" t="n">
        <v>6364.43420483386</v>
      </c>
      <c r="C23" s="0" t="n">
        <v>9401693</v>
      </c>
    </row>
    <row r="24" customFormat="false" ht="12.8" hidden="false" customHeight="false" outlineLevel="0" collapsed="false">
      <c r="A24" s="0" t="n">
        <v>71</v>
      </c>
      <c r="B24" s="0" t="n">
        <v>6093.27890464604</v>
      </c>
      <c r="C24" s="0" t="n">
        <v>9905628</v>
      </c>
    </row>
    <row r="25" customFormat="false" ht="12.8" hidden="false" customHeight="false" outlineLevel="0" collapsed="false">
      <c r="A25" s="0" t="n">
        <v>72</v>
      </c>
      <c r="B25" s="0" t="n">
        <v>6024.01145808367</v>
      </c>
      <c r="C25" s="0" t="n">
        <v>10445166</v>
      </c>
    </row>
    <row r="26" customFormat="false" ht="12.8" hidden="false" customHeight="false" outlineLevel="0" collapsed="false">
      <c r="A26" s="0" t="n">
        <v>73</v>
      </c>
      <c r="B26" s="0" t="n">
        <v>6023.25938605303</v>
      </c>
      <c r="C26" s="0" t="n">
        <v>10784959</v>
      </c>
    </row>
    <row r="27" customFormat="false" ht="12.8" hidden="false" customHeight="false" outlineLevel="0" collapsed="false">
      <c r="A27" s="0" t="n">
        <v>74</v>
      </c>
      <c r="B27" s="0" t="n">
        <v>6053.07747986075</v>
      </c>
      <c r="C27" s="0" t="n">
        <v>11098718</v>
      </c>
    </row>
    <row r="28" customFormat="false" ht="12.8" hidden="false" customHeight="false" outlineLevel="0" collapsed="false">
      <c r="A28" s="0" t="n">
        <v>75</v>
      </c>
      <c r="B28" s="0" t="n">
        <v>6078.66390424907</v>
      </c>
      <c r="C28" s="0" t="n">
        <v>11565270</v>
      </c>
    </row>
    <row r="29" customFormat="false" ht="12.8" hidden="false" customHeight="false" outlineLevel="0" collapsed="false">
      <c r="A29" s="0" t="n">
        <v>76</v>
      </c>
      <c r="B29" s="0" t="n">
        <v>6234.18426317016</v>
      </c>
      <c r="C29" s="0" t="n">
        <v>11640252</v>
      </c>
    </row>
    <row r="30" customFormat="false" ht="12.8" hidden="false" customHeight="false" outlineLevel="0" collapsed="false">
      <c r="A30" s="0" t="n">
        <v>77</v>
      </c>
      <c r="B30" s="0" t="n">
        <v>6341.95955237153</v>
      </c>
      <c r="C30" s="0" t="n">
        <v>11659076</v>
      </c>
    </row>
    <row r="31" customFormat="false" ht="12.8" hidden="false" customHeight="false" outlineLevel="0" collapsed="false">
      <c r="A31" s="0" t="n">
        <v>78</v>
      </c>
      <c r="B31" s="0" t="n">
        <v>6465.68245951926</v>
      </c>
      <c r="C31" s="0" t="n">
        <v>11762774</v>
      </c>
    </row>
    <row r="32" customFormat="false" ht="12.8" hidden="false" customHeight="false" outlineLevel="0" collapsed="false">
      <c r="A32" s="0" t="n">
        <v>79</v>
      </c>
      <c r="B32" s="0" t="n">
        <v>6550.71915934861</v>
      </c>
      <c r="C32" s="0" t="n">
        <v>11811618</v>
      </c>
    </row>
    <row r="33" customFormat="false" ht="12.8" hidden="false" customHeight="false" outlineLevel="0" collapsed="false">
      <c r="A33" s="0" t="n">
        <v>80</v>
      </c>
      <c r="B33" s="0" t="n">
        <v>6590.52552419497</v>
      </c>
      <c r="C33" s="0" t="n">
        <v>11915730</v>
      </c>
    </row>
    <row r="34" customFormat="false" ht="12.8" hidden="false" customHeight="false" outlineLevel="0" collapsed="false">
      <c r="A34" s="0" t="n">
        <v>81</v>
      </c>
      <c r="B34" s="0" t="n">
        <v>6648.40683605251</v>
      </c>
      <c r="C34" s="0" t="n">
        <v>11905326</v>
      </c>
    </row>
    <row r="35" customFormat="false" ht="12.8" hidden="false" customHeight="false" outlineLevel="0" collapsed="false">
      <c r="A35" s="0" t="n">
        <v>82</v>
      </c>
      <c r="B35" s="0" t="n">
        <v>6655.5364430391</v>
      </c>
      <c r="C35" s="0" t="n">
        <v>11979583</v>
      </c>
    </row>
    <row r="36" customFormat="false" ht="12.8" hidden="false" customHeight="false" outlineLevel="0" collapsed="false">
      <c r="A36" s="0" t="n">
        <v>83</v>
      </c>
      <c r="B36" s="0" t="n">
        <v>6680.0137227347</v>
      </c>
      <c r="C36" s="0" t="n">
        <v>12041619</v>
      </c>
    </row>
    <row r="37" customFormat="false" ht="12.8" hidden="false" customHeight="false" outlineLevel="0" collapsed="false">
      <c r="A37" s="0" t="n">
        <v>84</v>
      </c>
      <c r="B37" s="0" t="n">
        <v>6724.94734370379</v>
      </c>
      <c r="C37" s="0" t="n">
        <v>12067786</v>
      </c>
    </row>
    <row r="38" customFormat="false" ht="12.8" hidden="false" customHeight="false" outlineLevel="0" collapsed="false">
      <c r="A38" s="0" t="n">
        <v>85</v>
      </c>
      <c r="B38" s="0" t="n">
        <v>6773.88309578278</v>
      </c>
      <c r="C38" s="0" t="n">
        <v>12127391</v>
      </c>
    </row>
    <row r="39" customFormat="false" ht="12.8" hidden="false" customHeight="false" outlineLevel="0" collapsed="false">
      <c r="A39" s="0" t="n">
        <v>86</v>
      </c>
      <c r="B39" s="0" t="n">
        <v>6812.48560408306</v>
      </c>
      <c r="C39" s="0" t="n">
        <v>12170313</v>
      </c>
    </row>
    <row r="40" customFormat="false" ht="12.8" hidden="false" customHeight="false" outlineLevel="0" collapsed="false">
      <c r="A40" s="0" t="n">
        <v>87</v>
      </c>
      <c r="B40" s="0" t="n">
        <v>6822.0084452186</v>
      </c>
      <c r="C40" s="0" t="n">
        <v>12209994</v>
      </c>
    </row>
    <row r="41" customFormat="false" ht="12.8" hidden="false" customHeight="false" outlineLevel="0" collapsed="false">
      <c r="A41" s="0" t="n">
        <v>88</v>
      </c>
      <c r="B41" s="0" t="n">
        <v>6863.78161753382</v>
      </c>
      <c r="C41" s="0" t="n">
        <v>12297758</v>
      </c>
    </row>
    <row r="42" customFormat="false" ht="12.8" hidden="false" customHeight="false" outlineLevel="0" collapsed="false">
      <c r="A42" s="0" t="n">
        <v>89</v>
      </c>
      <c r="B42" s="0" t="n">
        <v>6889.38915367163</v>
      </c>
      <c r="C42" s="0" t="n">
        <v>12356851</v>
      </c>
    </row>
    <row r="43" customFormat="false" ht="12.8" hidden="false" customHeight="false" outlineLevel="0" collapsed="false">
      <c r="A43" s="0" t="n">
        <v>90</v>
      </c>
      <c r="B43" s="0" t="n">
        <v>6912.5864831303</v>
      </c>
      <c r="C43" s="0" t="n">
        <v>12447143</v>
      </c>
    </row>
    <row r="44" customFormat="false" ht="12.8" hidden="false" customHeight="false" outlineLevel="0" collapsed="false">
      <c r="A44" s="0" t="n">
        <v>91</v>
      </c>
      <c r="B44" s="0" t="n">
        <v>6925.2125005656</v>
      </c>
      <c r="C44" s="0" t="n">
        <v>12533685</v>
      </c>
    </row>
    <row r="45" customFormat="false" ht="12.8" hidden="false" customHeight="false" outlineLevel="0" collapsed="false">
      <c r="A45" s="0" t="n">
        <v>92</v>
      </c>
      <c r="B45" s="0" t="n">
        <v>6949.80563748668</v>
      </c>
      <c r="C45" s="0" t="n">
        <v>12513660</v>
      </c>
    </row>
    <row r="46" customFormat="false" ht="12.8" hidden="false" customHeight="false" outlineLevel="0" collapsed="false">
      <c r="A46" s="0" t="n">
        <v>93</v>
      </c>
      <c r="B46" s="0" t="n">
        <v>6974.07938165057</v>
      </c>
      <c r="C46" s="0" t="n">
        <v>12597814</v>
      </c>
    </row>
    <row r="47" customFormat="false" ht="12.8" hidden="false" customHeight="false" outlineLevel="0" collapsed="false">
      <c r="A47" s="0" t="n">
        <v>94</v>
      </c>
      <c r="B47" s="0" t="n">
        <v>6982.85394055712</v>
      </c>
      <c r="C47" s="0" t="n">
        <v>12640270</v>
      </c>
    </row>
    <row r="48" customFormat="false" ht="12.8" hidden="false" customHeight="false" outlineLevel="0" collapsed="false">
      <c r="A48" s="0" t="n">
        <v>95</v>
      </c>
      <c r="B48" s="0" t="n">
        <v>7011.97028380689</v>
      </c>
      <c r="C48" s="0" t="n">
        <v>12685044</v>
      </c>
    </row>
    <row r="49" customFormat="false" ht="12.8" hidden="false" customHeight="false" outlineLevel="0" collapsed="false">
      <c r="A49" s="0" t="n">
        <v>96</v>
      </c>
      <c r="B49" s="0" t="n">
        <v>7052.40471013349</v>
      </c>
      <c r="C49" s="0" t="n">
        <v>12784626</v>
      </c>
    </row>
    <row r="50" customFormat="false" ht="12.8" hidden="false" customHeight="false" outlineLevel="0" collapsed="false">
      <c r="A50" s="0" t="n">
        <v>97</v>
      </c>
      <c r="B50" s="0" t="n">
        <v>7056.00007428488</v>
      </c>
      <c r="C50" s="0" t="n">
        <v>12839840</v>
      </c>
    </row>
    <row r="51" customFormat="false" ht="12.8" hidden="false" customHeight="false" outlineLevel="0" collapsed="false">
      <c r="A51" s="0" t="n">
        <v>98</v>
      </c>
      <c r="B51" s="0" t="n">
        <v>7104.97409213393</v>
      </c>
      <c r="C51" s="0" t="n">
        <v>12920829</v>
      </c>
    </row>
    <row r="52" customFormat="false" ht="12.8" hidden="false" customHeight="false" outlineLevel="0" collapsed="false">
      <c r="A52" s="0" t="n">
        <v>99</v>
      </c>
      <c r="B52" s="0" t="n">
        <v>7140.25297436391</v>
      </c>
      <c r="C52" s="0" t="n">
        <v>12963761</v>
      </c>
    </row>
    <row r="53" customFormat="false" ht="12.8" hidden="false" customHeight="false" outlineLevel="0" collapsed="false">
      <c r="A53" s="0" t="n">
        <v>100</v>
      </c>
      <c r="B53" s="0" t="n">
        <v>7158.95657056903</v>
      </c>
      <c r="C53" s="0" t="n">
        <v>13013252</v>
      </c>
    </row>
    <row r="54" customFormat="false" ht="12.8" hidden="false" customHeight="false" outlineLevel="0" collapsed="false">
      <c r="A54" s="0" t="n">
        <v>101</v>
      </c>
      <c r="B54" s="0" t="n">
        <v>7223.31780962518</v>
      </c>
      <c r="C54" s="0" t="n">
        <v>13086987</v>
      </c>
    </row>
    <row r="55" customFormat="false" ht="12.8" hidden="false" customHeight="false" outlineLevel="0" collapsed="false">
      <c r="A55" s="0" t="n">
        <v>102</v>
      </c>
      <c r="B55" s="0" t="n">
        <v>7218.13225099794</v>
      </c>
      <c r="C55" s="0" t="n">
        <v>13083598</v>
      </c>
    </row>
    <row r="56" customFormat="false" ht="12.8" hidden="false" customHeight="false" outlineLevel="0" collapsed="false">
      <c r="A56" s="0" t="n">
        <v>103</v>
      </c>
      <c r="B56" s="0" t="n">
        <v>7284.83196951266</v>
      </c>
      <c r="C56" s="0" t="n">
        <v>13111947</v>
      </c>
    </row>
    <row r="57" customFormat="false" ht="12.8" hidden="false" customHeight="false" outlineLevel="0" collapsed="false">
      <c r="A57" s="0" t="n">
        <v>104</v>
      </c>
      <c r="B57" s="0" t="n">
        <v>7334.05335358532</v>
      </c>
      <c r="C57" s="0" t="n">
        <v>13206167</v>
      </c>
    </row>
    <row r="58" customFormat="false" ht="12.8" hidden="false" customHeight="false" outlineLevel="0" collapsed="false">
      <c r="A58" s="0" t="n">
        <v>105</v>
      </c>
      <c r="B58" s="0" t="n">
        <v>7334.4922900735</v>
      </c>
      <c r="C58" s="0" t="n">
        <v>13271011</v>
      </c>
    </row>
    <row r="59" customFormat="false" ht="12.8" hidden="false" customHeight="false" outlineLevel="0" collapsed="false">
      <c r="A59" s="0" t="n">
        <v>106</v>
      </c>
      <c r="B59" s="0" t="n">
        <v>7373.25971877849</v>
      </c>
      <c r="C59" s="0" t="n">
        <v>13306100</v>
      </c>
    </row>
    <row r="60" customFormat="false" ht="12.8" hidden="false" customHeight="false" outlineLevel="0" collapsed="false">
      <c r="A60" s="0" t="n">
        <v>107</v>
      </c>
      <c r="B60" s="0" t="n">
        <v>7384.02060712709</v>
      </c>
      <c r="C60" s="0" t="n">
        <v>13376821</v>
      </c>
    </row>
    <row r="61" customFormat="false" ht="12.8" hidden="false" customHeight="false" outlineLevel="0" collapsed="false">
      <c r="A61" s="0" t="n">
        <v>108</v>
      </c>
      <c r="B61" s="0" t="n">
        <v>7452.16034176399</v>
      </c>
      <c r="C61" s="0" t="n">
        <v>13400628</v>
      </c>
    </row>
    <row r="62" customFormat="false" ht="12.8" hidden="false" customHeight="false" outlineLevel="0" collapsed="false">
      <c r="A62" s="0" t="n">
        <v>109</v>
      </c>
      <c r="B62" s="0" t="n">
        <v>7479.85150305454</v>
      </c>
      <c r="C62" s="0" t="n">
        <v>13462757</v>
      </c>
    </row>
    <row r="63" customFormat="false" ht="12.8" hidden="false" customHeight="false" outlineLevel="0" collapsed="false">
      <c r="A63" s="0" t="n">
        <v>110</v>
      </c>
      <c r="B63" s="0" t="n">
        <v>7499.40639442587</v>
      </c>
      <c r="C63" s="0" t="n">
        <v>13529609</v>
      </c>
    </row>
    <row r="64" customFormat="false" ht="12.8" hidden="false" customHeight="false" outlineLevel="0" collapsed="false">
      <c r="A64" s="0" t="n">
        <v>111</v>
      </c>
      <c r="B64" s="0" t="n">
        <v>7523.58346318421</v>
      </c>
      <c r="C64" s="0" t="n">
        <v>13555766</v>
      </c>
    </row>
    <row r="65" customFormat="false" ht="12.8" hidden="false" customHeight="false" outlineLevel="0" collapsed="false">
      <c r="A65" s="0" t="n">
        <v>112</v>
      </c>
      <c r="B65" s="0" t="n">
        <v>7573.30025303839</v>
      </c>
      <c r="C65" s="0" t="n">
        <v>13633997</v>
      </c>
    </row>
    <row r="66" customFormat="false" ht="12.8" hidden="false" customHeight="false" outlineLevel="0" collapsed="false">
      <c r="A66" s="0" t="n">
        <v>113</v>
      </c>
      <c r="B66" s="0" t="n">
        <v>7602.67969331082</v>
      </c>
      <c r="C66" s="0" t="n">
        <v>13638219</v>
      </c>
    </row>
    <row r="67" customFormat="false" ht="12.8" hidden="false" customHeight="false" outlineLevel="0" collapsed="false">
      <c r="A67" s="0" t="n">
        <v>114</v>
      </c>
      <c r="B67" s="0" t="n">
        <v>7653.68063454506</v>
      </c>
      <c r="C67" s="0" t="n">
        <v>13633014</v>
      </c>
    </row>
    <row r="68" customFormat="false" ht="12.8" hidden="false" customHeight="false" outlineLevel="0" collapsed="false">
      <c r="A68" s="0" t="n">
        <v>115</v>
      </c>
      <c r="B68" s="0" t="n">
        <v>7677.45413946967</v>
      </c>
      <c r="C68" s="0" t="n">
        <v>13761451</v>
      </c>
    </row>
    <row r="69" customFormat="false" ht="12.8" hidden="false" customHeight="false" outlineLevel="0" collapsed="false">
      <c r="A69" s="0" t="n">
        <v>116</v>
      </c>
      <c r="B69" s="0" t="n">
        <v>7691.35530290216</v>
      </c>
      <c r="C69" s="0" t="n">
        <v>13837467</v>
      </c>
    </row>
    <row r="70" customFormat="false" ht="12.8" hidden="false" customHeight="false" outlineLevel="0" collapsed="false">
      <c r="A70" s="0" t="n">
        <v>117</v>
      </c>
      <c r="B70" s="0" t="n">
        <v>7737.77161102852</v>
      </c>
      <c r="C70" s="0" t="n">
        <v>13826300</v>
      </c>
    </row>
    <row r="71" customFormat="false" ht="12.8" hidden="false" customHeight="false" outlineLevel="0" collapsed="false">
      <c r="A71" s="0" t="n">
        <v>118</v>
      </c>
      <c r="B71" s="0" t="n">
        <v>7760.09360770539</v>
      </c>
      <c r="C71" s="0" t="n">
        <v>13864548</v>
      </c>
    </row>
    <row r="72" customFormat="false" ht="12.8" hidden="false" customHeight="false" outlineLevel="0" collapsed="false">
      <c r="A72" s="0" t="n">
        <v>119</v>
      </c>
      <c r="B72" s="0" t="n">
        <v>7781.80086582717</v>
      </c>
      <c r="C72" s="0" t="n">
        <v>13875204</v>
      </c>
    </row>
    <row r="73" customFormat="false" ht="12.8" hidden="false" customHeight="false" outlineLevel="0" collapsed="false">
      <c r="A73" s="0" t="n">
        <v>120</v>
      </c>
      <c r="B73" s="0" t="n">
        <v>7808.77509021458</v>
      </c>
      <c r="C73" s="0" t="n">
        <v>13914225</v>
      </c>
    </row>
    <row r="74" customFormat="false" ht="12.8" hidden="false" customHeight="false" outlineLevel="0" collapsed="false">
      <c r="A74" s="0" t="n">
        <v>121</v>
      </c>
      <c r="B74" s="0" t="n">
        <v>7814.35236103981</v>
      </c>
      <c r="C74" s="0" t="n">
        <v>14006738</v>
      </c>
    </row>
    <row r="75" customFormat="false" ht="12.8" hidden="false" customHeight="false" outlineLevel="0" collapsed="false">
      <c r="A75" s="0" t="n">
        <v>122</v>
      </c>
      <c r="B75" s="0" t="n">
        <v>7844.74310302668</v>
      </c>
      <c r="C75" s="0" t="n">
        <v>14019961</v>
      </c>
    </row>
    <row r="76" customFormat="false" ht="12.8" hidden="false" customHeight="false" outlineLevel="0" collapsed="false">
      <c r="A76" s="0" t="n">
        <v>123</v>
      </c>
      <c r="B76" s="0" t="n">
        <v>7906.13657516064</v>
      </c>
      <c r="C76" s="0" t="n">
        <v>14034818</v>
      </c>
    </row>
    <row r="77" customFormat="false" ht="12.8" hidden="false" customHeight="false" outlineLevel="0" collapsed="false">
      <c r="A77" s="0" t="n">
        <v>124</v>
      </c>
      <c r="B77" s="0" t="n">
        <v>7937.2579968683</v>
      </c>
      <c r="C77" s="0" t="n">
        <v>14131571</v>
      </c>
    </row>
    <row r="78" customFormat="false" ht="12.8" hidden="false" customHeight="false" outlineLevel="0" collapsed="false">
      <c r="A78" s="0" t="n">
        <v>125</v>
      </c>
      <c r="B78" s="0" t="n">
        <v>7954.01535738599</v>
      </c>
      <c r="C78" s="0" t="n">
        <v>14174685</v>
      </c>
    </row>
    <row r="79" customFormat="false" ht="12.8" hidden="false" customHeight="false" outlineLevel="0" collapsed="false">
      <c r="A79" s="0" t="n">
        <v>126</v>
      </c>
      <c r="B79" s="0" t="n">
        <v>7961.08621560116</v>
      </c>
      <c r="C79" s="0" t="n">
        <v>14282587</v>
      </c>
    </row>
    <row r="80" customFormat="false" ht="12.8" hidden="false" customHeight="false" outlineLevel="0" collapsed="false">
      <c r="A80" s="0" t="n">
        <v>127</v>
      </c>
      <c r="B80" s="0" t="n">
        <v>7972.86995525501</v>
      </c>
      <c r="C80" s="0" t="n">
        <v>14314357</v>
      </c>
    </row>
    <row r="81" customFormat="false" ht="12.8" hidden="false" customHeight="false" outlineLevel="0" collapsed="false">
      <c r="A81" s="0" t="n">
        <v>128</v>
      </c>
      <c r="B81" s="0" t="n">
        <v>7988.17437729074</v>
      </c>
      <c r="C81" s="0" t="n">
        <v>14365702</v>
      </c>
    </row>
    <row r="82" customFormat="false" ht="12.8" hidden="false" customHeight="false" outlineLevel="0" collapsed="false">
      <c r="A82" s="0" t="n">
        <v>129</v>
      </c>
      <c r="B82" s="0" t="n">
        <v>8055.45016262661</v>
      </c>
      <c r="C82" s="0" t="n">
        <v>14384784</v>
      </c>
    </row>
    <row r="83" customFormat="false" ht="12.8" hidden="false" customHeight="false" outlineLevel="0" collapsed="false">
      <c r="A83" s="0" t="n">
        <v>130</v>
      </c>
      <c r="B83" s="0" t="n">
        <v>8102.40989298749</v>
      </c>
      <c r="C83" s="0" t="n">
        <v>14429031</v>
      </c>
    </row>
    <row r="84" customFormat="false" ht="12.8" hidden="false" customHeight="false" outlineLevel="0" collapsed="false">
      <c r="A84" s="0" t="n">
        <v>131</v>
      </c>
      <c r="B84" s="0" t="n">
        <v>8135.97779248291</v>
      </c>
      <c r="C84" s="0" t="n">
        <v>14435927</v>
      </c>
    </row>
    <row r="85" customFormat="false" ht="12.8" hidden="false" customHeight="false" outlineLevel="0" collapsed="false">
      <c r="A85" s="0" t="n">
        <v>132</v>
      </c>
      <c r="B85" s="0" t="n">
        <v>8173.49326377608</v>
      </c>
      <c r="C85" s="0" t="n">
        <v>14506135</v>
      </c>
    </row>
    <row r="86" customFormat="false" ht="12.8" hidden="false" customHeight="false" outlineLevel="0" collapsed="false">
      <c r="A86" s="0" t="n">
        <v>133</v>
      </c>
      <c r="B86" s="0" t="n">
        <v>8208.62911290258</v>
      </c>
      <c r="C86" s="0" t="n">
        <v>14534175</v>
      </c>
    </row>
    <row r="87" customFormat="false" ht="12.8" hidden="false" customHeight="false" outlineLevel="0" collapsed="false">
      <c r="A87" s="0" t="n">
        <v>134</v>
      </c>
      <c r="B87" s="0" t="n">
        <v>8236.49058158038</v>
      </c>
      <c r="C87" s="0" t="n">
        <v>14567980</v>
      </c>
    </row>
    <row r="88" customFormat="false" ht="12.8" hidden="false" customHeight="false" outlineLevel="0" collapsed="false">
      <c r="A88" s="0" t="n">
        <v>135</v>
      </c>
      <c r="B88" s="0" t="n">
        <v>8258.57745137989</v>
      </c>
      <c r="C88" s="0" t="n">
        <v>14657613</v>
      </c>
    </row>
    <row r="89" customFormat="false" ht="12.8" hidden="false" customHeight="false" outlineLevel="0" collapsed="false">
      <c r="A89" s="0" t="n">
        <v>136</v>
      </c>
      <c r="B89" s="0" t="n">
        <v>8292.04244995422</v>
      </c>
      <c r="C89" s="0" t="n">
        <v>14650718</v>
      </c>
    </row>
    <row r="90" customFormat="false" ht="12.8" hidden="false" customHeight="false" outlineLevel="0" collapsed="false">
      <c r="A90" s="0" t="n">
        <v>137</v>
      </c>
      <c r="B90" s="0" t="n">
        <v>8309.2593706161</v>
      </c>
      <c r="C90" s="0" t="n">
        <v>14717098</v>
      </c>
    </row>
    <row r="91" customFormat="false" ht="12.8" hidden="false" customHeight="false" outlineLevel="0" collapsed="false">
      <c r="A91" s="0" t="n">
        <v>138</v>
      </c>
      <c r="B91" s="0" t="n">
        <v>8319.18318711543</v>
      </c>
      <c r="C91" s="0" t="n">
        <v>14719575</v>
      </c>
    </row>
    <row r="92" customFormat="false" ht="12.8" hidden="false" customHeight="false" outlineLevel="0" collapsed="false">
      <c r="A92" s="0" t="n">
        <v>139</v>
      </c>
      <c r="B92" s="0" t="n">
        <v>8355.50952943304</v>
      </c>
      <c r="C92" s="0" t="n">
        <v>14756717</v>
      </c>
    </row>
    <row r="93" customFormat="false" ht="12.8" hidden="false" customHeight="false" outlineLevel="0" collapsed="false">
      <c r="A93" s="0" t="n">
        <v>140</v>
      </c>
      <c r="B93" s="0" t="n">
        <v>8378.52741651309</v>
      </c>
      <c r="C93" s="0" t="n">
        <v>14804040</v>
      </c>
    </row>
    <row r="94" customFormat="false" ht="12.8" hidden="false" customHeight="false" outlineLevel="0" collapsed="false">
      <c r="A94" s="0" t="n">
        <v>141</v>
      </c>
      <c r="B94" s="0" t="n">
        <v>8425.58715673934</v>
      </c>
      <c r="C94" s="0" t="n">
        <v>14775779</v>
      </c>
    </row>
    <row r="95" customFormat="false" ht="12.8" hidden="false" customHeight="false" outlineLevel="0" collapsed="false">
      <c r="A95" s="0" t="n">
        <v>142</v>
      </c>
      <c r="B95" s="0" t="n">
        <v>8455.63212921548</v>
      </c>
      <c r="C95" s="0" t="n">
        <v>14812702</v>
      </c>
    </row>
    <row r="96" customFormat="false" ht="12.8" hidden="false" customHeight="false" outlineLevel="0" collapsed="false">
      <c r="A96" s="0" t="n">
        <v>143</v>
      </c>
      <c r="B96" s="0" t="n">
        <v>8481.60038622419</v>
      </c>
      <c r="C96" s="0" t="n">
        <v>14833904</v>
      </c>
    </row>
    <row r="97" customFormat="false" ht="12.8" hidden="false" customHeight="false" outlineLevel="0" collapsed="false">
      <c r="A97" s="0" t="n">
        <v>144</v>
      </c>
      <c r="B97" s="0" t="n">
        <v>8534.01216141064</v>
      </c>
      <c r="C97" s="0" t="n">
        <v>14832572</v>
      </c>
    </row>
    <row r="98" customFormat="false" ht="12.8" hidden="false" customHeight="false" outlineLevel="0" collapsed="false">
      <c r="A98" s="0" t="n">
        <v>145</v>
      </c>
      <c r="B98" s="0" t="n">
        <v>8571.63402304486</v>
      </c>
      <c r="C98" s="0" t="n">
        <v>14938454</v>
      </c>
    </row>
    <row r="99" customFormat="false" ht="12.8" hidden="false" customHeight="false" outlineLevel="0" collapsed="false">
      <c r="A99" s="0" t="n">
        <v>146</v>
      </c>
      <c r="B99" s="0" t="n">
        <v>8609.0571641983</v>
      </c>
      <c r="C99" s="0" t="n">
        <v>14919472</v>
      </c>
    </row>
    <row r="100" customFormat="false" ht="12.8" hidden="false" customHeight="false" outlineLevel="0" collapsed="false">
      <c r="A100" s="0" t="n">
        <v>147</v>
      </c>
      <c r="B100" s="0" t="n">
        <v>8601.02442229412</v>
      </c>
      <c r="C100" s="0" t="n">
        <v>15015738</v>
      </c>
    </row>
    <row r="101" customFormat="false" ht="12.8" hidden="false" customHeight="false" outlineLevel="0" collapsed="false">
      <c r="A101" s="0" t="n">
        <v>148</v>
      </c>
      <c r="B101" s="0" t="n">
        <v>8613.97238846688</v>
      </c>
      <c r="C101" s="0" t="n">
        <v>15066155</v>
      </c>
    </row>
    <row r="102" customFormat="false" ht="12.8" hidden="false" customHeight="false" outlineLevel="0" collapsed="false">
      <c r="A102" s="0" t="n">
        <v>149</v>
      </c>
      <c r="B102" s="0" t="n">
        <v>8674.82949513691</v>
      </c>
      <c r="C102" s="0" t="n">
        <v>15066294</v>
      </c>
    </row>
    <row r="103" customFormat="false" ht="12.8" hidden="false" customHeight="false" outlineLevel="0" collapsed="false">
      <c r="A103" s="0" t="n">
        <v>150</v>
      </c>
      <c r="B103" s="0" t="n">
        <v>8714.77025465354</v>
      </c>
      <c r="C103" s="0" t="n">
        <v>15137850</v>
      </c>
    </row>
    <row r="104" customFormat="false" ht="12.8" hidden="false" customHeight="false" outlineLevel="0" collapsed="false">
      <c r="A104" s="0" t="n">
        <v>151</v>
      </c>
      <c r="B104" s="0" t="n">
        <v>8735.83378743879</v>
      </c>
      <c r="C104" s="0" t="n">
        <v>15246320</v>
      </c>
    </row>
    <row r="105" customFormat="false" ht="12.8" hidden="false" customHeight="false" outlineLevel="0" collapsed="false">
      <c r="A105" s="0" t="n">
        <v>152</v>
      </c>
      <c r="B105" s="0" t="n">
        <v>8755.64335653497</v>
      </c>
      <c r="C105" s="0" t="n">
        <v>15221500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H33" activeCellId="0" sqref="H33"/>
    </sheetView>
  </sheetViews>
  <sheetFormatPr defaultColWidth="12.21093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234</v>
      </c>
      <c r="B1" s="0" t="s">
        <v>235</v>
      </c>
      <c r="C1" s="0" t="s">
        <v>236</v>
      </c>
    </row>
    <row r="2" customFormat="false" ht="12.8" hidden="false" customHeight="false" outlineLevel="0" collapsed="false">
      <c r="A2" s="0" t="n">
        <v>49</v>
      </c>
      <c r="B2" s="0" t="n">
        <v>6421.80382188919</v>
      </c>
      <c r="C2" s="0" t="n">
        <v>10921644</v>
      </c>
    </row>
    <row r="3" customFormat="false" ht="12.8" hidden="false" customHeight="false" outlineLevel="0" collapsed="false">
      <c r="A3" s="0" t="n">
        <v>50</v>
      </c>
      <c r="B3" s="0" t="n">
        <v>6786.13483538819</v>
      </c>
      <c r="C3" s="0" t="n">
        <v>11044406</v>
      </c>
    </row>
    <row r="4" customFormat="false" ht="12.8" hidden="false" customHeight="false" outlineLevel="0" collapsed="false">
      <c r="A4" s="0" t="n">
        <v>51</v>
      </c>
      <c r="B4" s="0" t="n">
        <v>7094.82089328529</v>
      </c>
      <c r="C4" s="0" t="n">
        <v>11033276</v>
      </c>
    </row>
    <row r="5" customFormat="false" ht="12.8" hidden="false" customHeight="false" outlineLevel="0" collapsed="false">
      <c r="A5" s="0" t="n">
        <v>52</v>
      </c>
      <c r="B5" s="0" t="n">
        <v>7051.70669476592</v>
      </c>
      <c r="C5" s="0" t="n">
        <v>11053255</v>
      </c>
    </row>
    <row r="6" customFormat="false" ht="12.8" hidden="false" customHeight="false" outlineLevel="0" collapsed="false">
      <c r="A6" s="0" t="n">
        <v>53</v>
      </c>
      <c r="B6" s="0" t="n">
        <v>6677.50779441193</v>
      </c>
      <c r="C6" s="0" t="n">
        <v>11056328</v>
      </c>
    </row>
    <row r="7" customFormat="false" ht="12.8" hidden="false" customHeight="false" outlineLevel="0" collapsed="false">
      <c r="A7" s="0" t="n">
        <v>54</v>
      </c>
      <c r="B7" s="0" t="n">
        <v>6486.76481478895</v>
      </c>
      <c r="C7" s="0" t="n">
        <v>11112610</v>
      </c>
    </row>
    <row r="8" customFormat="false" ht="12.8" hidden="false" customHeight="false" outlineLevel="0" collapsed="false">
      <c r="A8" s="0" t="n">
        <v>55</v>
      </c>
      <c r="B8" s="0" t="n">
        <v>6521.83541945801</v>
      </c>
      <c r="C8" s="0" t="n">
        <v>11194364</v>
      </c>
    </row>
    <row r="9" customFormat="false" ht="12.8" hidden="false" customHeight="false" outlineLevel="0" collapsed="false">
      <c r="A9" s="0" t="n">
        <v>56</v>
      </c>
      <c r="B9" s="0" t="n">
        <v>6617.24643359544</v>
      </c>
      <c r="C9" s="0" t="n">
        <v>11200955</v>
      </c>
    </row>
    <row r="10" customFormat="false" ht="12.8" hidden="false" customHeight="false" outlineLevel="0" collapsed="false">
      <c r="A10" s="0" t="n">
        <v>57</v>
      </c>
      <c r="B10" s="0" t="n">
        <v>6732.55475099859</v>
      </c>
      <c r="C10" s="0" t="n">
        <v>11131472</v>
      </c>
    </row>
    <row r="11" customFormat="false" ht="12.8" hidden="false" customHeight="false" outlineLevel="0" collapsed="false">
      <c r="A11" s="0" t="n">
        <v>58</v>
      </c>
      <c r="B11" s="0" t="n">
        <v>6725.58191784654</v>
      </c>
      <c r="C11" s="0" t="n">
        <v>11278755</v>
      </c>
    </row>
    <row r="12" customFormat="false" ht="12.8" hidden="false" customHeight="false" outlineLevel="0" collapsed="false">
      <c r="A12" s="0" t="n">
        <v>59</v>
      </c>
      <c r="B12" s="0" t="n">
        <v>6848.21489294141</v>
      </c>
      <c r="C12" s="0" t="n">
        <v>11441722</v>
      </c>
    </row>
    <row r="13" customFormat="false" ht="12.8" hidden="false" customHeight="false" outlineLevel="0" collapsed="false">
      <c r="A13" s="0" t="n">
        <v>60</v>
      </c>
      <c r="B13" s="0" t="n">
        <v>6864.12219168918</v>
      </c>
      <c r="C13" s="0" t="n">
        <v>11559243</v>
      </c>
    </row>
    <row r="14" customFormat="false" ht="12.8" hidden="false" customHeight="false" outlineLevel="0" collapsed="false">
      <c r="A14" s="0" t="n">
        <v>61</v>
      </c>
      <c r="B14" s="0" t="n">
        <v>6811.86864411163</v>
      </c>
      <c r="C14" s="0" t="n">
        <v>11499225</v>
      </c>
    </row>
    <row r="15" customFormat="false" ht="12.8" hidden="false" customHeight="false" outlineLevel="0" collapsed="false">
      <c r="A15" s="0" t="n">
        <v>62</v>
      </c>
      <c r="B15" s="0" t="n">
        <v>6712.55529028831</v>
      </c>
      <c r="C15" s="0" t="n">
        <v>11454332</v>
      </c>
    </row>
    <row r="16" customFormat="false" ht="12.8" hidden="false" customHeight="false" outlineLevel="0" collapsed="false">
      <c r="A16" s="0" t="n">
        <v>63</v>
      </c>
      <c r="B16" s="0" t="n">
        <v>6331.53688578529</v>
      </c>
      <c r="C16" s="0" t="n">
        <v>11583591</v>
      </c>
    </row>
    <row r="17" customFormat="false" ht="12.8" hidden="false" customHeight="false" outlineLevel="0" collapsed="false">
      <c r="A17" s="0" t="n">
        <v>64</v>
      </c>
      <c r="B17" s="0" t="n">
        <v>6012.82687189068</v>
      </c>
      <c r="C17" s="0" t="n">
        <v>11552257</v>
      </c>
    </row>
    <row r="18" customFormat="false" ht="12.8" hidden="false" customHeight="false" outlineLevel="0" collapsed="false">
      <c r="A18" s="0" t="n">
        <v>65</v>
      </c>
      <c r="B18" s="0" t="n">
        <v>5980.7396309251</v>
      </c>
      <c r="C18" s="0" t="n">
        <v>11484302</v>
      </c>
    </row>
    <row r="19" customFormat="false" ht="12.8" hidden="false" customHeight="false" outlineLevel="0" collapsed="false">
      <c r="A19" s="0" t="n">
        <v>66</v>
      </c>
      <c r="B19" s="0" t="n">
        <v>5964.69692516812</v>
      </c>
      <c r="C19" s="0" t="n">
        <v>11534098</v>
      </c>
    </row>
    <row r="20" customFormat="false" ht="12.8" hidden="false" customHeight="false" outlineLevel="0" collapsed="false">
      <c r="A20" s="0" t="n">
        <v>67</v>
      </c>
      <c r="B20" s="0" t="n">
        <v>5814.12701750829</v>
      </c>
      <c r="C20" s="0" t="n">
        <v>11625552</v>
      </c>
    </row>
    <row r="21" customFormat="false" ht="12.8" hidden="false" customHeight="false" outlineLevel="0" collapsed="false">
      <c r="A21" s="0" t="n">
        <v>68</v>
      </c>
      <c r="B21" s="0" t="n">
        <v>5633.24553537283</v>
      </c>
      <c r="C21" s="0" t="n">
        <v>11738891</v>
      </c>
    </row>
    <row r="22" customFormat="false" ht="12.8" hidden="false" customHeight="false" outlineLevel="0" collapsed="false">
      <c r="A22" s="0" t="n">
        <v>69</v>
      </c>
      <c r="B22" s="0" t="n">
        <v>5930.04634320402</v>
      </c>
      <c r="C22" s="0" t="n">
        <v>11516503</v>
      </c>
    </row>
    <row r="23" customFormat="false" ht="12.8" hidden="false" customHeight="false" outlineLevel="0" collapsed="false">
      <c r="A23" s="0" t="n">
        <v>70</v>
      </c>
      <c r="B23" s="0" t="n">
        <v>6361.98249860395</v>
      </c>
      <c r="C23" s="0" t="n">
        <v>9403544</v>
      </c>
    </row>
    <row r="24" customFormat="false" ht="12.8" hidden="false" customHeight="false" outlineLevel="0" collapsed="false">
      <c r="A24" s="0" t="n">
        <v>71</v>
      </c>
      <c r="B24" s="0" t="n">
        <v>6091.38137580562</v>
      </c>
      <c r="C24" s="0" t="n">
        <v>9907200</v>
      </c>
    </row>
    <row r="25" customFormat="false" ht="12.8" hidden="false" customHeight="false" outlineLevel="0" collapsed="false">
      <c r="A25" s="0" t="n">
        <v>72</v>
      </c>
      <c r="B25" s="0" t="n">
        <v>6014.1058130688</v>
      </c>
      <c r="C25" s="0" t="n">
        <v>10446968</v>
      </c>
    </row>
    <row r="26" customFormat="false" ht="12.8" hidden="false" customHeight="false" outlineLevel="0" collapsed="false">
      <c r="A26" s="0" t="n">
        <v>73</v>
      </c>
      <c r="B26" s="0" t="n">
        <v>5910.5527030064</v>
      </c>
      <c r="C26" s="0" t="n">
        <v>10786830</v>
      </c>
    </row>
    <row r="27" customFormat="false" ht="12.8" hidden="false" customHeight="false" outlineLevel="0" collapsed="false">
      <c r="A27" s="0" t="n">
        <v>74</v>
      </c>
      <c r="B27" s="0" t="n">
        <v>5851.33248865162</v>
      </c>
      <c r="C27" s="0" t="n">
        <v>11100673</v>
      </c>
    </row>
    <row r="28" customFormat="false" ht="12.8" hidden="false" customHeight="false" outlineLevel="0" collapsed="false">
      <c r="A28" s="0" t="n">
        <v>75</v>
      </c>
      <c r="B28" s="0" t="n">
        <v>5817.14611849524</v>
      </c>
      <c r="C28" s="0" t="n">
        <v>11581669</v>
      </c>
    </row>
    <row r="29" customFormat="false" ht="12.8" hidden="false" customHeight="false" outlineLevel="0" collapsed="false">
      <c r="A29" s="0" t="n">
        <v>76</v>
      </c>
      <c r="B29" s="0" t="n">
        <v>5855.85970001429</v>
      </c>
      <c r="C29" s="0" t="n">
        <v>11629790</v>
      </c>
    </row>
    <row r="30" customFormat="false" ht="12.8" hidden="false" customHeight="false" outlineLevel="0" collapsed="false">
      <c r="A30" s="0" t="n">
        <v>77</v>
      </c>
      <c r="B30" s="0" t="n">
        <v>5848.64930045534</v>
      </c>
      <c r="C30" s="0" t="n">
        <v>11635341</v>
      </c>
    </row>
    <row r="31" customFormat="false" ht="12.8" hidden="false" customHeight="false" outlineLevel="0" collapsed="false">
      <c r="A31" s="0" t="n">
        <v>78</v>
      </c>
      <c r="B31" s="0" t="n">
        <v>5872.32362668892</v>
      </c>
      <c r="C31" s="0" t="n">
        <v>11679995</v>
      </c>
    </row>
    <row r="32" customFormat="false" ht="12.8" hidden="false" customHeight="false" outlineLevel="0" collapsed="false">
      <c r="A32" s="0" t="n">
        <v>79</v>
      </c>
      <c r="B32" s="0" t="n">
        <v>5881.37511943714</v>
      </c>
      <c r="C32" s="0" t="n">
        <v>11723165</v>
      </c>
    </row>
    <row r="33" customFormat="false" ht="12.8" hidden="false" customHeight="false" outlineLevel="0" collapsed="false">
      <c r="A33" s="0" t="n">
        <v>80</v>
      </c>
      <c r="B33" s="0" t="n">
        <v>5864.70886037474</v>
      </c>
      <c r="C33" s="0" t="n">
        <v>11812914</v>
      </c>
    </row>
    <row r="34" customFormat="false" ht="12.8" hidden="false" customHeight="false" outlineLevel="0" collapsed="false">
      <c r="A34" s="0" t="n">
        <v>81</v>
      </c>
      <c r="B34" s="0" t="n">
        <v>5876.93970700851</v>
      </c>
      <c r="C34" s="0" t="n">
        <v>11800227</v>
      </c>
    </row>
    <row r="35" customFormat="false" ht="12.8" hidden="false" customHeight="false" outlineLevel="0" collapsed="false">
      <c r="A35" s="0" t="n">
        <v>82</v>
      </c>
      <c r="B35" s="0" t="n">
        <v>5889.23892161838</v>
      </c>
      <c r="C35" s="0" t="n">
        <v>11793267</v>
      </c>
    </row>
    <row r="36" customFormat="false" ht="12.8" hidden="false" customHeight="false" outlineLevel="0" collapsed="false">
      <c r="A36" s="0" t="n">
        <v>83</v>
      </c>
      <c r="B36" s="0" t="n">
        <v>5900.63218278658</v>
      </c>
      <c r="C36" s="0" t="n">
        <v>11813608</v>
      </c>
    </row>
    <row r="37" customFormat="false" ht="12.8" hidden="false" customHeight="false" outlineLevel="0" collapsed="false">
      <c r="A37" s="0" t="n">
        <v>84</v>
      </c>
      <c r="B37" s="0" t="n">
        <v>5938.77220257106</v>
      </c>
      <c r="C37" s="0" t="n">
        <v>11857530</v>
      </c>
    </row>
    <row r="38" customFormat="false" ht="12.8" hidden="false" customHeight="false" outlineLevel="0" collapsed="false">
      <c r="A38" s="0" t="n">
        <v>85</v>
      </c>
      <c r="B38" s="0" t="n">
        <v>5936.26369450293</v>
      </c>
      <c r="C38" s="0" t="n">
        <v>11883432</v>
      </c>
    </row>
    <row r="39" customFormat="false" ht="12.8" hidden="false" customHeight="false" outlineLevel="0" collapsed="false">
      <c r="A39" s="0" t="n">
        <v>86</v>
      </c>
      <c r="B39" s="0" t="n">
        <v>5936.23091397771</v>
      </c>
      <c r="C39" s="0" t="n">
        <v>11940764</v>
      </c>
    </row>
    <row r="40" customFormat="false" ht="12.8" hidden="false" customHeight="false" outlineLevel="0" collapsed="false">
      <c r="A40" s="0" t="n">
        <v>87</v>
      </c>
      <c r="B40" s="0" t="n">
        <v>5934.0920051669</v>
      </c>
      <c r="C40" s="0" t="n">
        <v>12001003</v>
      </c>
    </row>
    <row r="41" customFormat="false" ht="12.8" hidden="false" customHeight="false" outlineLevel="0" collapsed="false">
      <c r="A41" s="0" t="n">
        <v>88</v>
      </c>
      <c r="B41" s="0" t="n">
        <v>5944.86293996253</v>
      </c>
      <c r="C41" s="0" t="n">
        <v>11987089</v>
      </c>
    </row>
    <row r="42" customFormat="false" ht="12.8" hidden="false" customHeight="false" outlineLevel="0" collapsed="false">
      <c r="A42" s="0" t="n">
        <v>89</v>
      </c>
      <c r="B42" s="0" t="n">
        <v>5966.75361485836</v>
      </c>
      <c r="C42" s="0" t="n">
        <v>12078748</v>
      </c>
    </row>
    <row r="43" customFormat="false" ht="12.8" hidden="false" customHeight="false" outlineLevel="0" collapsed="false">
      <c r="A43" s="0" t="n">
        <v>90</v>
      </c>
      <c r="B43" s="0" t="n">
        <v>5971.33038908415</v>
      </c>
      <c r="C43" s="0" t="n">
        <v>12135617</v>
      </c>
    </row>
    <row r="44" customFormat="false" ht="12.8" hidden="false" customHeight="false" outlineLevel="0" collapsed="false">
      <c r="A44" s="0" t="n">
        <v>91</v>
      </c>
      <c r="B44" s="0" t="n">
        <v>5974.25460110327</v>
      </c>
      <c r="C44" s="0" t="n">
        <v>12210247</v>
      </c>
    </row>
    <row r="45" customFormat="false" ht="12.8" hidden="false" customHeight="false" outlineLevel="0" collapsed="false">
      <c r="A45" s="0" t="n">
        <v>92</v>
      </c>
      <c r="B45" s="0" t="n">
        <v>5965.0355782683</v>
      </c>
      <c r="C45" s="0" t="n">
        <v>12253374</v>
      </c>
    </row>
    <row r="46" customFormat="false" ht="12.8" hidden="false" customHeight="false" outlineLevel="0" collapsed="false">
      <c r="A46" s="0" t="n">
        <v>93</v>
      </c>
      <c r="B46" s="0" t="n">
        <v>5969.70034517041</v>
      </c>
      <c r="C46" s="0" t="n">
        <v>12256614</v>
      </c>
    </row>
    <row r="47" customFormat="false" ht="12.8" hidden="false" customHeight="false" outlineLevel="0" collapsed="false">
      <c r="A47" s="0" t="n">
        <v>94</v>
      </c>
      <c r="B47" s="0" t="n">
        <v>5946.29579931764</v>
      </c>
      <c r="C47" s="0" t="n">
        <v>12349256</v>
      </c>
    </row>
    <row r="48" customFormat="false" ht="12.8" hidden="false" customHeight="false" outlineLevel="0" collapsed="false">
      <c r="A48" s="0" t="n">
        <v>95</v>
      </c>
      <c r="B48" s="0" t="n">
        <v>5947.62311735719</v>
      </c>
      <c r="C48" s="0" t="n">
        <v>12356775</v>
      </c>
    </row>
    <row r="49" customFormat="false" ht="12.8" hidden="false" customHeight="false" outlineLevel="0" collapsed="false">
      <c r="A49" s="0" t="n">
        <v>96</v>
      </c>
      <c r="B49" s="0" t="n">
        <v>5968.25572139428</v>
      </c>
      <c r="C49" s="0" t="n">
        <v>12426582</v>
      </c>
    </row>
    <row r="50" customFormat="false" ht="12.8" hidden="false" customHeight="false" outlineLevel="0" collapsed="false">
      <c r="A50" s="0" t="n">
        <v>97</v>
      </c>
      <c r="B50" s="0" t="n">
        <v>6011.20171582863</v>
      </c>
      <c r="C50" s="0" t="n">
        <v>12419072</v>
      </c>
    </row>
    <row r="51" customFormat="false" ht="12.8" hidden="false" customHeight="false" outlineLevel="0" collapsed="false">
      <c r="A51" s="0" t="n">
        <v>98</v>
      </c>
      <c r="B51" s="0" t="n">
        <v>5996.10089864483</v>
      </c>
      <c r="C51" s="0" t="n">
        <v>12463527</v>
      </c>
    </row>
    <row r="52" customFormat="false" ht="12.8" hidden="false" customHeight="false" outlineLevel="0" collapsed="false">
      <c r="A52" s="0" t="n">
        <v>99</v>
      </c>
      <c r="B52" s="0" t="n">
        <v>6006.65471994224</v>
      </c>
      <c r="C52" s="0" t="n">
        <v>12425297</v>
      </c>
    </row>
    <row r="53" customFormat="false" ht="12.8" hidden="false" customHeight="false" outlineLevel="0" collapsed="false">
      <c r="A53" s="0" t="n">
        <v>100</v>
      </c>
      <c r="B53" s="0" t="n">
        <v>6031.4499019089</v>
      </c>
      <c r="C53" s="0" t="n">
        <v>12488396</v>
      </c>
    </row>
    <row r="54" customFormat="false" ht="12.8" hidden="false" customHeight="false" outlineLevel="0" collapsed="false">
      <c r="A54" s="0" t="n">
        <v>101</v>
      </c>
      <c r="B54" s="0" t="n">
        <v>6059.39876593197</v>
      </c>
      <c r="C54" s="0" t="n">
        <v>12527653</v>
      </c>
    </row>
    <row r="55" customFormat="false" ht="12.8" hidden="false" customHeight="false" outlineLevel="0" collapsed="false">
      <c r="A55" s="0" t="n">
        <v>102</v>
      </c>
      <c r="B55" s="0" t="n">
        <v>6040.88325910894</v>
      </c>
      <c r="C55" s="0" t="n">
        <v>12651284</v>
      </c>
    </row>
    <row r="56" customFormat="false" ht="12.8" hidden="false" customHeight="false" outlineLevel="0" collapsed="false">
      <c r="A56" s="0" t="n">
        <v>103</v>
      </c>
      <c r="B56" s="0" t="n">
        <v>6068.95105307105</v>
      </c>
      <c r="C56" s="0" t="n">
        <v>12634986</v>
      </c>
    </row>
    <row r="57" customFormat="false" ht="12.8" hidden="false" customHeight="false" outlineLevel="0" collapsed="false">
      <c r="A57" s="0" t="n">
        <v>104</v>
      </c>
      <c r="B57" s="0" t="n">
        <v>6097.6912577067</v>
      </c>
      <c r="C57" s="0" t="n">
        <v>12641453</v>
      </c>
    </row>
    <row r="58" customFormat="false" ht="12.8" hidden="false" customHeight="false" outlineLevel="0" collapsed="false">
      <c r="A58" s="0" t="n">
        <v>105</v>
      </c>
      <c r="B58" s="0" t="n">
        <v>6089.90941217833</v>
      </c>
      <c r="C58" s="0" t="n">
        <v>12666197</v>
      </c>
    </row>
    <row r="59" customFormat="false" ht="12.8" hidden="false" customHeight="false" outlineLevel="0" collapsed="false">
      <c r="A59" s="0" t="n">
        <v>106</v>
      </c>
      <c r="B59" s="0" t="n">
        <v>6054.08177098922</v>
      </c>
      <c r="C59" s="0" t="n">
        <v>12738998</v>
      </c>
    </row>
    <row r="60" customFormat="false" ht="12.8" hidden="false" customHeight="false" outlineLevel="0" collapsed="false">
      <c r="A60" s="0" t="n">
        <v>107</v>
      </c>
      <c r="B60" s="0" t="n">
        <v>6095.88544731215</v>
      </c>
      <c r="C60" s="0" t="n">
        <v>12754009</v>
      </c>
    </row>
    <row r="61" customFormat="false" ht="12.8" hidden="false" customHeight="false" outlineLevel="0" collapsed="false">
      <c r="A61" s="0" t="n">
        <v>108</v>
      </c>
      <c r="B61" s="0" t="n">
        <v>6091.41540781449</v>
      </c>
      <c r="C61" s="0" t="n">
        <v>12800324</v>
      </c>
    </row>
    <row r="62" customFormat="false" ht="12.8" hidden="false" customHeight="false" outlineLevel="0" collapsed="false">
      <c r="A62" s="0" t="n">
        <v>109</v>
      </c>
      <c r="B62" s="0" t="n">
        <v>6072.9365206536</v>
      </c>
      <c r="C62" s="0" t="n">
        <v>12869525</v>
      </c>
    </row>
    <row r="63" customFormat="false" ht="12.8" hidden="false" customHeight="false" outlineLevel="0" collapsed="false">
      <c r="A63" s="0" t="n">
        <v>110</v>
      </c>
      <c r="B63" s="0" t="n">
        <v>6093.60205410102</v>
      </c>
      <c r="C63" s="0" t="n">
        <v>12899991</v>
      </c>
    </row>
    <row r="64" customFormat="false" ht="12.8" hidden="false" customHeight="false" outlineLevel="0" collapsed="false">
      <c r="A64" s="0" t="n">
        <v>111</v>
      </c>
      <c r="B64" s="0" t="n">
        <v>6132.55359195922</v>
      </c>
      <c r="C64" s="0" t="n">
        <v>12908683</v>
      </c>
    </row>
    <row r="65" customFormat="false" ht="12.8" hidden="false" customHeight="false" outlineLevel="0" collapsed="false">
      <c r="A65" s="0" t="n">
        <v>112</v>
      </c>
      <c r="B65" s="0" t="n">
        <v>6155.67902746167</v>
      </c>
      <c r="C65" s="0" t="n">
        <v>12941290</v>
      </c>
    </row>
    <row r="66" customFormat="false" ht="12.8" hidden="false" customHeight="false" outlineLevel="0" collapsed="false">
      <c r="A66" s="0" t="n">
        <v>113</v>
      </c>
      <c r="B66" s="0" t="n">
        <v>6159.49037362369</v>
      </c>
      <c r="C66" s="0" t="n">
        <v>12927242</v>
      </c>
    </row>
    <row r="67" customFormat="false" ht="12.8" hidden="false" customHeight="false" outlineLevel="0" collapsed="false">
      <c r="A67" s="0" t="n">
        <v>114</v>
      </c>
      <c r="B67" s="0" t="n">
        <v>6144.87989049453</v>
      </c>
      <c r="C67" s="0" t="n">
        <v>12948436</v>
      </c>
    </row>
    <row r="68" customFormat="false" ht="12.8" hidden="false" customHeight="false" outlineLevel="0" collapsed="false">
      <c r="A68" s="0" t="n">
        <v>115</v>
      </c>
      <c r="B68" s="0" t="n">
        <v>6160.90316880145</v>
      </c>
      <c r="C68" s="0" t="n">
        <v>12965462</v>
      </c>
    </row>
    <row r="69" customFormat="false" ht="12.8" hidden="false" customHeight="false" outlineLevel="0" collapsed="false">
      <c r="A69" s="0" t="n">
        <v>116</v>
      </c>
      <c r="B69" s="0" t="n">
        <v>6172.08019618284</v>
      </c>
      <c r="C69" s="0" t="n">
        <v>12982136</v>
      </c>
    </row>
    <row r="70" customFormat="false" ht="12.8" hidden="false" customHeight="false" outlineLevel="0" collapsed="false">
      <c r="A70" s="0" t="n">
        <v>117</v>
      </c>
      <c r="B70" s="0" t="n">
        <v>6219.3493036363</v>
      </c>
      <c r="C70" s="0" t="n">
        <v>12998606</v>
      </c>
    </row>
    <row r="71" customFormat="false" ht="12.8" hidden="false" customHeight="false" outlineLevel="0" collapsed="false">
      <c r="A71" s="0" t="n">
        <v>118</v>
      </c>
      <c r="B71" s="0" t="n">
        <v>6225.05717729852</v>
      </c>
      <c r="C71" s="0" t="n">
        <v>13033743</v>
      </c>
    </row>
    <row r="72" customFormat="false" ht="12.8" hidden="false" customHeight="false" outlineLevel="0" collapsed="false">
      <c r="A72" s="0" t="n">
        <v>119</v>
      </c>
      <c r="B72" s="0" t="n">
        <v>6231.03770198269</v>
      </c>
      <c r="C72" s="0" t="n">
        <v>12997321</v>
      </c>
    </row>
    <row r="73" customFormat="false" ht="12.8" hidden="false" customHeight="false" outlineLevel="0" collapsed="false">
      <c r="A73" s="0" t="n">
        <v>120</v>
      </c>
      <c r="B73" s="0" t="n">
        <v>6257.02285371555</v>
      </c>
      <c r="C73" s="0" t="n">
        <v>12996910</v>
      </c>
    </row>
    <row r="74" customFormat="false" ht="12.8" hidden="false" customHeight="false" outlineLevel="0" collapsed="false">
      <c r="A74" s="0" t="n">
        <v>121</v>
      </c>
      <c r="B74" s="0" t="n">
        <v>6275.87731090845</v>
      </c>
      <c r="C74" s="0" t="n">
        <v>13070545</v>
      </c>
    </row>
    <row r="75" customFormat="false" ht="12.8" hidden="false" customHeight="false" outlineLevel="0" collapsed="false">
      <c r="A75" s="0" t="n">
        <v>122</v>
      </c>
      <c r="B75" s="0" t="n">
        <v>6307.46399055247</v>
      </c>
      <c r="C75" s="0" t="n">
        <v>13078234</v>
      </c>
    </row>
    <row r="76" customFormat="false" ht="12.8" hidden="false" customHeight="false" outlineLevel="0" collapsed="false">
      <c r="A76" s="0" t="n">
        <v>123</v>
      </c>
      <c r="B76" s="0" t="n">
        <v>6292.02068539273</v>
      </c>
      <c r="C76" s="0" t="n">
        <v>13112502</v>
      </c>
    </row>
    <row r="77" customFormat="false" ht="12.8" hidden="false" customHeight="false" outlineLevel="0" collapsed="false">
      <c r="A77" s="0" t="n">
        <v>124</v>
      </c>
      <c r="B77" s="0" t="n">
        <v>6300.16024439969</v>
      </c>
      <c r="C77" s="0" t="n">
        <v>13105089</v>
      </c>
    </row>
    <row r="78" customFormat="false" ht="12.8" hidden="false" customHeight="false" outlineLevel="0" collapsed="false">
      <c r="A78" s="0" t="n">
        <v>125</v>
      </c>
      <c r="B78" s="0" t="n">
        <v>6293.47189636752</v>
      </c>
      <c r="C78" s="0" t="n">
        <v>13151918</v>
      </c>
    </row>
    <row r="79" customFormat="false" ht="12.8" hidden="false" customHeight="false" outlineLevel="0" collapsed="false">
      <c r="A79" s="0" t="n">
        <v>126</v>
      </c>
      <c r="B79" s="0" t="n">
        <v>6312.39293414794</v>
      </c>
      <c r="C79" s="0" t="n">
        <v>13185814</v>
      </c>
    </row>
    <row r="80" customFormat="false" ht="12.8" hidden="false" customHeight="false" outlineLevel="0" collapsed="false">
      <c r="A80" s="0" t="n">
        <v>127</v>
      </c>
      <c r="B80" s="0" t="n">
        <v>6310.43434447838</v>
      </c>
      <c r="C80" s="0" t="n">
        <v>13162616</v>
      </c>
    </row>
    <row r="81" customFormat="false" ht="12.8" hidden="false" customHeight="false" outlineLevel="0" collapsed="false">
      <c r="A81" s="0" t="n">
        <v>128</v>
      </c>
      <c r="B81" s="0" t="n">
        <v>6303.69766550101</v>
      </c>
      <c r="C81" s="0" t="n">
        <v>13178204</v>
      </c>
    </row>
    <row r="82" customFormat="false" ht="12.8" hidden="false" customHeight="false" outlineLevel="0" collapsed="false">
      <c r="A82" s="0" t="n">
        <v>129</v>
      </c>
      <c r="B82" s="0" t="n">
        <v>6308.77366909495</v>
      </c>
      <c r="C82" s="0" t="n">
        <v>13209048</v>
      </c>
    </row>
    <row r="83" customFormat="false" ht="12.8" hidden="false" customHeight="false" outlineLevel="0" collapsed="false">
      <c r="A83" s="0" t="n">
        <v>130</v>
      </c>
      <c r="B83" s="0" t="n">
        <v>6308.9142996255</v>
      </c>
      <c r="C83" s="0" t="n">
        <v>13237477</v>
      </c>
    </row>
    <row r="84" customFormat="false" ht="12.8" hidden="false" customHeight="false" outlineLevel="0" collapsed="false">
      <c r="A84" s="0" t="n">
        <v>131</v>
      </c>
      <c r="B84" s="0" t="n">
        <v>6319.3357877208</v>
      </c>
      <c r="C84" s="0" t="n">
        <v>13254637</v>
      </c>
    </row>
    <row r="85" customFormat="false" ht="12.8" hidden="false" customHeight="false" outlineLevel="0" collapsed="false">
      <c r="A85" s="0" t="n">
        <v>132</v>
      </c>
      <c r="B85" s="0" t="n">
        <v>6331.52587781181</v>
      </c>
      <c r="C85" s="0" t="n">
        <v>13304634</v>
      </c>
    </row>
    <row r="86" customFormat="false" ht="12.8" hidden="false" customHeight="false" outlineLevel="0" collapsed="false">
      <c r="A86" s="0" t="n">
        <v>133</v>
      </c>
      <c r="B86" s="0" t="n">
        <v>6331.29585320475</v>
      </c>
      <c r="C86" s="0" t="n">
        <v>13328529</v>
      </c>
    </row>
    <row r="87" customFormat="false" ht="12.8" hidden="false" customHeight="false" outlineLevel="0" collapsed="false">
      <c r="A87" s="0" t="n">
        <v>134</v>
      </c>
      <c r="B87" s="0" t="n">
        <v>6370.77042606764</v>
      </c>
      <c r="C87" s="0" t="n">
        <v>13306375</v>
      </c>
    </row>
    <row r="88" customFormat="false" ht="12.8" hidden="false" customHeight="false" outlineLevel="0" collapsed="false">
      <c r="A88" s="0" t="n">
        <v>135</v>
      </c>
      <c r="B88" s="0" t="n">
        <v>6370.15940974013</v>
      </c>
      <c r="C88" s="0" t="n">
        <v>13371602</v>
      </c>
    </row>
    <row r="89" customFormat="false" ht="12.8" hidden="false" customHeight="false" outlineLevel="0" collapsed="false">
      <c r="A89" s="0" t="n">
        <v>136</v>
      </c>
      <c r="B89" s="0" t="n">
        <v>6404.47143174712</v>
      </c>
      <c r="C89" s="0" t="n">
        <v>13313995</v>
      </c>
    </row>
    <row r="90" customFormat="false" ht="12.8" hidden="false" customHeight="false" outlineLevel="0" collapsed="false">
      <c r="A90" s="0" t="n">
        <v>137</v>
      </c>
      <c r="B90" s="0" t="n">
        <v>6395.34481914107</v>
      </c>
      <c r="C90" s="0" t="n">
        <v>13321382</v>
      </c>
    </row>
    <row r="91" customFormat="false" ht="12.8" hidden="false" customHeight="false" outlineLevel="0" collapsed="false">
      <c r="A91" s="0" t="n">
        <v>138</v>
      </c>
      <c r="B91" s="0" t="n">
        <v>6408.50469603393</v>
      </c>
      <c r="C91" s="0" t="n">
        <v>13392956</v>
      </c>
    </row>
    <row r="92" customFormat="false" ht="12.8" hidden="false" customHeight="false" outlineLevel="0" collapsed="false">
      <c r="A92" s="0" t="n">
        <v>139</v>
      </c>
      <c r="B92" s="0" t="n">
        <v>6414.60111200491</v>
      </c>
      <c r="C92" s="0" t="n">
        <v>13461360</v>
      </c>
    </row>
    <row r="93" customFormat="false" ht="12.8" hidden="false" customHeight="false" outlineLevel="0" collapsed="false">
      <c r="A93" s="0" t="n">
        <v>140</v>
      </c>
      <c r="B93" s="0" t="n">
        <v>6435.147038977</v>
      </c>
      <c r="C93" s="0" t="n">
        <v>13414986</v>
      </c>
    </row>
    <row r="94" customFormat="false" ht="12.8" hidden="false" customHeight="false" outlineLevel="0" collapsed="false">
      <c r="A94" s="0" t="n">
        <v>141</v>
      </c>
      <c r="B94" s="0" t="n">
        <v>6464.86032254135</v>
      </c>
      <c r="C94" s="0" t="n">
        <v>13487306</v>
      </c>
    </row>
    <row r="95" customFormat="false" ht="12.8" hidden="false" customHeight="false" outlineLevel="0" collapsed="false">
      <c r="A95" s="0" t="n">
        <v>142</v>
      </c>
      <c r="B95" s="0" t="n">
        <v>6459.92649335238</v>
      </c>
      <c r="C95" s="0" t="n">
        <v>13551829</v>
      </c>
    </row>
    <row r="96" customFormat="false" ht="12.8" hidden="false" customHeight="false" outlineLevel="0" collapsed="false">
      <c r="A96" s="0" t="n">
        <v>143</v>
      </c>
      <c r="B96" s="0" t="n">
        <v>6499.00134665856</v>
      </c>
      <c r="C96" s="0" t="n">
        <v>13480582</v>
      </c>
    </row>
    <row r="97" customFormat="false" ht="12.8" hidden="false" customHeight="false" outlineLevel="0" collapsed="false">
      <c r="A97" s="0" t="n">
        <v>144</v>
      </c>
      <c r="B97" s="0" t="n">
        <v>6525.74251316179</v>
      </c>
      <c r="C97" s="0" t="n">
        <v>13485798</v>
      </c>
    </row>
    <row r="98" customFormat="false" ht="12.8" hidden="false" customHeight="false" outlineLevel="0" collapsed="false">
      <c r="A98" s="0" t="n">
        <v>145</v>
      </c>
      <c r="B98" s="0" t="n">
        <v>6513.12613456855</v>
      </c>
      <c r="C98" s="0" t="n">
        <v>13544156</v>
      </c>
    </row>
    <row r="99" customFormat="false" ht="12.8" hidden="false" customHeight="false" outlineLevel="0" collapsed="false">
      <c r="A99" s="0" t="n">
        <v>146</v>
      </c>
      <c r="B99" s="0" t="n">
        <v>6525.37849058559</v>
      </c>
      <c r="C99" s="0" t="n">
        <v>13531874</v>
      </c>
    </row>
    <row r="100" customFormat="false" ht="12.8" hidden="false" customHeight="false" outlineLevel="0" collapsed="false">
      <c r="A100" s="0" t="n">
        <v>147</v>
      </c>
      <c r="B100" s="0" t="n">
        <v>6522.20028801818</v>
      </c>
      <c r="C100" s="0" t="n">
        <v>13568409</v>
      </c>
    </row>
    <row r="101" customFormat="false" ht="12.8" hidden="false" customHeight="false" outlineLevel="0" collapsed="false">
      <c r="A101" s="0" t="n">
        <v>148</v>
      </c>
      <c r="B101" s="0" t="n">
        <v>6523.26171125262</v>
      </c>
      <c r="C101" s="0" t="n">
        <v>13541675</v>
      </c>
    </row>
    <row r="102" customFormat="false" ht="12.8" hidden="false" customHeight="false" outlineLevel="0" collapsed="false">
      <c r="A102" s="0" t="n">
        <v>149</v>
      </c>
      <c r="B102" s="0" t="n">
        <v>6543.83181524122</v>
      </c>
      <c r="C102" s="0" t="n">
        <v>13574053</v>
      </c>
    </row>
    <row r="103" customFormat="false" ht="12.8" hidden="false" customHeight="false" outlineLevel="0" collapsed="false">
      <c r="A103" s="0" t="n">
        <v>150</v>
      </c>
      <c r="B103" s="0" t="n">
        <v>6540.29490942149</v>
      </c>
      <c r="C103" s="0" t="n">
        <v>13550879</v>
      </c>
    </row>
    <row r="104" customFormat="false" ht="12.8" hidden="false" customHeight="false" outlineLevel="0" collapsed="false">
      <c r="A104" s="0" t="n">
        <v>151</v>
      </c>
      <c r="B104" s="0" t="n">
        <v>6558.38371398623</v>
      </c>
      <c r="C104" s="0" t="n">
        <v>13592538</v>
      </c>
    </row>
    <row r="105" customFormat="false" ht="12.8" hidden="false" customHeight="false" outlineLevel="0" collapsed="false">
      <c r="A105" s="0" t="n">
        <v>152</v>
      </c>
      <c r="B105" s="0" t="n">
        <v>6586.87686767009</v>
      </c>
      <c r="C105" s="0" t="n">
        <v>13552945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48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G46" activeCellId="0" sqref="G46"/>
    </sheetView>
  </sheetViews>
  <sheetFormatPr defaultColWidth="12.1093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34.2274371921193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0.0200745496556629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37.9112181792912</v>
      </c>
      <c r="E6" s="22" t="n">
        <f aca="false">(D8/D7)^(1/3)-1</f>
        <v>0.0217205625419958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40.2405100148551</v>
      </c>
      <c r="E7" s="25" t="n">
        <f aca="false">(D9/D8)^(1/3)-1</f>
        <v>0.028480971411307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40.8427384581648</v>
      </c>
      <c r="L7" s="13" t="n">
        <f aca="false">100*F7*100/D7/($F$16*100/$D$16)</f>
        <v>113.229417908674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42.9200162644463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43.5623454638581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46.6926648443865</v>
      </c>
      <c r="E9" s="25" t="n">
        <f aca="false">(D9/D8)^(1/3)-1</f>
        <v>0.028480971411307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47.3914544683956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53.2813133314609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54.0787068628365</v>
      </c>
      <c r="L10" s="13" t="n">
        <f aca="false">100*F10*100/D10/($F$16*100/$D$16)</f>
        <v>102.495285733017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59.4133384581603</v>
      </c>
      <c r="E11" s="25" t="n">
        <f aca="false">(D11/D10)^(1/3)-1</f>
        <v>0.0369783238304051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60.3025021968475</v>
      </c>
      <c r="L11" s="13" t="n">
        <f aca="false">100*F11*100/D11/($F$16*100/$D$16)</f>
        <v>100.127865229094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66.4111454665111</v>
      </c>
      <c r="E12" s="22" t="n">
        <f aca="false">(D12/D11)^(1/3)-1</f>
        <v>0.0378127572782874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67.4050364668474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72.7247107047077</v>
      </c>
      <c r="E13" s="25" t="n">
        <f aca="false">(D13/D12)^(1/3)-1</f>
        <v>0.0307349693063803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73.8130887919057</v>
      </c>
      <c r="L13" s="13" t="n">
        <f aca="false">100*F13*100/D13/($F$16*100/$D$16)</f>
        <v>99.0580793711658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81.8091971509489</v>
      </c>
      <c r="E14" s="22" t="n">
        <f aca="false">(D14/D13)^(1/3)-1</f>
        <v>0.0400160528698512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83.0335311723229</v>
      </c>
      <c r="L14" s="13" t="n">
        <f aca="false">100*F14*100/D14/($F$16*100/$D$16)</f>
        <v>96.3189676339794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0.0376316630457978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27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127.368921379831</v>
      </c>
      <c r="C18" s="30" t="n">
        <f aca="false">(B18/B17)^(1/3)-1</f>
        <v>0.0392637831234146</v>
      </c>
      <c r="D18" s="29" t="n">
        <v>111.768313543956</v>
      </c>
      <c r="E18" s="30" t="n">
        <f aca="false">(D18/D17)^(1/3)-1</f>
        <v>0.0248917264192727</v>
      </c>
      <c r="F18" s="29" t="n">
        <v>61909.95</v>
      </c>
      <c r="G18" s="30" t="n">
        <f aca="false">(F18/F17)^(1/3)-1</f>
        <v>0.0198671483193431</v>
      </c>
      <c r="I18" s="29" t="s">
        <v>36</v>
      </c>
      <c r="J18" s="13" t="n">
        <f aca="false">B18*100/$B$16</f>
        <v>94.1299826131685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132.662049259145</v>
      </c>
      <c r="C19" s="28" t="n">
        <f aca="false">(B19/B18)^(1/3)-1</f>
        <v>0.0136649039642536</v>
      </c>
      <c r="D19" s="27" t="n">
        <v>124.428366303447</v>
      </c>
      <c r="E19" s="28" t="n">
        <f aca="false">(D19/D18)^(1/3)-1</f>
        <v>0.0364147067883644</v>
      </c>
      <c r="F19" s="27" t="n">
        <v>69131.1918397112</v>
      </c>
      <c r="G19" s="28" t="n">
        <f aca="false">(F19/F18)^(1/3)-1</f>
        <v>0.0374596078301477</v>
      </c>
      <c r="I19" s="27" t="s">
        <v>37</v>
      </c>
      <c r="J19" s="13" t="n">
        <f aca="false">B19*100/$B$16</f>
        <v>98.041784878992</v>
      </c>
      <c r="K19" s="13" t="n">
        <f aca="false">D19*100/$D$16</f>
        <v>126.290527128815</v>
      </c>
      <c r="L19" s="13" t="n">
        <f aca="false">100*F19*100/D19/($F$16*100/$D$16)</f>
        <v>96.2494374569365</v>
      </c>
    </row>
    <row r="20" customFormat="false" ht="12.8" hidden="false" customHeight="false" outlineLevel="0" collapsed="false">
      <c r="A20" s="29" t="s">
        <v>38</v>
      </c>
      <c r="B20" s="31" t="n">
        <v>135.311744296458</v>
      </c>
      <c r="C20" s="30" t="n">
        <f aca="false">(B20/B19)^(1/3)-1</f>
        <v>0.00661391660743216</v>
      </c>
      <c r="D20" s="29" t="n">
        <v>132.982816486809</v>
      </c>
      <c r="E20" s="30" t="n">
        <f aca="false">(D20/D19)^(1/3)-1</f>
        <v>0.0224106764150676</v>
      </c>
      <c r="F20" s="29" t="n">
        <v>74439.4774669924</v>
      </c>
      <c r="G20" s="30" t="n">
        <f aca="false">(F20/F19)^(1/3)-1</f>
        <v>0.0249667031061052</v>
      </c>
      <c r="I20" s="29" t="s">
        <v>38</v>
      </c>
      <c r="J20" s="13" t="n">
        <f aca="false">B20*100/$B$16</f>
        <v>100</v>
      </c>
      <c r="K20" s="13" t="n">
        <f aca="false">D20*100/$D$16</f>
        <v>134.973000868921</v>
      </c>
      <c r="L20" s="13" t="n">
        <f aca="false">100*F20*100/D20/($F$16*100/$D$16)</f>
        <v>96.9731144187132</v>
      </c>
    </row>
    <row r="21" customFormat="false" ht="12.8" hidden="false" customHeight="false" outlineLevel="0" collapsed="false">
      <c r="A21" s="27" t="s">
        <v>18</v>
      </c>
      <c r="B21" s="27" t="n">
        <v>136.165579303438</v>
      </c>
      <c r="C21" s="28" t="n">
        <f aca="false">(B21/B20)^(1/3)-1</f>
        <v>0.00209896867822756</v>
      </c>
      <c r="D21" s="27" t="n">
        <v>141.537266670171</v>
      </c>
      <c r="E21" s="28" t="n">
        <f aca="false">(D21/D20)^(1/3)-1</f>
        <v>0.0209984729345112</v>
      </c>
      <c r="F21" s="27" t="n">
        <v>79823.6784920419</v>
      </c>
      <c r="G21" s="28" t="n">
        <f aca="false">(F21/F20)^(1/3)-1</f>
        <v>0.023550969116847</v>
      </c>
      <c r="H21" s="32" t="n">
        <f aca="false">(F16*100/D16)/(F14*100/D14)-1</f>
        <v>0.0382171077664457</v>
      </c>
      <c r="I21" s="27" t="s">
        <v>39</v>
      </c>
      <c r="J21" s="13" t="n">
        <f aca="false">B21*100/$B$16</f>
        <v>100.631013229058</v>
      </c>
      <c r="K21" s="13" t="n">
        <f aca="false">D21*100/$D$16</f>
        <v>143.655474609027</v>
      </c>
      <c r="L21" s="13" t="n">
        <f aca="false">100*F21*100/D21/($F$16*100/$D$16)</f>
        <v>97.7022325379538</v>
      </c>
    </row>
    <row r="22" customFormat="false" ht="12.8" hidden="false" customHeight="false" outlineLevel="0" collapsed="false">
      <c r="A22" s="29" t="s">
        <v>20</v>
      </c>
      <c r="B22" s="29" t="n">
        <v>138.832124304016</v>
      </c>
      <c r="C22" s="30" t="n">
        <f aca="false">(B22/B21)^(1/3)-1</f>
        <v>0.00648554879179675</v>
      </c>
      <c r="D22" s="29" t="n">
        <v>150.091716853532</v>
      </c>
      <c r="E22" s="30" t="n">
        <f aca="false">(D22/D21)^(1/3)-1</f>
        <v>0.0197537405115522</v>
      </c>
      <c r="F22" s="29" t="n">
        <v>85284.6364078909</v>
      </c>
      <c r="G22" s="30" t="n">
        <f aca="false">(F22/F21)^(1/3)-1</f>
        <v>0.0223031248628334</v>
      </c>
      <c r="I22" s="29" t="s">
        <v>40</v>
      </c>
      <c r="J22" s="13" t="n">
        <f aca="false">B22*100/$B$16</f>
        <v>102.601681048354</v>
      </c>
      <c r="K22" s="13" t="n">
        <f aca="false">D22*100/$D$16</f>
        <v>152.337948349132</v>
      </c>
      <c r="L22" s="13" t="n">
        <f aca="false">100*F22*100/D22/($F$16*100/$D$16)</f>
        <v>98.4368327254465</v>
      </c>
    </row>
    <row r="23" customFormat="false" ht="12.8" hidden="false" customHeight="false" outlineLevel="0" collapsed="false">
      <c r="A23" s="27" t="s">
        <v>24</v>
      </c>
      <c r="B23" s="27" t="n">
        <v>140.227333661495</v>
      </c>
      <c r="C23" s="28" t="n">
        <f aca="false">(B23/B22)^(1/3)-1</f>
        <v>0.00333871216279946</v>
      </c>
      <c r="D23" s="27" t="n">
        <v>158.646167036894</v>
      </c>
      <c r="E23" s="28" t="n">
        <f aca="false">(D23/D22)^(1/3)-1</f>
        <v>0.0186483501964791</v>
      </c>
      <c r="F23" s="27" t="n">
        <v>90823.2010699111</v>
      </c>
      <c r="G23" s="28" t="n">
        <f aca="false">(F23/F22)^(1/3)-1</f>
        <v>0.0211949710719701</v>
      </c>
      <c r="H23" s="32" t="n">
        <f aca="false">(F18*100/D18)/(F16*100/D16)-1</f>
        <v>-0.0404108916658463</v>
      </c>
      <c r="I23" s="27" t="s">
        <v>41</v>
      </c>
      <c r="J23" s="13" t="n">
        <f aca="false">B23*100/$B$16</f>
        <v>103.63278841064</v>
      </c>
      <c r="K23" s="13" t="n">
        <f aca="false">D23*100/$D$16</f>
        <v>161.020422089238</v>
      </c>
      <c r="L23" s="13" t="n">
        <f aca="false">100*F23*100/D23/($F$16*100/$D$16)</f>
        <v>99.1769561995764</v>
      </c>
    </row>
    <row r="24" customFormat="false" ht="12.8" hidden="false" customHeight="false" outlineLevel="0" collapsed="false">
      <c r="A24" s="29" t="s">
        <v>42</v>
      </c>
      <c r="B24" s="29" t="n">
        <v>142.077331511281</v>
      </c>
      <c r="C24" s="30" t="n">
        <f aca="false">(B24/B23)^(1/3)-1</f>
        <v>0.00437841736683042</v>
      </c>
      <c r="D24" s="29" t="n">
        <v>167.57001393272</v>
      </c>
      <c r="E24" s="30" t="n">
        <f aca="false">(D24/D23)^(1/3)-1</f>
        <v>0.0184090281241314</v>
      </c>
      <c r="F24" s="29" t="n">
        <v>96220.0900404343</v>
      </c>
      <c r="G24" s="30" t="n">
        <f aca="false">(F24/F23)^(1/3)-1</f>
        <v>0.0194274371522543</v>
      </c>
      <c r="I24" s="29" t="s">
        <v>42</v>
      </c>
      <c r="J24" s="13" t="n">
        <f aca="false">B24*100/$B$16</f>
        <v>105</v>
      </c>
      <c r="K24" s="13" t="n">
        <f aca="false">D24*100/$D$16</f>
        <v>170.077820831758</v>
      </c>
      <c r="L24" s="13" t="n">
        <f aca="false">100*F24*100/D24/($F$16*100/$D$16)</f>
        <v>99.4747846982203</v>
      </c>
    </row>
    <row r="25" customFormat="false" ht="12.8" hidden="false" customHeight="false" outlineLevel="0" collapsed="false">
      <c r="A25" s="27" t="s">
        <v>18</v>
      </c>
      <c r="B25" s="27" t="n">
        <v>144.335514061644</v>
      </c>
      <c r="C25" s="28" t="n">
        <f aca="false">(B25/B24)^(1/3)-1</f>
        <v>0.00527018908482879</v>
      </c>
      <c r="D25" s="27" t="n">
        <v>176.493860828545</v>
      </c>
      <c r="E25" s="28" t="n">
        <f aca="false">(D25/D24)^(1/3)-1</f>
        <v>0.0174453686238671</v>
      </c>
      <c r="F25" s="27" t="n">
        <v>101648.573691918</v>
      </c>
      <c r="G25" s="28" t="n">
        <f aca="false">(F25/F24)^(1/3)-1</f>
        <v>0.0184628139924916</v>
      </c>
      <c r="I25" s="27" t="s">
        <v>43</v>
      </c>
      <c r="J25" s="13" t="n">
        <f aca="false">B25*100/$B$16</f>
        <v>106.668874022801</v>
      </c>
      <c r="K25" s="13" t="n">
        <f aca="false">D25*100/$D$16</f>
        <v>179.135219574278</v>
      </c>
      <c r="L25" s="13" t="n">
        <f aca="false">100*F25*100/D25/($F$16*100/$D$16)</f>
        <v>99.7735075761439</v>
      </c>
    </row>
    <row r="26" customFormat="false" ht="12.8" hidden="false" customHeight="false" outlineLevel="0" collapsed="false">
      <c r="A26" s="29" t="s">
        <v>20</v>
      </c>
      <c r="B26" s="29" t="n">
        <v>145.773730519216</v>
      </c>
      <c r="C26" s="30" t="n">
        <f aca="false">(B26/B25)^(1/3)-1</f>
        <v>0.00331049441742426</v>
      </c>
      <c r="D26" s="29" t="n">
        <v>185.41770772437</v>
      </c>
      <c r="E26" s="30" t="n">
        <f aca="false">(D26/D25)^(1/3)-1</f>
        <v>0.0165775972532192</v>
      </c>
      <c r="F26" s="29" t="n">
        <v>107108.793112854</v>
      </c>
      <c r="G26" s="30" t="n">
        <f aca="false">(F26/F25)^(1/3)-1</f>
        <v>0.017594174850474</v>
      </c>
      <c r="I26" s="29" t="s">
        <v>44</v>
      </c>
      <c r="J26" s="13" t="n">
        <f aca="false">B26*100/$B$16</f>
        <v>107.731765100771</v>
      </c>
      <c r="K26" s="13" t="n">
        <f aca="false">D26*100/$D$16</f>
        <v>188.192618316797</v>
      </c>
      <c r="L26" s="13" t="n">
        <f aca="false">100*F26*100/D26/($F$16*100/$D$16)</f>
        <v>100.073127519169</v>
      </c>
    </row>
    <row r="27" customFormat="false" ht="12.8" hidden="false" customHeight="false" outlineLevel="0" collapsed="false">
      <c r="A27" s="27" t="s">
        <v>24</v>
      </c>
      <c r="B27" s="27" t="n">
        <v>149.180265240927</v>
      </c>
      <c r="C27" s="28" t="n">
        <f aca="false">(B27/B26)^(1/3)-1</f>
        <v>0.0077296473159254</v>
      </c>
      <c r="D27" s="27" t="n">
        <v>194.341554620196</v>
      </c>
      <c r="E27" s="28" t="n">
        <f aca="false">(D27/D26)^(1/3)-1</f>
        <v>0.01579207822009</v>
      </c>
      <c r="F27" s="27" t="n">
        <v>112600.889954189</v>
      </c>
      <c r="G27" s="28" t="n">
        <f aca="false">(F27/F26)^(1/3)-1</f>
        <v>0.0168078702983079</v>
      </c>
      <c r="H27" s="32" t="n">
        <f aca="false">(F22*100/D22)/(F20*100/D20)-1</f>
        <v>0.0150940630865293</v>
      </c>
      <c r="I27" s="27" t="s">
        <v>45</v>
      </c>
      <c r="J27" s="13" t="n">
        <f aca="false">B27*100/$B$16</f>
        <v>110.24931059501</v>
      </c>
      <c r="K27" s="13" t="n">
        <f aca="false">D27*100/$D$16</f>
        <v>197.250017059318</v>
      </c>
      <c r="L27" s="13" t="n">
        <f aca="false">100*F27*100/D27/($F$16*100/$D$16)</f>
        <v>100.373647221182</v>
      </c>
    </row>
    <row r="28" customFormat="false" ht="12.8" hidden="false" customHeight="false" outlineLevel="0" collapsed="false">
      <c r="A28" s="29" t="s">
        <v>46</v>
      </c>
      <c r="B28" s="29" t="n">
        <v>149.181198086845</v>
      </c>
      <c r="C28" s="30" t="n">
        <f aca="false">(B28/B27)^(1/3)-1</f>
        <v>2.08437751925139E-006</v>
      </c>
      <c r="D28" s="29" t="n">
        <v>203.32985152138</v>
      </c>
      <c r="E28" s="30" t="n">
        <f aca="false">(D28/D27)^(1/3)-1</f>
        <v>0.015184917816051</v>
      </c>
      <c r="F28" s="29" t="n">
        <v>118384.412434172</v>
      </c>
      <c r="G28" s="30" t="n">
        <f aca="false">(F28/F27)^(1/3)-1</f>
        <v>0.0168359682457431</v>
      </c>
      <c r="I28" s="29" t="s">
        <v>46</v>
      </c>
      <c r="J28" s="13" t="n">
        <f aca="false">B28*100/$B$16</f>
        <v>110.25</v>
      </c>
      <c r="K28" s="13" t="n">
        <f aca="false">D28*100/$D$16</f>
        <v>206.372830348311</v>
      </c>
      <c r="L28" s="13" t="n">
        <f aca="false">100*F28*100/D28/($F$16*100/$D$16)</f>
        <v>100.864173486489</v>
      </c>
    </row>
    <row r="29" customFormat="false" ht="12.8" hidden="false" customHeight="false" outlineLevel="0" collapsed="false">
      <c r="A29" s="27" t="s">
        <v>18</v>
      </c>
      <c r="B29" s="27" t="n">
        <v>150.10893462411</v>
      </c>
      <c r="C29" s="28" t="n">
        <f aca="false">(B29/B28)^(1/3)-1</f>
        <v>0.00206866998531785</v>
      </c>
      <c r="D29" s="27" t="n">
        <v>212.318148422564</v>
      </c>
      <c r="E29" s="28" t="n">
        <f aca="false">(D29/D28)^(1/3)-1</f>
        <v>0.0145232202482088</v>
      </c>
      <c r="F29" s="27" t="n">
        <v>124218.835891038</v>
      </c>
      <c r="G29" s="28" t="n">
        <f aca="false">(F29/F28)^(1/3)-1</f>
        <v>0.0161651832679264</v>
      </c>
      <c r="I29" s="27" t="s">
        <v>47</v>
      </c>
      <c r="J29" s="13" t="n">
        <f aca="false">B29*100/$B$16</f>
        <v>110.935628983714</v>
      </c>
      <c r="K29" s="13" t="n">
        <f aca="false">D29*100/$D$16</f>
        <v>215.495643637304</v>
      </c>
      <c r="L29" s="13" t="n">
        <f aca="false">100*F29*100/D29/($F$16*100/$D$16)</f>
        <v>101.354699751796</v>
      </c>
    </row>
    <row r="30" customFormat="false" ht="12.8" hidden="false" customHeight="false" outlineLevel="0" collapsed="false">
      <c r="A30" s="29" t="s">
        <v>20</v>
      </c>
      <c r="B30" s="29" t="n">
        <v>151.604679739985</v>
      </c>
      <c r="C30" s="30" t="n">
        <f aca="false">(B30/B29)^(1/3)-1</f>
        <v>0.00331049441742448</v>
      </c>
      <c r="D30" s="29" t="n">
        <v>221.306445323748</v>
      </c>
      <c r="E30" s="30" t="n">
        <f aca="false">(D30/D29)^(1/3)-1</f>
        <v>0.0139167898752885</v>
      </c>
      <c r="F30" s="29" t="n">
        <v>130104.160324786</v>
      </c>
      <c r="G30" s="30" t="n">
        <f aca="false">(F30/F29)^(1/3)-1</f>
        <v>0.015549842319877</v>
      </c>
      <c r="I30" s="29" t="s">
        <v>48</v>
      </c>
      <c r="J30" s="13" t="n">
        <f aca="false">B30*100/$B$16</f>
        <v>112.041035704802</v>
      </c>
      <c r="K30" s="13" t="n">
        <f aca="false">D30*100/$D$16</f>
        <v>224.618456926298</v>
      </c>
      <c r="L30" s="13" t="n">
        <f aca="false">100*F30*100/D30/($F$16*100/$D$16)</f>
        <v>101.845226017104</v>
      </c>
    </row>
    <row r="31" customFormat="false" ht="12.8" hidden="false" customHeight="false" outlineLevel="0" collapsed="false">
      <c r="A31" s="27" t="s">
        <v>24</v>
      </c>
      <c r="B31" s="27" t="n">
        <v>153.726702535452</v>
      </c>
      <c r="C31" s="28" t="n">
        <f aca="false">(B31/B30)^(1/3)-1</f>
        <v>0.00464409227551665</v>
      </c>
      <c r="D31" s="27" t="n">
        <v>230.294742224932</v>
      </c>
      <c r="E31" s="28" t="n">
        <f aca="false">(D31/D30)^(1/3)-1</f>
        <v>0.0133589793495048</v>
      </c>
      <c r="F31" s="27" t="n">
        <v>136040.385735416</v>
      </c>
      <c r="G31" s="28" t="n">
        <f aca="false">(F31/F30)^(1/3)-1</f>
        <v>0.0149832848477947</v>
      </c>
      <c r="I31" s="27" t="s">
        <v>49</v>
      </c>
      <c r="J31" s="13" t="n">
        <f aca="false">B31*100/$B$16</f>
        <v>113.60928301881</v>
      </c>
      <c r="K31" s="13" t="n">
        <f aca="false">D31*100/$D$16</f>
        <v>233.741270215291</v>
      </c>
      <c r="L31" s="13" t="n">
        <f aca="false">100*F31*100/D31/($F$16*100/$D$16)</f>
        <v>102.335752282411</v>
      </c>
    </row>
    <row r="32" customFormat="false" ht="12.8" hidden="false" customHeight="false" outlineLevel="0" collapsed="false">
      <c r="A32" s="29" t="s">
        <v>50</v>
      </c>
      <c r="B32" s="29" t="n">
        <v>155.148446010319</v>
      </c>
      <c r="C32" s="30" t="n">
        <f aca="false">(B32/B31)^(1/3)-1</f>
        <v>0.00307338245769939</v>
      </c>
      <c r="D32" s="29" t="n">
        <v>239.56284293775</v>
      </c>
      <c r="E32" s="30" t="n">
        <f aca="false">(D32/D31)^(1/3)-1</f>
        <v>0.0132387998074615</v>
      </c>
      <c r="F32" s="29" t="n">
        <v>142193.590919797</v>
      </c>
      <c r="G32" s="30" t="n">
        <f aca="false">(F32/F31)^(1/3)-1</f>
        <v>0.0148551401980175</v>
      </c>
      <c r="I32" s="29" t="s">
        <v>50</v>
      </c>
      <c r="J32" s="13" t="n">
        <f aca="false">B32*100/$B$16</f>
        <v>114.66</v>
      </c>
      <c r="K32" s="13" t="n">
        <f aca="false">D32*100/$D$16</f>
        <v>243.148074783072</v>
      </c>
      <c r="L32" s="13" t="n">
        <f aca="false">100*F32*100/D32/($F$16*100/$D$16)</f>
        <v>102.826278547719</v>
      </c>
    </row>
    <row r="33" customFormat="false" ht="12.8" hidden="false" customHeight="false" outlineLevel="0" collapsed="false">
      <c r="A33" s="27" t="s">
        <v>18</v>
      </c>
      <c r="B33" s="27" t="n">
        <v>156.113292009074</v>
      </c>
      <c r="C33" s="28" t="n">
        <f aca="false">(B33/B32)^(1/3)-1</f>
        <v>0.00206866998531652</v>
      </c>
      <c r="D33" s="27" t="n">
        <v>248.830943650568</v>
      </c>
      <c r="E33" s="28" t="n">
        <f aca="false">(D33/D32)^(1/3)-1</f>
        <v>0.0127330334599594</v>
      </c>
      <c r="F33" s="27" t="n">
        <v>148399.281617875</v>
      </c>
      <c r="G33" s="28" t="n">
        <f aca="false">(F33/F32)^(1/3)-1</f>
        <v>0.0143408724498342</v>
      </c>
      <c r="I33" s="27" t="s">
        <v>51</v>
      </c>
      <c r="J33" s="13" t="n">
        <f aca="false">B33*100/$B$16</f>
        <v>115.373054143062</v>
      </c>
      <c r="K33" s="13" t="n">
        <f aca="false">D33*100/$D$16</f>
        <v>252.554879350852</v>
      </c>
      <c r="L33" s="13" t="n">
        <f aca="false">100*F33*100/D33/($F$16*100/$D$16)</f>
        <v>103.316804813026</v>
      </c>
    </row>
    <row r="34" customFormat="false" ht="12.8" hidden="false" customHeight="false" outlineLevel="0" collapsed="false">
      <c r="A34" s="29" t="s">
        <v>20</v>
      </c>
      <c r="B34" s="29" t="n">
        <v>156.910843530885</v>
      </c>
      <c r="C34" s="30" t="n">
        <f aca="false">(B34/B33)^(1/3)-1</f>
        <v>0.00170004141720925</v>
      </c>
      <c r="D34" s="29" t="n">
        <v>258.099044363387</v>
      </c>
      <c r="E34" s="30" t="n">
        <f aca="false">(D34/D33)^(1/3)-1</f>
        <v>0.0122644926986044</v>
      </c>
      <c r="F34" s="29" t="n">
        <v>154657.457829651</v>
      </c>
      <c r="G34" s="30" t="n">
        <f aca="false">(F34/F33)^(1/3)-1</f>
        <v>0.0138639697063996</v>
      </c>
      <c r="I34" s="29" t="s">
        <v>52</v>
      </c>
      <c r="J34" s="13" t="n">
        <f aca="false">B34*100/$B$16</f>
        <v>115.962471954471</v>
      </c>
      <c r="K34" s="13" t="n">
        <f aca="false">D34*100/$D$16</f>
        <v>261.961683918634</v>
      </c>
      <c r="L34" s="13" t="n">
        <f aca="false">100*F34*100/D34/($F$16*100/$D$16)</f>
        <v>103.807331078333</v>
      </c>
    </row>
    <row r="35" customFormat="false" ht="12.8" hidden="false" customHeight="false" outlineLevel="0" collapsed="false">
      <c r="A35" s="27" t="s">
        <v>24</v>
      </c>
      <c r="B35" s="27" t="n">
        <v>157.610686460638</v>
      </c>
      <c r="C35" s="28" t="n">
        <f aca="false">(B35/B34)^(1/3)-1</f>
        <v>0.00148450551231805</v>
      </c>
      <c r="D35" s="27" t="n">
        <v>267.367145076205</v>
      </c>
      <c r="E35" s="28" t="n">
        <f aca="false">(D35/D34)^(1/3)-1</f>
        <v>0.0118292132057165</v>
      </c>
      <c r="F35" s="27" t="n">
        <v>160968.119555125</v>
      </c>
      <c r="G35" s="28" t="n">
        <f aca="false">(F35/F34)^(1/3)-1</f>
        <v>0.0134204594422702</v>
      </c>
      <c r="I35" s="27" t="s">
        <v>53</v>
      </c>
      <c r="J35" s="13" t="n">
        <f aca="false">B35*100/$B$16</f>
        <v>116.47967977955</v>
      </c>
      <c r="K35" s="13" t="n">
        <f aca="false">D35*100/$D$16</f>
        <v>271.368488486414</v>
      </c>
      <c r="L35" s="13" t="n">
        <f aca="false">100*F35*100/D35/($F$16*100/$D$16)</f>
        <v>104.297857343641</v>
      </c>
    </row>
    <row r="36" customFormat="false" ht="12.8" hidden="false" customHeight="false" outlineLevel="0" collapsed="false">
      <c r="A36" s="29" t="s">
        <v>54</v>
      </c>
      <c r="B36" s="29" t="n">
        <v>159.802899390628</v>
      </c>
      <c r="C36" s="30" t="n">
        <f aca="false">(B36/B35)^(1/3)-1</f>
        <v>0.00461501466995062</v>
      </c>
      <c r="D36" s="29" t="n">
        <v>277.109637397594</v>
      </c>
      <c r="E36" s="30" t="n">
        <f aca="false">(D36/D35)^(1/3)-1</f>
        <v>0.0120015952909689</v>
      </c>
      <c r="F36" s="29" t="n">
        <v>167618.217029406</v>
      </c>
      <c r="G36" s="30" t="n">
        <f aca="false">(F36/F35)^(1/3)-1</f>
        <v>0.0135856392035585</v>
      </c>
      <c r="I36" s="27"/>
      <c r="J36" s="13"/>
      <c r="K36" s="13"/>
      <c r="L36" s="13"/>
    </row>
    <row r="37" customFormat="false" ht="12.8" hidden="false" customHeight="false" outlineLevel="0" collapsed="false">
      <c r="A37" s="27" t="s">
        <v>18</v>
      </c>
      <c r="B37" s="27" t="n">
        <v>160.796690769346</v>
      </c>
      <c r="C37" s="28" t="n">
        <f aca="false">(B37/B36)^(1/3)-1</f>
        <v>0.00206866998531718</v>
      </c>
      <c r="D37" s="27" t="n">
        <v>286.852129718984</v>
      </c>
      <c r="E37" s="28" t="n">
        <f aca="false">(D37/D36)^(1/3)-1</f>
        <v>0.0115844610416391</v>
      </c>
      <c r="F37" s="27" t="n">
        <v>174323.48651034</v>
      </c>
      <c r="G37" s="28" t="n">
        <f aca="false">(F37/F36)^(1/3)-1</f>
        <v>0.013160451522745</v>
      </c>
      <c r="I37" s="27"/>
      <c r="J37" s="13"/>
      <c r="K37" s="13"/>
      <c r="L37" s="13"/>
    </row>
    <row r="38" customFormat="false" ht="12.8" hidden="false" customHeight="false" outlineLevel="0" collapsed="false">
      <c r="A38" s="29" t="s">
        <v>20</v>
      </c>
      <c r="B38" s="29" t="n">
        <v>161.618168836811</v>
      </c>
      <c r="C38" s="30" t="n">
        <f aca="false">(B38/B37)^(1/3)-1</f>
        <v>0.00170004141720859</v>
      </c>
      <c r="D38" s="29" t="n">
        <v>296.594622040373</v>
      </c>
      <c r="E38" s="30" t="n">
        <f aca="false">(D38/D37)^(1/3)-1</f>
        <v>0.0111953514418066</v>
      </c>
      <c r="F38" s="29" t="n">
        <v>181083.927997927</v>
      </c>
      <c r="G38" s="30" t="n">
        <f aca="false">(F38/F37)^(1/3)-1</f>
        <v>0.0127634068798319</v>
      </c>
      <c r="I38" s="27"/>
      <c r="J38" s="13"/>
      <c r="K38" s="13"/>
      <c r="L38" s="13"/>
    </row>
    <row r="39" customFormat="false" ht="12.8" hidden="false" customHeight="false" outlineLevel="0" collapsed="false">
      <c r="A39" s="27" t="s">
        <v>24</v>
      </c>
      <c r="B39" s="27" t="n">
        <v>162.339007054457</v>
      </c>
      <c r="C39" s="28" t="n">
        <f aca="false">(B39/B38)^(1/3)-1</f>
        <v>0.00148450551231893</v>
      </c>
      <c r="D39" s="27" t="n">
        <v>306.337114361762</v>
      </c>
      <c r="E39" s="28" t="n">
        <f aca="false">(D39/D38)^(1/3)-1</f>
        <v>0.0108315338673517</v>
      </c>
      <c r="F39" s="27" t="n">
        <v>187899.541492166</v>
      </c>
      <c r="G39" s="28" t="n">
        <f aca="false">(F39/F38)^(1/3)-1</f>
        <v>0.0123917667882363</v>
      </c>
      <c r="I39" s="27"/>
      <c r="J39" s="13"/>
      <c r="K39" s="13"/>
      <c r="L39" s="13"/>
    </row>
    <row r="41" customFormat="false" ht="34.2" hidden="false" customHeight="false" outlineLevel="0" collapsed="false">
      <c r="A41" s="33" t="s">
        <v>55</v>
      </c>
      <c r="B41" s="34" t="s">
        <v>56</v>
      </c>
      <c r="C41" s="34" t="s">
        <v>57</v>
      </c>
      <c r="D41" s="35" t="s">
        <v>58</v>
      </c>
    </row>
    <row r="42" customFormat="false" ht="12.8" hidden="false" customHeight="false" outlineLevel="0" collapsed="false">
      <c r="A42" s="36" t="n">
        <v>2019</v>
      </c>
      <c r="B42" s="37" t="n">
        <f aca="false">AVERAGE(B12:B15)</f>
        <v>142.652806723571</v>
      </c>
      <c r="C42" s="38"/>
      <c r="D42" s="38"/>
    </row>
    <row r="43" customFormat="false" ht="12.8" hidden="false" customHeight="false" outlineLevel="0" collapsed="false">
      <c r="A43" s="7" t="n">
        <v>2020</v>
      </c>
      <c r="B43" s="39" t="n">
        <f aca="false">AVERAGE(B16:B19)</f>
        <v>127.203507755408</v>
      </c>
      <c r="C43" s="40" t="n">
        <f aca="false">B43/B42-1</f>
        <v>-0.1083</v>
      </c>
      <c r="D43" s="40" t="n">
        <f aca="false">B19/B15-1</f>
        <v>-0.0665522156491145</v>
      </c>
    </row>
    <row r="44" customFormat="false" ht="12.8" hidden="false" customHeight="false" outlineLevel="0" collapsed="false">
      <c r="A44" s="36" t="n">
        <v>2021</v>
      </c>
      <c r="B44" s="37" t="n">
        <f aca="false">AVERAGE(B20:B23)</f>
        <v>137.634195391352</v>
      </c>
      <c r="C44" s="38" t="n">
        <f aca="false">B44/B43-1</f>
        <v>0.0820000000000023</v>
      </c>
      <c r="D44" s="38" t="n">
        <f aca="false">B23/B19-1</f>
        <v>0.0570267415933838</v>
      </c>
    </row>
    <row r="45" customFormat="false" ht="12.8" hidden="false" customHeight="false" outlineLevel="0" collapsed="false">
      <c r="A45" s="7" t="n">
        <v>2022</v>
      </c>
      <c r="B45" s="39" t="n">
        <f aca="false">AVERAGE(B24:B27)</f>
        <v>145.341710333267</v>
      </c>
      <c r="C45" s="40" t="n">
        <f aca="false">B45/B44-1</f>
        <v>0.0559999999999972</v>
      </c>
      <c r="D45" s="40" t="n">
        <f aca="false">B27/B23-1</f>
        <v>0.0638458376527655</v>
      </c>
    </row>
    <row r="46" customFormat="false" ht="12.8" hidden="false" customHeight="false" outlineLevel="0" collapsed="false">
      <c r="A46" s="36" t="n">
        <v>2023</v>
      </c>
      <c r="B46" s="37" t="n">
        <f aca="false">AVERAGE(B28:B31)</f>
        <v>151.155378746598</v>
      </c>
      <c r="C46" s="38" t="n">
        <f aca="false">B46/B45-1</f>
        <v>0.0400000000000018</v>
      </c>
      <c r="D46" s="38" t="n">
        <f aca="false">B31/B27-1</f>
        <v>0.0304761309224277</v>
      </c>
    </row>
    <row r="47" customFormat="false" ht="12.8" hidden="false" customHeight="false" outlineLevel="0" collapsed="false">
      <c r="A47" s="7" t="n">
        <v>2024</v>
      </c>
      <c r="B47" s="39" t="n">
        <f aca="false">AVERAGE(B32:B35)</f>
        <v>156.445817002729</v>
      </c>
      <c r="C47" s="40" t="n">
        <f aca="false">B47/B46-1</f>
        <v>0.0350000000000004</v>
      </c>
      <c r="D47" s="40" t="n">
        <f aca="false">B35/B31-1</f>
        <v>0.0252655125045063</v>
      </c>
    </row>
    <row r="48" customFormat="false" ht="12.8" hidden="false" customHeight="false" outlineLevel="0" collapsed="false">
      <c r="A48" s="36" t="n">
        <v>2025</v>
      </c>
      <c r="B48" s="37" t="n">
        <f aca="false">AVERAGE(B36:B39)</f>
        <v>161.139191512811</v>
      </c>
      <c r="C48" s="40" t="n">
        <f aca="false">B48/B47-1</f>
        <v>0.0299999999999978</v>
      </c>
      <c r="D48" s="38" t="n">
        <f aca="false">B39/B35-1</f>
        <v>0.0299999999999991</v>
      </c>
    </row>
  </sheetData>
  <mergeCells count="1">
    <mergeCell ref="B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95703125" defaultRowHeight="12.8" zeroHeight="false" outlineLevelRow="0" outlineLevelCol="0"/>
  <sheetData>
    <row r="1" customFormat="false" ht="12.8" hidden="false" customHeight="false" outlineLevel="0" collapsed="false">
      <c r="A1" s="0" t="s">
        <v>237</v>
      </c>
      <c r="B1" s="0" t="s">
        <v>238</v>
      </c>
      <c r="C1" s="0" t="s">
        <v>239</v>
      </c>
      <c r="D1" s="0" t="s">
        <v>240</v>
      </c>
      <c r="E1" s="0" t="s">
        <v>241</v>
      </c>
      <c r="F1" s="0" t="s">
        <v>242</v>
      </c>
      <c r="G1" s="0" t="s">
        <v>243</v>
      </c>
      <c r="H1" s="0" t="s">
        <v>244</v>
      </c>
      <c r="I1" s="0" t="s">
        <v>245</v>
      </c>
      <c r="J1" s="0" t="s">
        <v>246</v>
      </c>
      <c r="K1" s="0" t="s">
        <v>247</v>
      </c>
      <c r="L1" s="0" t="s">
        <v>248</v>
      </c>
      <c r="M1" s="0" t="s">
        <v>249</v>
      </c>
      <c r="N1" s="0" t="s">
        <v>250</v>
      </c>
      <c r="O1" s="0" t="s">
        <v>251</v>
      </c>
      <c r="P1" s="0" t="s">
        <v>252</v>
      </c>
      <c r="Q1" s="0" t="s">
        <v>253</v>
      </c>
    </row>
    <row r="2" customFormat="false" ht="12.8" hidden="false" customHeight="false" outlineLevel="0" collapsed="false">
      <c r="A2" s="0" t="n">
        <v>49</v>
      </c>
      <c r="B2" s="0" t="n">
        <v>17739542.6683295</v>
      </c>
      <c r="C2" s="0" t="n">
        <v>17046008.4559886</v>
      </c>
      <c r="D2" s="0" t="n">
        <v>17790689.8273429</v>
      </c>
      <c r="E2" s="0" t="n">
        <v>17094086.782646</v>
      </c>
      <c r="F2" s="0" t="n">
        <v>14771665.1969299</v>
      </c>
      <c r="G2" s="0" t="n">
        <v>2274343.25905867</v>
      </c>
      <c r="H2" s="0" t="n">
        <v>14819743.6254266</v>
      </c>
      <c r="I2" s="0" t="n">
        <v>2274343.15721941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20424458.4543804</v>
      </c>
      <c r="C3" s="0" t="n">
        <v>19624390.9023085</v>
      </c>
      <c r="D3" s="0" t="n">
        <v>20486108.3730933</v>
      </c>
      <c r="E3" s="0" t="n">
        <v>19682341.8225772</v>
      </c>
      <c r="F3" s="0" t="n">
        <v>16954124.061915</v>
      </c>
      <c r="G3" s="0" t="n">
        <v>2670266.84039358</v>
      </c>
      <c r="H3" s="0" t="n">
        <v>17012075.1687156</v>
      </c>
      <c r="I3" s="0" t="n">
        <v>2670266.65386161</v>
      </c>
      <c r="J3" s="0" t="n">
        <v>0</v>
      </c>
      <c r="K3" s="0" t="n">
        <v>0</v>
      </c>
      <c r="L3" s="0" t="n">
        <v>3407293.34094502</v>
      </c>
      <c r="M3" s="0" t="n">
        <v>3216781.7370772</v>
      </c>
      <c r="N3" s="0" t="n">
        <v>3417568.32680826</v>
      </c>
      <c r="O3" s="0" t="n">
        <v>3226440.22327767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19770972.3841794</v>
      </c>
      <c r="C4" s="0" t="n">
        <v>18995663.1156498</v>
      </c>
      <c r="D4" s="0" t="n">
        <v>19832773.0187854</v>
      </c>
      <c r="E4" s="0" t="n">
        <v>19053755.7090979</v>
      </c>
      <c r="F4" s="0" t="n">
        <v>16349990.4450074</v>
      </c>
      <c r="G4" s="0" t="n">
        <v>2645672.67064244</v>
      </c>
      <c r="H4" s="0" t="n">
        <v>16408083.2513183</v>
      </c>
      <c r="I4" s="0" t="n">
        <v>2645672.45777962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21368066.5344648</v>
      </c>
      <c r="C5" s="0" t="n">
        <v>20527759.8395527</v>
      </c>
      <c r="D5" s="0" t="n">
        <v>21437495.7535011</v>
      </c>
      <c r="E5" s="0" t="n">
        <v>20593023.3020646</v>
      </c>
      <c r="F5" s="0" t="n">
        <v>17570152.7017283</v>
      </c>
      <c r="G5" s="0" t="n">
        <v>2957607.13782439</v>
      </c>
      <c r="H5" s="0" t="n">
        <v>17635416.5821139</v>
      </c>
      <c r="I5" s="0" t="n">
        <v>2957606.71995067</v>
      </c>
      <c r="J5" s="0" t="n">
        <v>0</v>
      </c>
      <c r="K5" s="0" t="n">
        <v>0</v>
      </c>
      <c r="L5" s="0" t="n">
        <v>3564132.89763385</v>
      </c>
      <c r="M5" s="0" t="n">
        <v>3365591.907514</v>
      </c>
      <c r="N5" s="0" t="n">
        <v>3575704.43354022</v>
      </c>
      <c r="O5" s="0" t="n">
        <v>3376469.15074694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18728958.0861916</v>
      </c>
      <c r="C6" s="0" t="n">
        <v>17994800.0013876</v>
      </c>
      <c r="D6" s="0" t="n">
        <v>18790364.5689223</v>
      </c>
      <c r="E6" s="0" t="n">
        <v>18052522.0916958</v>
      </c>
      <c r="F6" s="0" t="n">
        <v>15350038.840364</v>
      </c>
      <c r="G6" s="0" t="n">
        <v>2644761.16102356</v>
      </c>
      <c r="H6" s="0" t="n">
        <v>15407761.2967386</v>
      </c>
      <c r="I6" s="0" t="n">
        <v>2644760.79495724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19344977.1486059</v>
      </c>
      <c r="C7" s="0" t="n">
        <v>18584952.0654976</v>
      </c>
      <c r="D7" s="0" t="n">
        <v>19409648.3002501</v>
      </c>
      <c r="E7" s="0" t="n">
        <v>18645742.9430678</v>
      </c>
      <c r="F7" s="0" t="n">
        <v>15749244.3925708</v>
      </c>
      <c r="G7" s="0" t="n">
        <v>2835707.67292677</v>
      </c>
      <c r="H7" s="0" t="n">
        <v>15810036.017621</v>
      </c>
      <c r="I7" s="0" t="n">
        <v>2835706.92544678</v>
      </c>
      <c r="J7" s="0" t="n">
        <v>0</v>
      </c>
      <c r="K7" s="0" t="n">
        <v>0</v>
      </c>
      <c r="L7" s="0" t="n">
        <v>3226722.40513603</v>
      </c>
      <c r="M7" s="0" t="n">
        <v>3047924.09388835</v>
      </c>
      <c r="N7" s="0" t="n">
        <v>3237500.9337035</v>
      </c>
      <c r="O7" s="0" t="n">
        <v>3058055.90994514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18427134.5399583</v>
      </c>
      <c r="C8" s="0" t="n">
        <v>17701683.4149655</v>
      </c>
      <c r="D8" s="0" t="n">
        <v>18490578.4951819</v>
      </c>
      <c r="E8" s="0" t="n">
        <v>17761320.7274872</v>
      </c>
      <c r="F8" s="0" t="n">
        <v>14950783.4314508</v>
      </c>
      <c r="G8" s="0" t="n">
        <v>2750899.98351474</v>
      </c>
      <c r="H8" s="0" t="n">
        <v>15010421.5067199</v>
      </c>
      <c r="I8" s="0" t="n">
        <v>2750899.22076729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20136704.9556894</v>
      </c>
      <c r="C9" s="0" t="n">
        <v>19341944.8305412</v>
      </c>
      <c r="D9" s="0" t="n">
        <v>20206487.8241816</v>
      </c>
      <c r="E9" s="0" t="n">
        <v>19407540.7231199</v>
      </c>
      <c r="F9" s="0" t="n">
        <v>16247142.1406783</v>
      </c>
      <c r="G9" s="0" t="n">
        <v>3094802.6898629</v>
      </c>
      <c r="H9" s="0" t="n">
        <v>16312738.7369872</v>
      </c>
      <c r="I9" s="0" t="n">
        <v>3094801.98613268</v>
      </c>
      <c r="J9" s="166" t="n">
        <v>18733.8129683629</v>
      </c>
      <c r="K9" s="166" t="n">
        <v>18171.7985793121</v>
      </c>
      <c r="L9" s="0" t="n">
        <v>3358297.83516498</v>
      </c>
      <c r="M9" s="0" t="n">
        <v>3172755.47292878</v>
      </c>
      <c r="N9" s="0" t="n">
        <v>3369928.31687622</v>
      </c>
      <c r="O9" s="0" t="n">
        <v>3183688.12513982</v>
      </c>
      <c r="P9" s="0" t="n">
        <v>3122.30216139382</v>
      </c>
      <c r="Q9" s="0" t="n">
        <v>3028.63309655201</v>
      </c>
    </row>
    <row r="10" customFormat="false" ht="12.8" hidden="false" customHeight="false" outlineLevel="0" collapsed="false">
      <c r="A10" s="0" t="n">
        <v>57</v>
      </c>
      <c r="B10" s="0" t="n">
        <v>19376031.6658193</v>
      </c>
      <c r="C10" s="0" t="n">
        <v>18609132.346687</v>
      </c>
      <c r="D10" s="0" t="n">
        <v>19442559.2610445</v>
      </c>
      <c r="E10" s="0" t="n">
        <v>18671668.282826</v>
      </c>
      <c r="F10" s="0" t="n">
        <v>15504708.1092755</v>
      </c>
      <c r="G10" s="0" t="n">
        <v>3104424.2374114</v>
      </c>
      <c r="H10" s="0" t="n">
        <v>15567244.4728401</v>
      </c>
      <c r="I10" s="0" t="n">
        <v>3104423.80998593</v>
      </c>
      <c r="J10" s="166" t="n">
        <v>52369.7306842421</v>
      </c>
      <c r="K10" s="166" t="n">
        <v>50798.6387637148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20698117.9502817</v>
      </c>
      <c r="C11" s="0" t="n">
        <v>19877476.4061486</v>
      </c>
      <c r="D11" s="0" t="n">
        <v>20770363.766955</v>
      </c>
      <c r="E11" s="0" t="n">
        <v>19945387.4704533</v>
      </c>
      <c r="F11" s="0" t="n">
        <v>16488924.5899378</v>
      </c>
      <c r="G11" s="0" t="n">
        <v>3388551.81621075</v>
      </c>
      <c r="H11" s="0" t="n">
        <v>16556836.0686898</v>
      </c>
      <c r="I11" s="0" t="n">
        <v>3388551.40176348</v>
      </c>
      <c r="J11" s="166" t="n">
        <v>99239.5036172691</v>
      </c>
      <c r="K11" s="166" t="n">
        <v>96262.318508751</v>
      </c>
      <c r="L11" s="0" t="n">
        <v>3451440.54905116</v>
      </c>
      <c r="M11" s="0" t="n">
        <v>3261519.47459449</v>
      </c>
      <c r="N11" s="0" t="n">
        <v>3463481.52225132</v>
      </c>
      <c r="O11" s="0" t="n">
        <v>3272837.98888071</v>
      </c>
      <c r="P11" s="0" t="n">
        <v>16539.9172695448</v>
      </c>
      <c r="Q11" s="0" t="n">
        <v>16043.7197514585</v>
      </c>
    </row>
    <row r="12" customFormat="false" ht="12.8" hidden="false" customHeight="false" outlineLevel="0" collapsed="false">
      <c r="A12" s="0" t="n">
        <v>59</v>
      </c>
      <c r="B12" s="0" t="n">
        <v>19874195.2039026</v>
      </c>
      <c r="C12" s="0" t="n">
        <v>19085698.5036669</v>
      </c>
      <c r="D12" s="0" t="n">
        <v>19946339.4687235</v>
      </c>
      <c r="E12" s="0" t="n">
        <v>19153514.1092788</v>
      </c>
      <c r="F12" s="0" t="n">
        <v>15808863.1544525</v>
      </c>
      <c r="G12" s="0" t="n">
        <v>3276835.34921439</v>
      </c>
      <c r="H12" s="0" t="n">
        <v>15876679.2109853</v>
      </c>
      <c r="I12" s="0" t="n">
        <v>3276834.89829352</v>
      </c>
      <c r="J12" s="166" t="n">
        <v>117229.967816862</v>
      </c>
      <c r="K12" s="166" t="n">
        <v>113713.068782356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21654501.5066177</v>
      </c>
      <c r="C13" s="0" t="n">
        <v>20793561.6770145</v>
      </c>
      <c r="D13" s="0" t="n">
        <v>21733835.2916423</v>
      </c>
      <c r="E13" s="0" t="n">
        <v>20868135.4316094</v>
      </c>
      <c r="F13" s="0" t="n">
        <v>17151317.5954226</v>
      </c>
      <c r="G13" s="0" t="n">
        <v>3642244.08159197</v>
      </c>
      <c r="H13" s="0" t="n">
        <v>17225891.8209848</v>
      </c>
      <c r="I13" s="0" t="n">
        <v>3642243.61062465</v>
      </c>
      <c r="J13" s="166" t="n">
        <v>162721.178424523</v>
      </c>
      <c r="K13" s="166" t="n">
        <v>157839.543071787</v>
      </c>
      <c r="L13" s="0" t="n">
        <v>3610387.64491286</v>
      </c>
      <c r="M13" s="0" t="n">
        <v>3412335.03853843</v>
      </c>
      <c r="N13" s="0" t="n">
        <v>3623609.94633946</v>
      </c>
      <c r="O13" s="0" t="n">
        <v>3424764.00148063</v>
      </c>
      <c r="P13" s="0" t="n">
        <v>27120.1964040872</v>
      </c>
      <c r="Q13" s="0" t="n">
        <v>26306.5905119645</v>
      </c>
    </row>
    <row r="14" customFormat="false" ht="12.8" hidden="false" customHeight="false" outlineLevel="0" collapsed="false">
      <c r="A14" s="0" t="n">
        <v>61</v>
      </c>
      <c r="B14" s="0" t="n">
        <v>20144655.6423424</v>
      </c>
      <c r="C14" s="0" t="n">
        <v>19344443.8522577</v>
      </c>
      <c r="D14" s="0" t="n">
        <v>20218888.9531109</v>
      </c>
      <c r="E14" s="0" t="n">
        <v>19414223.162178</v>
      </c>
      <c r="F14" s="0" t="n">
        <v>15941978.2621032</v>
      </c>
      <c r="G14" s="0" t="n">
        <v>3402465.59015458</v>
      </c>
      <c r="H14" s="0" t="n">
        <v>16011757.9563475</v>
      </c>
      <c r="I14" s="0" t="n">
        <v>3402465.20583056</v>
      </c>
      <c r="J14" s="166" t="n">
        <v>175524.962830442</v>
      </c>
      <c r="K14" s="166" t="n">
        <v>170259.213945529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19921517.587519</v>
      </c>
      <c r="C15" s="0" t="n">
        <v>19129995.6932952</v>
      </c>
      <c r="D15" s="0" t="n">
        <v>19994617.2710744</v>
      </c>
      <c r="E15" s="0" t="n">
        <v>19198709.3938288</v>
      </c>
      <c r="F15" s="0" t="n">
        <v>15721265.3687438</v>
      </c>
      <c r="G15" s="0" t="n">
        <v>3408730.32455139</v>
      </c>
      <c r="H15" s="0" t="n">
        <v>15789979.4093119</v>
      </c>
      <c r="I15" s="0" t="n">
        <v>3408729.98451689</v>
      </c>
      <c r="J15" s="166" t="n">
        <v>202742.650637218</v>
      </c>
      <c r="K15" s="166" t="n">
        <v>196660.371118102</v>
      </c>
      <c r="L15" s="0" t="n">
        <v>3322594.82510468</v>
      </c>
      <c r="M15" s="0" t="n">
        <v>3140837.47678224</v>
      </c>
      <c r="N15" s="0" t="n">
        <v>3334778.10944812</v>
      </c>
      <c r="O15" s="0" t="n">
        <v>3152289.76387764</v>
      </c>
      <c r="P15" s="0" t="n">
        <v>33790.4417728697</v>
      </c>
      <c r="Q15" s="0" t="n">
        <v>32776.7285196836</v>
      </c>
    </row>
    <row r="16" customFormat="false" ht="12.8" hidden="false" customHeight="false" outlineLevel="0" collapsed="false">
      <c r="A16" s="0" t="n">
        <v>63</v>
      </c>
      <c r="B16" s="0" t="n">
        <v>18926467.7840756</v>
      </c>
      <c r="C16" s="0" t="n">
        <v>18174552.4841768</v>
      </c>
      <c r="D16" s="0" t="n">
        <v>18996972.1123845</v>
      </c>
      <c r="E16" s="0" t="n">
        <v>18240826.5509978</v>
      </c>
      <c r="F16" s="0" t="n">
        <v>14893132.9871458</v>
      </c>
      <c r="G16" s="0" t="n">
        <v>3281419.49703099</v>
      </c>
      <c r="H16" s="0" t="n">
        <v>14959407.2345048</v>
      </c>
      <c r="I16" s="0" t="n">
        <v>3281419.31649295</v>
      </c>
      <c r="J16" s="166" t="n">
        <v>222862.309346122</v>
      </c>
      <c r="K16" s="166" t="n">
        <v>216176.440065739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17325014.3833786</v>
      </c>
      <c r="C17" s="0" t="n">
        <v>16638520.8057435</v>
      </c>
      <c r="D17" s="0" t="n">
        <v>17389518.3454195</v>
      </c>
      <c r="E17" s="0" t="n">
        <v>16699154.5286054</v>
      </c>
      <c r="F17" s="0" t="n">
        <v>13593595.3205094</v>
      </c>
      <c r="G17" s="0" t="n">
        <v>3044925.48523416</v>
      </c>
      <c r="H17" s="0" t="n">
        <v>13654229.1934769</v>
      </c>
      <c r="I17" s="0" t="n">
        <v>3044925.33512854</v>
      </c>
      <c r="J17" s="166" t="n">
        <v>230971.30147243</v>
      </c>
      <c r="K17" s="166" t="n">
        <v>224042.162428257</v>
      </c>
      <c r="L17" s="0" t="n">
        <v>2890593.73684595</v>
      </c>
      <c r="M17" s="0" t="n">
        <v>2733713.60034513</v>
      </c>
      <c r="N17" s="0" t="n">
        <v>2901344.4004571</v>
      </c>
      <c r="O17" s="0" t="n">
        <v>2743819.59782182</v>
      </c>
      <c r="P17" s="0" t="n">
        <v>38495.2169120717</v>
      </c>
      <c r="Q17" s="0" t="n">
        <v>37340.3604047096</v>
      </c>
    </row>
    <row r="18" customFormat="false" ht="12.8" hidden="false" customHeight="false" outlineLevel="0" collapsed="false">
      <c r="A18" s="0" t="n">
        <v>65</v>
      </c>
      <c r="B18" s="0" t="n">
        <v>17161585.3007011</v>
      </c>
      <c r="C18" s="0" t="n">
        <v>16480915.9586486</v>
      </c>
      <c r="D18" s="0" t="n">
        <v>17226658.2022373</v>
      </c>
      <c r="E18" s="0" t="n">
        <v>16542084.4846853</v>
      </c>
      <c r="F18" s="0" t="n">
        <v>13442073.7490481</v>
      </c>
      <c r="G18" s="0" t="n">
        <v>3038842.20960052</v>
      </c>
      <c r="H18" s="0" t="n">
        <v>13503242.4193763</v>
      </c>
      <c r="I18" s="0" t="n">
        <v>3038842.06530896</v>
      </c>
      <c r="J18" s="166" t="n">
        <v>195590.567062491</v>
      </c>
      <c r="K18" s="166" t="n">
        <v>189722.850050616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17336788.8195762</v>
      </c>
      <c r="C19" s="0" t="n">
        <v>16648151.1579798</v>
      </c>
      <c r="D19" s="0" t="n">
        <v>17407059.925948</v>
      </c>
      <c r="E19" s="0" t="n">
        <v>16714205.9965884</v>
      </c>
      <c r="F19" s="0" t="n">
        <v>13587355.0149388</v>
      </c>
      <c r="G19" s="0" t="n">
        <v>3060796.14304093</v>
      </c>
      <c r="H19" s="0" t="n">
        <v>13653409.980326</v>
      </c>
      <c r="I19" s="0" t="n">
        <v>3060796.01626237</v>
      </c>
      <c r="J19" s="166" t="n">
        <v>189500.232062338</v>
      </c>
      <c r="K19" s="166" t="n">
        <v>183815.225100467</v>
      </c>
      <c r="L19" s="0" t="n">
        <v>2892511.98896857</v>
      </c>
      <c r="M19" s="0" t="n">
        <v>2736560.67396434</v>
      </c>
      <c r="N19" s="0" t="n">
        <v>2904223.84326139</v>
      </c>
      <c r="O19" s="0" t="n">
        <v>2747570.18499962</v>
      </c>
      <c r="P19" s="0" t="n">
        <v>31583.3720103896</v>
      </c>
      <c r="Q19" s="0" t="n">
        <v>30635.8708500779</v>
      </c>
    </row>
    <row r="20" customFormat="false" ht="12.8" hidden="false" customHeight="false" outlineLevel="0" collapsed="false">
      <c r="A20" s="0" t="n">
        <v>67</v>
      </c>
      <c r="B20" s="0" t="n">
        <v>17811068.7178842</v>
      </c>
      <c r="C20" s="0" t="n">
        <v>17101668.9038181</v>
      </c>
      <c r="D20" s="0" t="n">
        <v>17887101.6652212</v>
      </c>
      <c r="E20" s="0" t="n">
        <v>17173139.8729213</v>
      </c>
      <c r="F20" s="0" t="n">
        <v>13957827.1229314</v>
      </c>
      <c r="G20" s="0" t="n">
        <v>3143841.7808867</v>
      </c>
      <c r="H20" s="0" t="n">
        <v>14029298.220161</v>
      </c>
      <c r="I20" s="0" t="n">
        <v>3143841.65276024</v>
      </c>
      <c r="J20" s="166" t="n">
        <v>204565.659219299</v>
      </c>
      <c r="K20" s="166" t="n">
        <v>198428.68944272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17515775.0799979</v>
      </c>
      <c r="C21" s="0" t="n">
        <v>16818562.2515557</v>
      </c>
      <c r="D21" s="0" t="n">
        <v>17591672.1891006</v>
      </c>
      <c r="E21" s="0" t="n">
        <v>16889905.5327719</v>
      </c>
      <c r="F21" s="0" t="n">
        <v>13721085.2673121</v>
      </c>
      <c r="G21" s="0" t="n">
        <v>3097476.98424359</v>
      </c>
      <c r="H21" s="0" t="n">
        <v>13792428.6734288</v>
      </c>
      <c r="I21" s="0" t="n">
        <v>3097476.85934312</v>
      </c>
      <c r="J21" s="166" t="n">
        <v>222675.54785813</v>
      </c>
      <c r="K21" s="166" t="n">
        <v>215995.281422386</v>
      </c>
      <c r="L21" s="0" t="n">
        <v>2922426.19013286</v>
      </c>
      <c r="M21" s="0" t="n">
        <v>2764329.05886401</v>
      </c>
      <c r="N21" s="0" t="n">
        <v>2935075.71154681</v>
      </c>
      <c r="O21" s="0" t="n">
        <v>2776219.97616547</v>
      </c>
      <c r="P21" s="0" t="n">
        <v>37112.5913096883</v>
      </c>
      <c r="Q21" s="0" t="n">
        <v>35999.2135703976</v>
      </c>
    </row>
    <row r="22" customFormat="false" ht="12.8" hidden="false" customHeight="false" outlineLevel="0" collapsed="false">
      <c r="A22" s="0" t="n">
        <v>69</v>
      </c>
      <c r="B22" s="0" t="n">
        <v>17939590.9618416</v>
      </c>
      <c r="C22" s="0" t="n">
        <v>17225685.9106416</v>
      </c>
      <c r="D22" s="0" t="n">
        <v>18017338.5017615</v>
      </c>
      <c r="E22" s="0" t="n">
        <v>17298768.5969708</v>
      </c>
      <c r="F22" s="0" t="n">
        <v>14053836.3713644</v>
      </c>
      <c r="G22" s="0" t="n">
        <v>3171849.53927728</v>
      </c>
      <c r="H22" s="0" t="n">
        <v>14126919.2575779</v>
      </c>
      <c r="I22" s="0" t="n">
        <v>3171849.33939295</v>
      </c>
      <c r="J22" s="166" t="n">
        <v>243953.655904947</v>
      </c>
      <c r="K22" s="166" t="n">
        <v>236635.046227798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18606030.7524462</v>
      </c>
      <c r="C23" s="0" t="n">
        <v>17875156.9064643</v>
      </c>
      <c r="D23" s="0" t="n">
        <v>18610237.5887718</v>
      </c>
      <c r="E23" s="0" t="n">
        <v>17878263.5942547</v>
      </c>
      <c r="F23" s="0" t="n">
        <v>14521732.2281788</v>
      </c>
      <c r="G23" s="0" t="n">
        <v>3353424.67828542</v>
      </c>
      <c r="H23" s="0" t="n">
        <v>14593008.5861562</v>
      </c>
      <c r="I23" s="0" t="n">
        <v>3285255.00809853</v>
      </c>
      <c r="J23" s="166" t="n">
        <v>290149.534573842</v>
      </c>
      <c r="K23" s="166" t="n">
        <v>281445.048536626</v>
      </c>
      <c r="L23" s="0" t="n">
        <v>3104000.34561559</v>
      </c>
      <c r="M23" s="0" t="n">
        <v>2930656.4449744</v>
      </c>
      <c r="N23" s="0" t="n">
        <v>3104613.33843397</v>
      </c>
      <c r="O23" s="0" t="n">
        <v>2931190.63642921</v>
      </c>
      <c r="P23" s="0" t="n">
        <v>48358.2557623069</v>
      </c>
      <c r="Q23" s="0" t="n">
        <v>46907.5080894377</v>
      </c>
    </row>
    <row r="24" customFormat="false" ht="12.8" hidden="false" customHeight="false" outlineLevel="0" collapsed="false">
      <c r="A24" s="0" t="n">
        <v>71</v>
      </c>
      <c r="B24" s="0" t="n">
        <v>18502741.2196995</v>
      </c>
      <c r="C24" s="0" t="n">
        <v>17774034.7575472</v>
      </c>
      <c r="D24" s="0" t="n">
        <v>18509471.3293451</v>
      </c>
      <c r="E24" s="0" t="n">
        <v>17779561.0568437</v>
      </c>
      <c r="F24" s="0" t="n">
        <v>14389093.6892489</v>
      </c>
      <c r="G24" s="0" t="n">
        <v>3384941.06829834</v>
      </c>
      <c r="H24" s="0" t="n">
        <v>14460873.2042834</v>
      </c>
      <c r="I24" s="0" t="n">
        <v>3318687.85256025</v>
      </c>
      <c r="J24" s="166" t="n">
        <v>299240.648287684</v>
      </c>
      <c r="K24" s="166" t="n">
        <v>290263.428839053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17994485.0333879</v>
      </c>
      <c r="C25" s="0" t="n">
        <v>17284522.5423822</v>
      </c>
      <c r="D25" s="0" t="n">
        <v>18002054.3159821</v>
      </c>
      <c r="E25" s="0" t="n">
        <v>17290876.6331291</v>
      </c>
      <c r="F25" s="0" t="n">
        <v>13948935.5284482</v>
      </c>
      <c r="G25" s="0" t="n">
        <v>3335587.01393403</v>
      </c>
      <c r="H25" s="0" t="n">
        <v>14019243.036555</v>
      </c>
      <c r="I25" s="0" t="n">
        <v>3271633.59657409</v>
      </c>
      <c r="J25" s="166" t="n">
        <v>296566.738145225</v>
      </c>
      <c r="K25" s="166" t="n">
        <v>287669.736000868</v>
      </c>
      <c r="L25" s="0" t="n">
        <v>3001493.99287223</v>
      </c>
      <c r="M25" s="0" t="n">
        <v>2833085.05320611</v>
      </c>
      <c r="N25" s="0" t="n">
        <v>3002677.92588628</v>
      </c>
      <c r="O25" s="0" t="n">
        <v>2834164.33884988</v>
      </c>
      <c r="P25" s="0" t="n">
        <v>49427.7896908708</v>
      </c>
      <c r="Q25" s="0" t="n">
        <v>47944.9560001447</v>
      </c>
    </row>
    <row r="26" customFormat="false" ht="12.8" hidden="false" customHeight="false" outlineLevel="0" collapsed="false">
      <c r="A26" s="0" t="n">
        <v>73</v>
      </c>
      <c r="B26" s="0" t="n">
        <v>17407999.2616458</v>
      </c>
      <c r="C26" s="0" t="n">
        <v>16719499.6429914</v>
      </c>
      <c r="D26" s="0" t="n">
        <v>17417249.9618849</v>
      </c>
      <c r="E26" s="0" t="n">
        <v>16727462.9762566</v>
      </c>
      <c r="F26" s="0" t="n">
        <v>13450536.0036552</v>
      </c>
      <c r="G26" s="0" t="n">
        <v>3268963.63933614</v>
      </c>
      <c r="H26" s="0" t="n">
        <v>13520040.1156101</v>
      </c>
      <c r="I26" s="0" t="n">
        <v>3207422.86064645</v>
      </c>
      <c r="J26" s="166" t="n">
        <v>301064.679994015</v>
      </c>
      <c r="K26" s="166" t="n">
        <v>292032.739594194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17993254.9756562</v>
      </c>
      <c r="C27" s="0" t="n">
        <v>17280509.378101</v>
      </c>
      <c r="D27" s="0" t="n">
        <v>18005874.7157864</v>
      </c>
      <c r="E27" s="0" t="n">
        <v>17291639.6644952</v>
      </c>
      <c r="F27" s="0" t="n">
        <v>13838723.4400916</v>
      </c>
      <c r="G27" s="0" t="n">
        <v>3441785.9380094</v>
      </c>
      <c r="H27" s="0" t="n">
        <v>13912136.1840779</v>
      </c>
      <c r="I27" s="0" t="n">
        <v>3379503.48041729</v>
      </c>
      <c r="J27" s="166" t="n">
        <v>328352.124061347</v>
      </c>
      <c r="K27" s="166" t="n">
        <v>318501.560339506</v>
      </c>
      <c r="L27" s="0" t="n">
        <v>3001588.01909424</v>
      </c>
      <c r="M27" s="0" t="n">
        <v>2832665.11979896</v>
      </c>
      <c r="N27" s="0" t="n">
        <v>3003616.43664761</v>
      </c>
      <c r="O27" s="0" t="n">
        <v>2834540.48097898</v>
      </c>
      <c r="P27" s="0" t="n">
        <v>54725.3540102245</v>
      </c>
      <c r="Q27" s="0" t="n">
        <v>53083.5933899177</v>
      </c>
    </row>
    <row r="28" customFormat="false" ht="12.8" hidden="false" customHeight="false" outlineLevel="0" collapsed="false">
      <c r="A28" s="0" t="n">
        <v>75</v>
      </c>
      <c r="B28" s="0" t="n">
        <v>18437586.6001865</v>
      </c>
      <c r="C28" s="0" t="n">
        <v>17706472.6242829</v>
      </c>
      <c r="D28" s="0" t="n">
        <v>18453443.1204055</v>
      </c>
      <c r="E28" s="0" t="n">
        <v>17720697.5738909</v>
      </c>
      <c r="F28" s="0" t="n">
        <v>14104473.9622351</v>
      </c>
      <c r="G28" s="0" t="n">
        <v>3601998.66204782</v>
      </c>
      <c r="H28" s="0" t="n">
        <v>14180230.0802647</v>
      </c>
      <c r="I28" s="0" t="n">
        <v>3540467.4936262</v>
      </c>
      <c r="J28" s="166" t="n">
        <v>345489.541190737</v>
      </c>
      <c r="K28" s="166" t="n">
        <v>335124.854955014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19013217.3872671</v>
      </c>
      <c r="C29" s="0" t="n">
        <v>18256901.890278</v>
      </c>
      <c r="D29" s="0" t="n">
        <v>19031004.7201181</v>
      </c>
      <c r="E29" s="0" t="n">
        <v>18272932.6066253</v>
      </c>
      <c r="F29" s="0" t="n">
        <v>14488032.7361673</v>
      </c>
      <c r="G29" s="0" t="n">
        <v>3768869.15411072</v>
      </c>
      <c r="H29" s="0" t="n">
        <v>14566934.8853813</v>
      </c>
      <c r="I29" s="0" t="n">
        <v>3705997.72124401</v>
      </c>
      <c r="J29" s="166" t="n">
        <v>357350.538233911</v>
      </c>
      <c r="K29" s="166" t="n">
        <v>346630.022086894</v>
      </c>
      <c r="L29" s="0" t="n">
        <v>3171479.49183612</v>
      </c>
      <c r="M29" s="0" t="n">
        <v>2992462.58666728</v>
      </c>
      <c r="N29" s="0" t="n">
        <v>3174376.74798493</v>
      </c>
      <c r="O29" s="0" t="n">
        <v>2995164.11373109</v>
      </c>
      <c r="P29" s="0" t="n">
        <v>59558.4230389852</v>
      </c>
      <c r="Q29" s="0" t="n">
        <v>57771.6703478157</v>
      </c>
    </row>
    <row r="30" customFormat="false" ht="12.8" hidden="false" customHeight="false" outlineLevel="0" collapsed="false">
      <c r="A30" s="0" t="n">
        <v>77</v>
      </c>
      <c r="B30" s="0" t="n">
        <v>19418225.56112</v>
      </c>
      <c r="C30" s="0" t="n">
        <v>18645268.6598392</v>
      </c>
      <c r="D30" s="0" t="n">
        <v>19446539.6309813</v>
      </c>
      <c r="E30" s="0" t="n">
        <v>18671344.155651</v>
      </c>
      <c r="F30" s="0" t="n">
        <v>14767744.5034803</v>
      </c>
      <c r="G30" s="0" t="n">
        <v>3877524.15635889</v>
      </c>
      <c r="H30" s="0" t="n">
        <v>14849916.7865627</v>
      </c>
      <c r="I30" s="0" t="n">
        <v>3821427.36908832</v>
      </c>
      <c r="J30" s="166" t="n">
        <v>393544.425362337</v>
      </c>
      <c r="K30" s="166" t="n">
        <v>381738.092601467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19781148.9439285</v>
      </c>
      <c r="C31" s="0" t="n">
        <v>18993047.6175976</v>
      </c>
      <c r="D31" s="0" t="n">
        <v>19811416.8649966</v>
      </c>
      <c r="E31" s="0" t="n">
        <v>19020975.7714677</v>
      </c>
      <c r="F31" s="0" t="n">
        <v>14992406.3628731</v>
      </c>
      <c r="G31" s="0" t="n">
        <v>4000641.25472442</v>
      </c>
      <c r="H31" s="0" t="n">
        <v>15076607.5438097</v>
      </c>
      <c r="I31" s="0" t="n">
        <v>3944368.22765802</v>
      </c>
      <c r="J31" s="166" t="n">
        <v>416576.476861252</v>
      </c>
      <c r="K31" s="166" t="n">
        <v>404079.182555415</v>
      </c>
      <c r="L31" s="0" t="n">
        <v>3299818.01494009</v>
      </c>
      <c r="M31" s="0" t="n">
        <v>3113371.26371274</v>
      </c>
      <c r="N31" s="0" t="n">
        <v>3304822.79321528</v>
      </c>
      <c r="O31" s="0" t="n">
        <v>3118059.68845716</v>
      </c>
      <c r="P31" s="0" t="n">
        <v>69429.4128102087</v>
      </c>
      <c r="Q31" s="0" t="n">
        <v>67346.5304259024</v>
      </c>
    </row>
    <row r="32" customFormat="false" ht="12.8" hidden="false" customHeight="false" outlineLevel="0" collapsed="false">
      <c r="A32" s="0" t="n">
        <v>79</v>
      </c>
      <c r="B32" s="0" t="n">
        <v>20159772.8052854</v>
      </c>
      <c r="C32" s="0" t="n">
        <v>19354560.5237007</v>
      </c>
      <c r="D32" s="0" t="n">
        <v>20194470.4998713</v>
      </c>
      <c r="E32" s="0" t="n">
        <v>19386693.6890536</v>
      </c>
      <c r="F32" s="0" t="n">
        <v>15231704.4391553</v>
      </c>
      <c r="G32" s="0" t="n">
        <v>4122856.08454531</v>
      </c>
      <c r="H32" s="0" t="n">
        <v>15319421.6178329</v>
      </c>
      <c r="I32" s="0" t="n">
        <v>4067272.07122065</v>
      </c>
      <c r="J32" s="166" t="n">
        <v>446038.292758685</v>
      </c>
      <c r="K32" s="166" t="n">
        <v>432657.143975925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20560670.2643622</v>
      </c>
      <c r="C33" s="0" t="n">
        <v>19738125.4083588</v>
      </c>
      <c r="D33" s="0" t="n">
        <v>20596795.5880884</v>
      </c>
      <c r="E33" s="0" t="n">
        <v>19771591.5621645</v>
      </c>
      <c r="F33" s="0" t="n">
        <v>15481161.2047049</v>
      </c>
      <c r="G33" s="0" t="n">
        <v>4256964.20365389</v>
      </c>
      <c r="H33" s="0" t="n">
        <v>15571155.5802318</v>
      </c>
      <c r="I33" s="0" t="n">
        <v>4200435.98193274</v>
      </c>
      <c r="J33" s="166" t="n">
        <v>466259.169598909</v>
      </c>
      <c r="K33" s="166" t="n">
        <v>452271.394510942</v>
      </c>
      <c r="L33" s="0" t="n">
        <v>3429203.03540363</v>
      </c>
      <c r="M33" s="0" t="n">
        <v>3234861.08740566</v>
      </c>
      <c r="N33" s="0" t="n">
        <v>3435191.46736684</v>
      </c>
      <c r="O33" s="0" t="n">
        <v>3240482.08609148</v>
      </c>
      <c r="P33" s="0" t="n">
        <v>77709.8615998182</v>
      </c>
      <c r="Q33" s="0" t="n">
        <v>75378.5657518236</v>
      </c>
    </row>
    <row r="34" customFormat="false" ht="12.8" hidden="false" customHeight="false" outlineLevel="0" collapsed="false">
      <c r="A34" s="0" t="n">
        <v>81</v>
      </c>
      <c r="B34" s="0" t="n">
        <v>20956487.1448015</v>
      </c>
      <c r="C34" s="0" t="n">
        <v>20116943.6185102</v>
      </c>
      <c r="D34" s="0" t="n">
        <v>20994030.0508367</v>
      </c>
      <c r="E34" s="0" t="n">
        <v>20151734.3127876</v>
      </c>
      <c r="F34" s="0" t="n">
        <v>15739640.7077191</v>
      </c>
      <c r="G34" s="0" t="n">
        <v>4377302.91079104</v>
      </c>
      <c r="H34" s="0" t="n">
        <v>15831877.9353702</v>
      </c>
      <c r="I34" s="0" t="n">
        <v>4319856.37741735</v>
      </c>
      <c r="J34" s="166" t="n">
        <v>506538.158755699</v>
      </c>
      <c r="K34" s="166" t="n">
        <v>491342.013993028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21385700.188148</v>
      </c>
      <c r="C35" s="0" t="n">
        <v>20526208.9239706</v>
      </c>
      <c r="D35" s="0" t="n">
        <v>21425578.0433746</v>
      </c>
      <c r="E35" s="0" t="n">
        <v>20563214.8424759</v>
      </c>
      <c r="F35" s="0" t="n">
        <v>15971428.0618828</v>
      </c>
      <c r="G35" s="0" t="n">
        <v>4554780.86208785</v>
      </c>
      <c r="H35" s="0" t="n">
        <v>16065824.8879269</v>
      </c>
      <c r="I35" s="0" t="n">
        <v>4497389.95454895</v>
      </c>
      <c r="J35" s="166" t="n">
        <v>515544.674277591</v>
      </c>
      <c r="K35" s="166" t="n">
        <v>500078.334049263</v>
      </c>
      <c r="L35" s="0" t="n">
        <v>3567141.27335708</v>
      </c>
      <c r="M35" s="0" t="n">
        <v>3364492.53812646</v>
      </c>
      <c r="N35" s="0" t="n">
        <v>3573756.87563067</v>
      </c>
      <c r="O35" s="0" t="n">
        <v>3370705.90369192</v>
      </c>
      <c r="P35" s="0" t="n">
        <v>85924.1123795985</v>
      </c>
      <c r="Q35" s="0" t="n">
        <v>83346.3890082106</v>
      </c>
    </row>
    <row r="36" customFormat="false" ht="12.8" hidden="false" customHeight="false" outlineLevel="0" collapsed="false">
      <c r="A36" s="0" t="n">
        <v>83</v>
      </c>
      <c r="B36" s="0" t="n">
        <v>21712559.2842688</v>
      </c>
      <c r="C36" s="0" t="n">
        <v>20838730.8277855</v>
      </c>
      <c r="D36" s="0" t="n">
        <v>21752498.9870293</v>
      </c>
      <c r="E36" s="0" t="n">
        <v>20875792.5241027</v>
      </c>
      <c r="F36" s="0" t="n">
        <v>16133843.3433676</v>
      </c>
      <c r="G36" s="0" t="n">
        <v>4704887.4844179</v>
      </c>
      <c r="H36" s="0" t="n">
        <v>16228975.0449361</v>
      </c>
      <c r="I36" s="0" t="n">
        <v>4646817.47916657</v>
      </c>
      <c r="J36" s="166" t="n">
        <v>533746.417777565</v>
      </c>
      <c r="K36" s="166" t="n">
        <v>517734.025244238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22164358.4248509</v>
      </c>
      <c r="C37" s="0" t="n">
        <v>21270716.6802506</v>
      </c>
      <c r="D37" s="0" t="n">
        <v>22207426.1173547</v>
      </c>
      <c r="E37" s="0" t="n">
        <v>21310732.8524601</v>
      </c>
      <c r="F37" s="0" t="n">
        <v>16410386.320083</v>
      </c>
      <c r="G37" s="0" t="n">
        <v>4860330.36016765</v>
      </c>
      <c r="H37" s="0" t="n">
        <v>16508605.5338655</v>
      </c>
      <c r="I37" s="0" t="n">
        <v>4802127.31859457</v>
      </c>
      <c r="J37" s="166" t="n">
        <v>550472.953957088</v>
      </c>
      <c r="K37" s="166" t="n">
        <v>533958.765338376</v>
      </c>
      <c r="L37" s="0" t="n">
        <v>3695608.07071002</v>
      </c>
      <c r="M37" s="0" t="n">
        <v>3484793.13077661</v>
      </c>
      <c r="N37" s="0" t="n">
        <v>3702758.9524448</v>
      </c>
      <c r="O37" s="0" t="n">
        <v>3491513.88751791</v>
      </c>
      <c r="P37" s="0" t="n">
        <v>91745.4923261814</v>
      </c>
      <c r="Q37" s="0" t="n">
        <v>88993.127556396</v>
      </c>
    </row>
    <row r="38" customFormat="false" ht="12.8" hidden="false" customHeight="false" outlineLevel="0" collapsed="false">
      <c r="A38" s="0" t="n">
        <v>85</v>
      </c>
      <c r="B38" s="0" t="n">
        <v>22476889.0645791</v>
      </c>
      <c r="C38" s="0" t="n">
        <v>21569651.9197141</v>
      </c>
      <c r="D38" s="0" t="n">
        <v>22518695.5851869</v>
      </c>
      <c r="E38" s="0" t="n">
        <v>21608476.6106163</v>
      </c>
      <c r="F38" s="0" t="n">
        <v>16545650.8570732</v>
      </c>
      <c r="G38" s="0" t="n">
        <v>5024001.0626409</v>
      </c>
      <c r="H38" s="0" t="n">
        <v>16643423.1201038</v>
      </c>
      <c r="I38" s="0" t="n">
        <v>4965053.4905125</v>
      </c>
      <c r="J38" s="166" t="n">
        <v>579209.634877298</v>
      </c>
      <c r="K38" s="166" t="n">
        <v>561833.345830979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22829541.8331635</v>
      </c>
      <c r="C39" s="0" t="n">
        <v>21906270.1202601</v>
      </c>
      <c r="D39" s="0" t="n">
        <v>22873491.7664237</v>
      </c>
      <c r="E39" s="0" t="n">
        <v>21947104.0248563</v>
      </c>
      <c r="F39" s="0" t="n">
        <v>16765143.4225518</v>
      </c>
      <c r="G39" s="0" t="n">
        <v>5141126.69770825</v>
      </c>
      <c r="H39" s="0" t="n">
        <v>16865621.4318587</v>
      </c>
      <c r="I39" s="0" t="n">
        <v>5081482.59299765</v>
      </c>
      <c r="J39" s="166" t="n">
        <v>618341.034435106</v>
      </c>
      <c r="K39" s="166" t="n">
        <v>599790.803402053</v>
      </c>
      <c r="L39" s="0" t="n">
        <v>3807978.74835503</v>
      </c>
      <c r="M39" s="0" t="n">
        <v>3590603.57322218</v>
      </c>
      <c r="N39" s="0" t="n">
        <v>3815276.000057</v>
      </c>
      <c r="O39" s="0" t="n">
        <v>3597461.89118839</v>
      </c>
      <c r="P39" s="0" t="n">
        <v>103056.839072518</v>
      </c>
      <c r="Q39" s="0" t="n">
        <v>99965.1339003422</v>
      </c>
    </row>
    <row r="40" customFormat="false" ht="12.8" hidden="false" customHeight="false" outlineLevel="0" collapsed="false">
      <c r="A40" s="0" t="n">
        <v>87</v>
      </c>
      <c r="B40" s="0" t="n">
        <v>23105284.2480098</v>
      </c>
      <c r="C40" s="0" t="n">
        <v>22169698.1661232</v>
      </c>
      <c r="D40" s="0" t="n">
        <v>23150977.3124029</v>
      </c>
      <c r="E40" s="0" t="n">
        <v>22212165.2435435</v>
      </c>
      <c r="F40" s="0" t="n">
        <v>16968333.5224312</v>
      </c>
      <c r="G40" s="0" t="n">
        <v>5201364.64369197</v>
      </c>
      <c r="H40" s="0" t="n">
        <v>17071113.3749897</v>
      </c>
      <c r="I40" s="0" t="n">
        <v>5141051.86855381</v>
      </c>
      <c r="J40" s="166" t="n">
        <v>639670.383398889</v>
      </c>
      <c r="K40" s="166" t="n">
        <v>620480.271896923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23535354.8417226</v>
      </c>
      <c r="C41" s="0" t="n">
        <v>22581688.3004631</v>
      </c>
      <c r="D41" s="0" t="n">
        <v>23610573.3322307</v>
      </c>
      <c r="E41" s="0" t="n">
        <v>22652027.6414995</v>
      </c>
      <c r="F41" s="0" t="n">
        <v>17265757.4840797</v>
      </c>
      <c r="G41" s="0" t="n">
        <v>5315930.8163834</v>
      </c>
      <c r="H41" s="0" t="n">
        <v>17372346.8604767</v>
      </c>
      <c r="I41" s="0" t="n">
        <v>5279680.78102277</v>
      </c>
      <c r="J41" s="166" t="n">
        <v>743570.628491254</v>
      </c>
      <c r="K41" s="166" t="n">
        <v>721263.509636516</v>
      </c>
      <c r="L41" s="0" t="n">
        <v>3925706.26437235</v>
      </c>
      <c r="M41" s="0" t="n">
        <v>3701798.87264288</v>
      </c>
      <c r="N41" s="0" t="n">
        <v>3938210.53117297</v>
      </c>
      <c r="O41" s="0" t="n">
        <v>3713548.08268041</v>
      </c>
      <c r="P41" s="0" t="n">
        <v>123928.438081876</v>
      </c>
      <c r="Q41" s="0" t="n">
        <v>120210.584939419</v>
      </c>
    </row>
    <row r="42" customFormat="false" ht="12.8" hidden="false" customHeight="false" outlineLevel="0" collapsed="false">
      <c r="A42" s="0" t="n">
        <v>89</v>
      </c>
      <c r="B42" s="0" t="n">
        <v>23910229.476179</v>
      </c>
      <c r="C42" s="0" t="n">
        <v>22940081.3837788</v>
      </c>
      <c r="D42" s="0" t="n">
        <v>23987216.174879</v>
      </c>
      <c r="E42" s="0" t="n">
        <v>23012078.8660241</v>
      </c>
      <c r="F42" s="0" t="n">
        <v>17483431.4806227</v>
      </c>
      <c r="G42" s="0" t="n">
        <v>5456649.9031561</v>
      </c>
      <c r="H42" s="0" t="n">
        <v>17592042.4516797</v>
      </c>
      <c r="I42" s="0" t="n">
        <v>5420036.4143444</v>
      </c>
      <c r="J42" s="166" t="n">
        <v>817905.841694126</v>
      </c>
      <c r="K42" s="166" t="n">
        <v>793368.666443302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24236957.1329086</v>
      </c>
      <c r="C43" s="0" t="n">
        <v>23253007.0320208</v>
      </c>
      <c r="D43" s="0" t="n">
        <v>24324003.2074331</v>
      </c>
      <c r="E43" s="0" t="n">
        <v>23334592.9957575</v>
      </c>
      <c r="F43" s="0" t="n">
        <v>17713682.2249735</v>
      </c>
      <c r="G43" s="0" t="n">
        <v>5539324.80704736</v>
      </c>
      <c r="H43" s="0" t="n">
        <v>17824401.8549664</v>
      </c>
      <c r="I43" s="0" t="n">
        <v>5510191.14079111</v>
      </c>
      <c r="J43" s="166" t="n">
        <v>896102.603038968</v>
      </c>
      <c r="K43" s="166" t="n">
        <v>869219.524947799</v>
      </c>
      <c r="L43" s="0" t="n">
        <v>4041927.01036938</v>
      </c>
      <c r="M43" s="0" t="n">
        <v>3811832.77855138</v>
      </c>
      <c r="N43" s="0" t="n">
        <v>4056397.37733667</v>
      </c>
      <c r="O43" s="0" t="n">
        <v>3825425.67727584</v>
      </c>
      <c r="P43" s="0" t="n">
        <v>149350.433839828</v>
      </c>
      <c r="Q43" s="0" t="n">
        <v>144869.920824633</v>
      </c>
    </row>
    <row r="44" customFormat="false" ht="12.8" hidden="false" customHeight="false" outlineLevel="0" collapsed="false">
      <c r="A44" s="0" t="n">
        <v>91</v>
      </c>
      <c r="B44" s="0" t="n">
        <v>24610036.6276505</v>
      </c>
      <c r="C44" s="0" t="n">
        <v>23609932.4178201</v>
      </c>
      <c r="D44" s="0" t="n">
        <v>24699294.5264356</v>
      </c>
      <c r="E44" s="0" t="n">
        <v>23693601.4738912</v>
      </c>
      <c r="F44" s="0" t="n">
        <v>18005534.4239962</v>
      </c>
      <c r="G44" s="0" t="n">
        <v>5604397.99382387</v>
      </c>
      <c r="H44" s="0" t="n">
        <v>18118395.3541816</v>
      </c>
      <c r="I44" s="0" t="n">
        <v>5575206.11970955</v>
      </c>
      <c r="J44" s="166" t="n">
        <v>965098.737028381</v>
      </c>
      <c r="K44" s="166" t="n">
        <v>936145.77491753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24870077.4336084</v>
      </c>
      <c r="C45" s="0" t="n">
        <v>23859622.3012397</v>
      </c>
      <c r="D45" s="0" t="n">
        <v>24960754.7291999</v>
      </c>
      <c r="E45" s="0" t="n">
        <v>23944626.7982133</v>
      </c>
      <c r="F45" s="0" t="n">
        <v>18183799.0882864</v>
      </c>
      <c r="G45" s="0" t="n">
        <v>5675823.21295336</v>
      </c>
      <c r="H45" s="0" t="n">
        <v>18298135.3592809</v>
      </c>
      <c r="I45" s="0" t="n">
        <v>5646491.4389324</v>
      </c>
      <c r="J45" s="166" t="n">
        <v>1017969.34152149</v>
      </c>
      <c r="K45" s="166" t="n">
        <v>987430.261275848</v>
      </c>
      <c r="L45" s="0" t="n">
        <v>4146403.87067372</v>
      </c>
      <c r="M45" s="0" t="n">
        <v>3910632.42758827</v>
      </c>
      <c r="N45" s="0" t="n">
        <v>4161480.44433754</v>
      </c>
      <c r="O45" s="0" t="n">
        <v>3924796.66597608</v>
      </c>
      <c r="P45" s="0" t="n">
        <v>169661.556920249</v>
      </c>
      <c r="Q45" s="0" t="n">
        <v>164571.710212641</v>
      </c>
    </row>
    <row r="46" customFormat="false" ht="12.8" hidden="false" customHeight="false" outlineLevel="0" collapsed="false">
      <c r="A46" s="0" t="n">
        <v>93</v>
      </c>
      <c r="B46" s="0" t="n">
        <v>25283685.5221596</v>
      </c>
      <c r="C46" s="0" t="n">
        <v>24255674.8050952</v>
      </c>
      <c r="D46" s="0" t="n">
        <v>25375880.0398169</v>
      </c>
      <c r="E46" s="0" t="n">
        <v>24342102.7282682</v>
      </c>
      <c r="F46" s="0" t="n">
        <v>18455982.7366667</v>
      </c>
      <c r="G46" s="0" t="n">
        <v>5799692.0684285</v>
      </c>
      <c r="H46" s="0" t="n">
        <v>18572091.5892995</v>
      </c>
      <c r="I46" s="0" t="n">
        <v>5770011.13896874</v>
      </c>
      <c r="J46" s="166" t="n">
        <v>1136627.34381689</v>
      </c>
      <c r="K46" s="166" t="n">
        <v>1102528.52350238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25740337.8677501</v>
      </c>
      <c r="C47" s="0" t="n">
        <v>24692517.8103987</v>
      </c>
      <c r="D47" s="0" t="n">
        <v>25834510.9673718</v>
      </c>
      <c r="E47" s="0" t="n">
        <v>24780801.4197048</v>
      </c>
      <c r="F47" s="0" t="n">
        <v>18736952.7818346</v>
      </c>
      <c r="G47" s="0" t="n">
        <v>5955565.0285642</v>
      </c>
      <c r="H47" s="0" t="n">
        <v>18855361.0144133</v>
      </c>
      <c r="I47" s="0" t="n">
        <v>5925440.4052915</v>
      </c>
      <c r="J47" s="166" t="n">
        <v>1221382.45930344</v>
      </c>
      <c r="K47" s="166" t="n">
        <v>1184740.98552434</v>
      </c>
      <c r="L47" s="0" t="n">
        <v>4289846.40762873</v>
      </c>
      <c r="M47" s="0" t="n">
        <v>4046417.43128403</v>
      </c>
      <c r="N47" s="0" t="n">
        <v>4305504.51059085</v>
      </c>
      <c r="O47" s="0" t="n">
        <v>4061127.95116891</v>
      </c>
      <c r="P47" s="0" t="n">
        <v>203563.743217241</v>
      </c>
      <c r="Q47" s="0" t="n">
        <v>197456.830920723</v>
      </c>
    </row>
    <row r="48" customFormat="false" ht="12.8" hidden="false" customHeight="false" outlineLevel="0" collapsed="false">
      <c r="A48" s="0" t="n">
        <v>95</v>
      </c>
      <c r="B48" s="0" t="n">
        <v>26361499.3982393</v>
      </c>
      <c r="C48" s="0" t="n">
        <v>25287967.1122875</v>
      </c>
      <c r="D48" s="0" t="n">
        <v>26458594.8152495</v>
      </c>
      <c r="E48" s="0" t="n">
        <v>25379005.8142914</v>
      </c>
      <c r="F48" s="0" t="n">
        <v>19145072.5259222</v>
      </c>
      <c r="G48" s="0" t="n">
        <v>6142894.5863653</v>
      </c>
      <c r="H48" s="0" t="n">
        <v>19266480.6010173</v>
      </c>
      <c r="I48" s="0" t="n">
        <v>6112525.21327407</v>
      </c>
      <c r="J48" s="166" t="n">
        <v>1301456.05485268</v>
      </c>
      <c r="K48" s="166" t="n">
        <v>1262412.3732071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27039060.9831659</v>
      </c>
      <c r="C49" s="0" t="n">
        <v>25937034.8106305</v>
      </c>
      <c r="D49" s="0" t="n">
        <v>27139663.8269273</v>
      </c>
      <c r="E49" s="0" t="n">
        <v>26031372.3129097</v>
      </c>
      <c r="F49" s="0" t="n">
        <v>19587862.2521068</v>
      </c>
      <c r="G49" s="0" t="n">
        <v>6349172.55852368</v>
      </c>
      <c r="H49" s="0" t="n">
        <v>19713061.9305665</v>
      </c>
      <c r="I49" s="0" t="n">
        <v>6318310.3823432</v>
      </c>
      <c r="J49" s="166" t="n">
        <v>1364075.18776866</v>
      </c>
      <c r="K49" s="166" t="n">
        <v>1323152.9321356</v>
      </c>
      <c r="L49" s="0" t="n">
        <v>4508394.14058545</v>
      </c>
      <c r="M49" s="0" t="n">
        <v>4253482.46812932</v>
      </c>
      <c r="N49" s="0" t="n">
        <v>4525125.86245929</v>
      </c>
      <c r="O49" s="0" t="n">
        <v>4269205.40309766</v>
      </c>
      <c r="P49" s="0" t="n">
        <v>227345.86462811</v>
      </c>
      <c r="Q49" s="0" t="n">
        <v>220525.488689267</v>
      </c>
    </row>
    <row r="50" customFormat="false" ht="12.8" hidden="false" customHeight="false" outlineLevel="0" collapsed="false">
      <c r="A50" s="0" t="n">
        <v>97</v>
      </c>
      <c r="B50" s="0" t="n">
        <v>26866247.1887367</v>
      </c>
      <c r="C50" s="0" t="n">
        <v>25771412.7920716</v>
      </c>
      <c r="D50" s="0" t="n">
        <v>26964628.5027309</v>
      </c>
      <c r="E50" s="0" t="n">
        <v>25863664.4616195</v>
      </c>
      <c r="F50" s="0" t="n">
        <v>19398626.4895914</v>
      </c>
      <c r="G50" s="0" t="n">
        <v>6372786.30248027</v>
      </c>
      <c r="H50" s="0" t="n">
        <v>19521486.7054404</v>
      </c>
      <c r="I50" s="0" t="n">
        <v>6342177.75617912</v>
      </c>
      <c r="J50" s="166" t="n">
        <v>1410038.85660886</v>
      </c>
      <c r="K50" s="166" t="n">
        <v>1367737.69091059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27430658.814869</v>
      </c>
      <c r="C51" s="0" t="n">
        <v>26313416.7597791</v>
      </c>
      <c r="D51" s="0" t="n">
        <v>27532286.7526778</v>
      </c>
      <c r="E51" s="0" t="n">
        <v>26408726.7229126</v>
      </c>
      <c r="F51" s="0" t="n">
        <v>19792833.4986106</v>
      </c>
      <c r="G51" s="0" t="n">
        <v>6520583.26116853</v>
      </c>
      <c r="H51" s="0" t="n">
        <v>19918403.9039958</v>
      </c>
      <c r="I51" s="0" t="n">
        <v>6490322.81891682</v>
      </c>
      <c r="J51" s="166" t="n">
        <v>1540050.11967513</v>
      </c>
      <c r="K51" s="166" t="n">
        <v>1493848.61608488</v>
      </c>
      <c r="L51" s="0" t="n">
        <v>4571230.15922109</v>
      </c>
      <c r="M51" s="0" t="n">
        <v>4313135.59565035</v>
      </c>
      <c r="N51" s="0" t="n">
        <v>4588131.79710269</v>
      </c>
      <c r="O51" s="0" t="n">
        <v>4329017.70647231</v>
      </c>
      <c r="P51" s="0" t="n">
        <v>256675.019945855</v>
      </c>
      <c r="Q51" s="0" t="n">
        <v>248974.76934748</v>
      </c>
    </row>
    <row r="52" customFormat="false" ht="12.8" hidden="false" customHeight="false" outlineLevel="0" collapsed="false">
      <c r="A52" s="0" t="n">
        <v>99</v>
      </c>
      <c r="B52" s="0" t="n">
        <v>27751464.892949</v>
      </c>
      <c r="C52" s="0" t="n">
        <v>26620095.2906976</v>
      </c>
      <c r="D52" s="0" t="n">
        <v>27854988.181844</v>
      </c>
      <c r="E52" s="0" t="n">
        <v>26717184.8116975</v>
      </c>
      <c r="F52" s="0" t="n">
        <v>19997488.6764019</v>
      </c>
      <c r="G52" s="0" t="n">
        <v>6622606.6142957</v>
      </c>
      <c r="H52" s="0" t="n">
        <v>20125143.0734779</v>
      </c>
      <c r="I52" s="0" t="n">
        <v>6592041.73821964</v>
      </c>
      <c r="J52" s="166" t="n">
        <v>1588887.58777338</v>
      </c>
      <c r="K52" s="166" t="n">
        <v>1541220.96014017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27969035.5583532</v>
      </c>
      <c r="C53" s="0" t="n">
        <v>26828528.2595157</v>
      </c>
      <c r="D53" s="0" t="n">
        <v>28072192.4897702</v>
      </c>
      <c r="E53" s="0" t="n">
        <v>26925271.0159436</v>
      </c>
      <c r="F53" s="0" t="n">
        <v>20076607.6904781</v>
      </c>
      <c r="G53" s="0" t="n">
        <v>6751920.56903759</v>
      </c>
      <c r="H53" s="0" t="n">
        <v>20204194.7557051</v>
      </c>
      <c r="I53" s="0" t="n">
        <v>6721076.2602385</v>
      </c>
      <c r="J53" s="166" t="n">
        <v>1652125.32353218</v>
      </c>
      <c r="K53" s="166" t="n">
        <v>1602561.56382622</v>
      </c>
      <c r="L53" s="0" t="n">
        <v>4660642.62340257</v>
      </c>
      <c r="M53" s="0" t="n">
        <v>4397821.22678804</v>
      </c>
      <c r="N53" s="0" t="n">
        <v>4677798.35355065</v>
      </c>
      <c r="O53" s="0" t="n">
        <v>4413942.00219163</v>
      </c>
      <c r="P53" s="0" t="n">
        <v>275354.220588697</v>
      </c>
      <c r="Q53" s="0" t="n">
        <v>267093.593971036</v>
      </c>
    </row>
    <row r="54" customFormat="false" ht="12.8" hidden="false" customHeight="false" outlineLevel="0" collapsed="false">
      <c r="A54" s="0" t="n">
        <v>101</v>
      </c>
      <c r="B54" s="0" t="n">
        <v>28204866.7756217</v>
      </c>
      <c r="C54" s="0" t="n">
        <v>27055513.133527</v>
      </c>
      <c r="D54" s="0" t="n">
        <v>28310379.3034432</v>
      </c>
      <c r="E54" s="0" t="n">
        <v>27154496.6287845</v>
      </c>
      <c r="F54" s="0" t="n">
        <v>20212877.6111832</v>
      </c>
      <c r="G54" s="0" t="n">
        <v>6842635.52234382</v>
      </c>
      <c r="H54" s="0" t="n">
        <v>20342015.4877038</v>
      </c>
      <c r="I54" s="0" t="n">
        <v>6812481.14108067</v>
      </c>
      <c r="J54" s="166" t="n">
        <v>1717723.86080832</v>
      </c>
      <c r="K54" s="166" t="n">
        <v>1666192.14498407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28339667.728911</v>
      </c>
      <c r="C55" s="0" t="n">
        <v>27185755.4249119</v>
      </c>
      <c r="D55" s="0" t="n">
        <v>28447752.6132476</v>
      </c>
      <c r="E55" s="0" t="n">
        <v>27287196.8715945</v>
      </c>
      <c r="F55" s="0" t="n">
        <v>20351732.0315274</v>
      </c>
      <c r="G55" s="0" t="n">
        <v>6834023.39338453</v>
      </c>
      <c r="H55" s="0" t="n">
        <v>20481706.8013597</v>
      </c>
      <c r="I55" s="0" t="n">
        <v>6805490.07023484</v>
      </c>
      <c r="J55" s="166" t="n">
        <v>1789479.60245136</v>
      </c>
      <c r="K55" s="166" t="n">
        <v>1735795.21437782</v>
      </c>
      <c r="L55" s="0" t="n">
        <v>4720969.47776134</v>
      </c>
      <c r="M55" s="0" t="n">
        <v>4455200.46272007</v>
      </c>
      <c r="N55" s="0" t="n">
        <v>4738954.47136158</v>
      </c>
      <c r="O55" s="0" t="n">
        <v>4472108.68980479</v>
      </c>
      <c r="P55" s="0" t="n">
        <v>298246.60040856</v>
      </c>
      <c r="Q55" s="0" t="n">
        <v>289299.202396304</v>
      </c>
    </row>
    <row r="56" customFormat="false" ht="12.8" hidden="false" customHeight="false" outlineLevel="0" collapsed="false">
      <c r="A56" s="0" t="n">
        <v>103</v>
      </c>
      <c r="B56" s="0" t="n">
        <v>28551504.9435065</v>
      </c>
      <c r="C56" s="0" t="n">
        <v>27387956.7949638</v>
      </c>
      <c r="D56" s="0" t="n">
        <v>28661127.6879675</v>
      </c>
      <c r="E56" s="0" t="n">
        <v>27490843.132827</v>
      </c>
      <c r="F56" s="0" t="n">
        <v>20487637.0718852</v>
      </c>
      <c r="G56" s="0" t="n">
        <v>6900319.72307856</v>
      </c>
      <c r="H56" s="0" t="n">
        <v>20619731.0743419</v>
      </c>
      <c r="I56" s="0" t="n">
        <v>6871112.05848506</v>
      </c>
      <c r="J56" s="166" t="n">
        <v>1856470.72197832</v>
      </c>
      <c r="K56" s="166" t="n">
        <v>1800776.60031897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28815558.1376092</v>
      </c>
      <c r="C57" s="0" t="n">
        <v>27641387.0564679</v>
      </c>
      <c r="D57" s="0" t="n">
        <v>28925028.2375146</v>
      </c>
      <c r="E57" s="0" t="n">
        <v>27744126.4782776</v>
      </c>
      <c r="F57" s="0" t="n">
        <v>20709133.3186225</v>
      </c>
      <c r="G57" s="0" t="n">
        <v>6932253.73784538</v>
      </c>
      <c r="H57" s="0" t="n">
        <v>20841222.7798046</v>
      </c>
      <c r="I57" s="0" t="n">
        <v>6902903.69847305</v>
      </c>
      <c r="J57" s="166" t="n">
        <v>1959733.96141787</v>
      </c>
      <c r="K57" s="166" t="n">
        <v>1900941.94257533</v>
      </c>
      <c r="L57" s="0" t="n">
        <v>4803583.83394854</v>
      </c>
      <c r="M57" s="0" t="n">
        <v>4534778.99438015</v>
      </c>
      <c r="N57" s="0" t="n">
        <v>4821830.13309179</v>
      </c>
      <c r="O57" s="0" t="n">
        <v>4551932.8610179</v>
      </c>
      <c r="P57" s="0" t="n">
        <v>326622.326902978</v>
      </c>
      <c r="Q57" s="0" t="n">
        <v>316823.657095888</v>
      </c>
    </row>
    <row r="58" customFormat="false" ht="12.8" hidden="false" customHeight="false" outlineLevel="0" collapsed="false">
      <c r="A58" s="0" t="n">
        <v>105</v>
      </c>
      <c r="B58" s="0" t="n">
        <v>29080163.5063503</v>
      </c>
      <c r="C58" s="0" t="n">
        <v>27893308.240394</v>
      </c>
      <c r="D58" s="0" t="n">
        <v>29190233.9358287</v>
      </c>
      <c r="E58" s="0" t="n">
        <v>27996611.1632285</v>
      </c>
      <c r="F58" s="0" t="n">
        <v>20839844.8950244</v>
      </c>
      <c r="G58" s="0" t="n">
        <v>7053463.34536964</v>
      </c>
      <c r="H58" s="0" t="n">
        <v>20972644.1325638</v>
      </c>
      <c r="I58" s="0" t="n">
        <v>7023967.03066474</v>
      </c>
      <c r="J58" s="166" t="n">
        <v>2008534.9425699</v>
      </c>
      <c r="K58" s="166" t="n">
        <v>1948278.89429281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29298590.6318775</v>
      </c>
      <c r="C59" s="0" t="n">
        <v>28103788.6958407</v>
      </c>
      <c r="D59" s="0" t="n">
        <v>29408444.3793656</v>
      </c>
      <c r="E59" s="0" t="n">
        <v>28206887.3169865</v>
      </c>
      <c r="F59" s="0" t="n">
        <v>20965635.4964233</v>
      </c>
      <c r="G59" s="0" t="n">
        <v>7138153.1994174</v>
      </c>
      <c r="H59" s="0" t="n">
        <v>21098342.5382115</v>
      </c>
      <c r="I59" s="0" t="n">
        <v>7108544.778775</v>
      </c>
      <c r="J59" s="166" t="n">
        <v>2111395.60281009</v>
      </c>
      <c r="K59" s="166" t="n">
        <v>2048053.73472579</v>
      </c>
      <c r="L59" s="0" t="n">
        <v>4884726.83524837</v>
      </c>
      <c r="M59" s="0" t="n">
        <v>4612388.50265916</v>
      </c>
      <c r="N59" s="0" t="n">
        <v>4903037.0871554</v>
      </c>
      <c r="O59" s="0" t="n">
        <v>4629603.11894085</v>
      </c>
      <c r="P59" s="0" t="n">
        <v>351899.267135015</v>
      </c>
      <c r="Q59" s="0" t="n">
        <v>341342.289120965</v>
      </c>
    </row>
    <row r="60" customFormat="false" ht="12.8" hidden="false" customHeight="false" outlineLevel="0" collapsed="false">
      <c r="A60" s="0" t="n">
        <v>107</v>
      </c>
      <c r="B60" s="0" t="n">
        <v>29493107.7916819</v>
      </c>
      <c r="C60" s="0" t="n">
        <v>28290738.5743139</v>
      </c>
      <c r="D60" s="0" t="n">
        <v>29603774.3917067</v>
      </c>
      <c r="E60" s="0" t="n">
        <v>28394600.6434908</v>
      </c>
      <c r="F60" s="0" t="n">
        <v>21069168.514756</v>
      </c>
      <c r="G60" s="0" t="n">
        <v>7221570.05955792</v>
      </c>
      <c r="H60" s="0" t="n">
        <v>21202762.0779223</v>
      </c>
      <c r="I60" s="0" t="n">
        <v>7191838.56556851</v>
      </c>
      <c r="J60" s="166" t="n">
        <v>2198722.55361913</v>
      </c>
      <c r="K60" s="166" t="n">
        <v>2132760.87701056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29588037.6146436</v>
      </c>
      <c r="C61" s="0" t="n">
        <v>28382396.298216</v>
      </c>
      <c r="D61" s="0" t="n">
        <v>29728915.1038995</v>
      </c>
      <c r="E61" s="0" t="n">
        <v>28514793.6190077</v>
      </c>
      <c r="F61" s="0" t="n">
        <v>21153707.9908573</v>
      </c>
      <c r="G61" s="0" t="n">
        <v>7228688.30735871</v>
      </c>
      <c r="H61" s="0" t="n">
        <v>21286848.3140212</v>
      </c>
      <c r="I61" s="0" t="n">
        <v>7227945.30498653</v>
      </c>
      <c r="J61" s="166" t="n">
        <v>2228060.55715369</v>
      </c>
      <c r="K61" s="166" t="n">
        <v>2161218.74043908</v>
      </c>
      <c r="L61" s="0" t="n">
        <v>4932304.47894456</v>
      </c>
      <c r="M61" s="0" t="n">
        <v>4657543.72804123</v>
      </c>
      <c r="N61" s="0" t="n">
        <v>4955779.1859964</v>
      </c>
      <c r="O61" s="0" t="n">
        <v>4679606.9602481</v>
      </c>
      <c r="P61" s="0" t="n">
        <v>371343.426192281</v>
      </c>
      <c r="Q61" s="0" t="n">
        <v>360203.123406513</v>
      </c>
    </row>
    <row r="62" customFormat="false" ht="12.8" hidden="false" customHeight="false" outlineLevel="0" collapsed="false">
      <c r="A62" s="0" t="n">
        <v>109</v>
      </c>
      <c r="B62" s="0" t="n">
        <v>29809265.5835916</v>
      </c>
      <c r="C62" s="0" t="n">
        <v>28593990.9935655</v>
      </c>
      <c r="D62" s="0" t="n">
        <v>29951278.5138061</v>
      </c>
      <c r="E62" s="0" t="n">
        <v>28727466.7134695</v>
      </c>
      <c r="F62" s="0" t="n">
        <v>21291545.4585178</v>
      </c>
      <c r="G62" s="0" t="n">
        <v>7302445.53504771</v>
      </c>
      <c r="H62" s="0" t="n">
        <v>21425405.3453931</v>
      </c>
      <c r="I62" s="0" t="n">
        <v>7302061.36807644</v>
      </c>
      <c r="J62" s="166" t="n">
        <v>2273265.62876945</v>
      </c>
      <c r="K62" s="166" t="n">
        <v>2205067.65990636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29967521.887464</v>
      </c>
      <c r="C63" s="0" t="n">
        <v>28745958.2698753</v>
      </c>
      <c r="D63" s="0" t="n">
        <v>30109179.1498906</v>
      </c>
      <c r="E63" s="0" t="n">
        <v>28879099.5984492</v>
      </c>
      <c r="F63" s="0" t="n">
        <v>21361220.1397237</v>
      </c>
      <c r="G63" s="0" t="n">
        <v>7384738.13015164</v>
      </c>
      <c r="H63" s="0" t="n">
        <v>21494803.0898163</v>
      </c>
      <c r="I63" s="0" t="n">
        <v>7384296.50863286</v>
      </c>
      <c r="J63" s="166" t="n">
        <v>2375297.68749558</v>
      </c>
      <c r="K63" s="166" t="n">
        <v>2304038.75687072</v>
      </c>
      <c r="L63" s="0" t="n">
        <v>4996333.01039638</v>
      </c>
      <c r="M63" s="0" t="n">
        <v>4719064.45725976</v>
      </c>
      <c r="N63" s="0" t="n">
        <v>5019939.63375451</v>
      </c>
      <c r="O63" s="0" t="n">
        <v>4741253.59820462</v>
      </c>
      <c r="P63" s="0" t="n">
        <v>395882.947915931</v>
      </c>
      <c r="Q63" s="0" t="n">
        <v>384006.459478453</v>
      </c>
    </row>
    <row r="64" customFormat="false" ht="12.8" hidden="false" customHeight="false" outlineLevel="0" collapsed="false">
      <c r="A64" s="0" t="n">
        <v>111</v>
      </c>
      <c r="B64" s="0" t="n">
        <v>30241404.2203339</v>
      </c>
      <c r="C64" s="0" t="n">
        <v>29007255.7163119</v>
      </c>
      <c r="D64" s="0" t="n">
        <v>30385478.6949313</v>
      </c>
      <c r="E64" s="0" t="n">
        <v>29142677.7955277</v>
      </c>
      <c r="F64" s="0" t="n">
        <v>21538282.8562909</v>
      </c>
      <c r="G64" s="0" t="n">
        <v>7468972.86002096</v>
      </c>
      <c r="H64" s="0" t="n">
        <v>21673889.922476</v>
      </c>
      <c r="I64" s="0" t="n">
        <v>7468787.87305173</v>
      </c>
      <c r="J64" s="166" t="n">
        <v>2425265.484852</v>
      </c>
      <c r="K64" s="166" t="n">
        <v>2352507.52030644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30442549.6089579</v>
      </c>
      <c r="C65" s="0" t="n">
        <v>29199798.8542626</v>
      </c>
      <c r="D65" s="0" t="n">
        <v>30587275.2673365</v>
      </c>
      <c r="E65" s="0" t="n">
        <v>29335833.0207522</v>
      </c>
      <c r="F65" s="0" t="n">
        <v>21648186.6747929</v>
      </c>
      <c r="G65" s="0" t="n">
        <v>7551612.17946975</v>
      </c>
      <c r="H65" s="0" t="n">
        <v>21784406.4228805</v>
      </c>
      <c r="I65" s="0" t="n">
        <v>7551426.5978717</v>
      </c>
      <c r="J65" s="166" t="n">
        <v>2507201.9177463</v>
      </c>
      <c r="K65" s="166" t="n">
        <v>2431985.86021391</v>
      </c>
      <c r="L65" s="0" t="n">
        <v>5075773.23023849</v>
      </c>
      <c r="M65" s="0" t="n">
        <v>4794639.10383264</v>
      </c>
      <c r="N65" s="0" t="n">
        <v>5099892.768155</v>
      </c>
      <c r="O65" s="0" t="n">
        <v>4817311.75538386</v>
      </c>
      <c r="P65" s="0" t="n">
        <v>417866.98629105</v>
      </c>
      <c r="Q65" s="0" t="n">
        <v>405330.976702319</v>
      </c>
    </row>
    <row r="66" customFormat="false" ht="12.8" hidden="false" customHeight="false" outlineLevel="0" collapsed="false">
      <c r="A66" s="0" t="n">
        <v>113</v>
      </c>
      <c r="B66" s="0" t="n">
        <v>30654141.4118639</v>
      </c>
      <c r="C66" s="0" t="n">
        <v>29403673.3475478</v>
      </c>
      <c r="D66" s="0" t="n">
        <v>30798868.9327194</v>
      </c>
      <c r="E66" s="0" t="n">
        <v>29539709.2373746</v>
      </c>
      <c r="F66" s="0" t="n">
        <v>21790666.1164154</v>
      </c>
      <c r="G66" s="0" t="n">
        <v>7613007.23113244</v>
      </c>
      <c r="H66" s="0" t="n">
        <v>21926888.2272146</v>
      </c>
      <c r="I66" s="0" t="n">
        <v>7612821.01015998</v>
      </c>
      <c r="J66" s="166" t="n">
        <v>2600209.04837956</v>
      </c>
      <c r="K66" s="166" t="n">
        <v>2522202.77692817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30788935.7412637</v>
      </c>
      <c r="C67" s="0" t="n">
        <v>29532007.9423255</v>
      </c>
      <c r="D67" s="0" t="n">
        <v>30933915.4199969</v>
      </c>
      <c r="E67" s="0" t="n">
        <v>29668279.5074937</v>
      </c>
      <c r="F67" s="0" t="n">
        <v>21862602.0575613</v>
      </c>
      <c r="G67" s="0" t="n">
        <v>7669405.8847642</v>
      </c>
      <c r="H67" s="0" t="n">
        <v>21999105.4153733</v>
      </c>
      <c r="I67" s="0" t="n">
        <v>7669174.09212036</v>
      </c>
      <c r="J67" s="166" t="n">
        <v>2657172.5762462</v>
      </c>
      <c r="K67" s="166" t="n">
        <v>2577457.39895881</v>
      </c>
      <c r="L67" s="0" t="n">
        <v>5133291.46494771</v>
      </c>
      <c r="M67" s="0" t="n">
        <v>4849504.29165643</v>
      </c>
      <c r="N67" s="0" t="n">
        <v>5157453.09485372</v>
      </c>
      <c r="O67" s="0" t="n">
        <v>4872216.27222924</v>
      </c>
      <c r="P67" s="0" t="n">
        <v>442862.096041033</v>
      </c>
      <c r="Q67" s="0" t="n">
        <v>429576.233159802</v>
      </c>
    </row>
    <row r="68" customFormat="false" ht="12.8" hidden="false" customHeight="false" outlineLevel="0" collapsed="false">
      <c r="A68" s="0" t="n">
        <v>115</v>
      </c>
      <c r="B68" s="0" t="n">
        <v>30964890.2092601</v>
      </c>
      <c r="C68" s="0" t="n">
        <v>29699579.3938572</v>
      </c>
      <c r="D68" s="0" t="n">
        <v>31109517.769503</v>
      </c>
      <c r="E68" s="0" t="n">
        <v>29835519.1062343</v>
      </c>
      <c r="F68" s="0" t="n">
        <v>21982405.6545063</v>
      </c>
      <c r="G68" s="0" t="n">
        <v>7717173.73935094</v>
      </c>
      <c r="H68" s="0" t="n">
        <v>22118577.7144998</v>
      </c>
      <c r="I68" s="0" t="n">
        <v>7716941.39173448</v>
      </c>
      <c r="J68" s="166" t="n">
        <v>2732353.27331916</v>
      </c>
      <c r="K68" s="166" t="n">
        <v>2650382.67511959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31102323.7872869</v>
      </c>
      <c r="C69" s="0" t="n">
        <v>29831042.7733302</v>
      </c>
      <c r="D69" s="0" t="n">
        <v>31246580.0244015</v>
      </c>
      <c r="E69" s="0" t="n">
        <v>29966641.1028016</v>
      </c>
      <c r="F69" s="0" t="n">
        <v>22038665.6165786</v>
      </c>
      <c r="G69" s="0" t="n">
        <v>7792377.15675162</v>
      </c>
      <c r="H69" s="0" t="n">
        <v>22174248.3322565</v>
      </c>
      <c r="I69" s="0" t="n">
        <v>7792392.77054513</v>
      </c>
      <c r="J69" s="166" t="n">
        <v>2761631.54530936</v>
      </c>
      <c r="K69" s="166" t="n">
        <v>2678782.59895008</v>
      </c>
      <c r="L69" s="0" t="n">
        <v>5185120.2386155</v>
      </c>
      <c r="M69" s="0" t="n">
        <v>4898810.9573176</v>
      </c>
      <c r="N69" s="0" t="n">
        <v>5209162.5005147</v>
      </c>
      <c r="O69" s="0" t="n">
        <v>4921412.05449065</v>
      </c>
      <c r="P69" s="0" t="n">
        <v>460271.924218227</v>
      </c>
      <c r="Q69" s="0" t="n">
        <v>446463.76649168</v>
      </c>
    </row>
    <row r="70" customFormat="false" ht="12.8" hidden="false" customHeight="false" outlineLevel="0" collapsed="false">
      <c r="A70" s="0" t="n">
        <v>117</v>
      </c>
      <c r="B70" s="0" t="n">
        <v>31210645.9256778</v>
      </c>
      <c r="C70" s="0" t="n">
        <v>29935798.464738</v>
      </c>
      <c r="D70" s="0" t="n">
        <v>31354283.3736447</v>
      </c>
      <c r="E70" s="0" t="n">
        <v>30070815.4112044</v>
      </c>
      <c r="F70" s="0" t="n">
        <v>22096637.1414995</v>
      </c>
      <c r="G70" s="0" t="n">
        <v>7839161.32323844</v>
      </c>
      <c r="H70" s="0" t="n">
        <v>22231638.4481816</v>
      </c>
      <c r="I70" s="0" t="n">
        <v>7839176.96302287</v>
      </c>
      <c r="J70" s="166" t="n">
        <v>2846761.47669241</v>
      </c>
      <c r="K70" s="166" t="n">
        <v>2761358.63239164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31448542.8879464</v>
      </c>
      <c r="C71" s="0" t="n">
        <v>30163564.3361558</v>
      </c>
      <c r="D71" s="0" t="n">
        <v>31592929.354636</v>
      </c>
      <c r="E71" s="0" t="n">
        <v>30299285.0152427</v>
      </c>
      <c r="F71" s="0" t="n">
        <v>22244040.1794135</v>
      </c>
      <c r="G71" s="0" t="n">
        <v>7919524.15674232</v>
      </c>
      <c r="H71" s="0" t="n">
        <v>22379761.2750657</v>
      </c>
      <c r="I71" s="0" t="n">
        <v>7919523.74017697</v>
      </c>
      <c r="J71" s="166" t="n">
        <v>2887806.68237045</v>
      </c>
      <c r="K71" s="166" t="n">
        <v>2801172.48189934</v>
      </c>
      <c r="L71" s="0" t="n">
        <v>5241521.83941275</v>
      </c>
      <c r="M71" s="0" t="n">
        <v>4952322.14888434</v>
      </c>
      <c r="N71" s="0" t="n">
        <v>5265585.79452459</v>
      </c>
      <c r="O71" s="0" t="n">
        <v>4974943.62203724</v>
      </c>
      <c r="P71" s="0" t="n">
        <v>481301.113728409</v>
      </c>
      <c r="Q71" s="0" t="n">
        <v>466862.080316557</v>
      </c>
    </row>
    <row r="72" customFormat="false" ht="12.8" hidden="false" customHeight="false" outlineLevel="0" collapsed="false">
      <c r="A72" s="0" t="n">
        <v>119</v>
      </c>
      <c r="B72" s="0" t="n">
        <v>31494601.2862301</v>
      </c>
      <c r="C72" s="0" t="n">
        <v>30208139.7379034</v>
      </c>
      <c r="D72" s="0" t="n">
        <v>31638463.4196443</v>
      </c>
      <c r="E72" s="0" t="n">
        <v>30343368.4182968</v>
      </c>
      <c r="F72" s="0" t="n">
        <v>22254203.7749778</v>
      </c>
      <c r="G72" s="0" t="n">
        <v>7953935.9629256</v>
      </c>
      <c r="H72" s="0" t="n">
        <v>22389432.8730925</v>
      </c>
      <c r="I72" s="0" t="n">
        <v>7953935.54520429</v>
      </c>
      <c r="J72" s="166" t="n">
        <v>2973985.25221812</v>
      </c>
      <c r="K72" s="166" t="n">
        <v>2884765.69465158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31665141.5631474</v>
      </c>
      <c r="C73" s="0" t="n">
        <v>30371674.4092173</v>
      </c>
      <c r="D73" s="0" t="n">
        <v>31808281.7739495</v>
      </c>
      <c r="E73" s="0" t="n">
        <v>30506225.0986509</v>
      </c>
      <c r="F73" s="0" t="n">
        <v>22370316.5971319</v>
      </c>
      <c r="G73" s="0" t="n">
        <v>8001357.81208539</v>
      </c>
      <c r="H73" s="0" t="n">
        <v>22504867.6945675</v>
      </c>
      <c r="I73" s="0" t="n">
        <v>8001357.40408342</v>
      </c>
      <c r="J73" s="166" t="n">
        <v>3073161.58559065</v>
      </c>
      <c r="K73" s="166" t="n">
        <v>2980966.73802293</v>
      </c>
      <c r="L73" s="0" t="n">
        <v>5277406.4814662</v>
      </c>
      <c r="M73" s="0" t="n">
        <v>4987032.7633623</v>
      </c>
      <c r="N73" s="0" t="n">
        <v>5301262.99163429</v>
      </c>
      <c r="O73" s="0" t="n">
        <v>5009459.24658723</v>
      </c>
      <c r="P73" s="0" t="n">
        <v>512193.597598441</v>
      </c>
      <c r="Q73" s="0" t="n">
        <v>496827.789670488</v>
      </c>
    </row>
    <row r="74" customFormat="false" ht="12.8" hidden="false" customHeight="false" outlineLevel="0" collapsed="false">
      <c r="A74" s="0" t="n">
        <v>121</v>
      </c>
      <c r="B74" s="0" t="n">
        <v>31765786.835591</v>
      </c>
      <c r="C74" s="0" t="n">
        <v>30468277.903448</v>
      </c>
      <c r="D74" s="0" t="n">
        <v>31908533.1976461</v>
      </c>
      <c r="E74" s="0" t="n">
        <v>30602458.3722562</v>
      </c>
      <c r="F74" s="0" t="n">
        <v>22348641.8087249</v>
      </c>
      <c r="G74" s="0" t="n">
        <v>8119636.09472314</v>
      </c>
      <c r="H74" s="0" t="n">
        <v>22482822.6865666</v>
      </c>
      <c r="I74" s="0" t="n">
        <v>8119635.6856896</v>
      </c>
      <c r="J74" s="166" t="n">
        <v>3174883.86636634</v>
      </c>
      <c r="K74" s="166" t="n">
        <v>3079637.35037535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31892781.1511057</v>
      </c>
      <c r="C75" s="0" t="n">
        <v>30590497.2226651</v>
      </c>
      <c r="D75" s="0" t="n">
        <v>32033583.1910103</v>
      </c>
      <c r="E75" s="0" t="n">
        <v>30722850.0260318</v>
      </c>
      <c r="F75" s="0" t="n">
        <v>22424298.9950322</v>
      </c>
      <c r="G75" s="0" t="n">
        <v>8166198.22763291</v>
      </c>
      <c r="H75" s="0" t="n">
        <v>22556652.2083966</v>
      </c>
      <c r="I75" s="0" t="n">
        <v>8166197.81763519</v>
      </c>
      <c r="J75" s="166" t="n">
        <v>3242983.15904803</v>
      </c>
      <c r="K75" s="166" t="n">
        <v>3145693.66427659</v>
      </c>
      <c r="L75" s="0" t="n">
        <v>5315506.23771089</v>
      </c>
      <c r="M75" s="0" t="n">
        <v>5023844.26145022</v>
      </c>
      <c r="N75" s="0" t="n">
        <v>5338973.05179203</v>
      </c>
      <c r="O75" s="0" t="n">
        <v>5045904.4370346</v>
      </c>
      <c r="P75" s="0" t="n">
        <v>540497.193174672</v>
      </c>
      <c r="Q75" s="0" t="n">
        <v>524282.277379432</v>
      </c>
    </row>
    <row r="76" customFormat="false" ht="12.8" hidden="false" customHeight="false" outlineLevel="0" collapsed="false">
      <c r="A76" s="0" t="n">
        <v>123</v>
      </c>
      <c r="B76" s="0" t="n">
        <v>32025331.4092709</v>
      </c>
      <c r="C76" s="0" t="n">
        <v>30717676.5159252</v>
      </c>
      <c r="D76" s="0" t="n">
        <v>32166351.7770683</v>
      </c>
      <c r="E76" s="0" t="n">
        <v>30850235.6802132</v>
      </c>
      <c r="F76" s="0" t="n">
        <v>22504210.8316453</v>
      </c>
      <c r="G76" s="0" t="n">
        <v>8213465.68427992</v>
      </c>
      <c r="H76" s="0" t="n">
        <v>22636770.4099679</v>
      </c>
      <c r="I76" s="0" t="n">
        <v>8213465.27024529</v>
      </c>
      <c r="J76" s="166" t="n">
        <v>3345734.09495961</v>
      </c>
      <c r="K76" s="166" t="n">
        <v>3245362.07211082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32214945.2100909</v>
      </c>
      <c r="C77" s="0" t="n">
        <v>30899707.403443</v>
      </c>
      <c r="D77" s="0" t="n">
        <v>32356381.8709271</v>
      </c>
      <c r="E77" s="0" t="n">
        <v>31032657.2371237</v>
      </c>
      <c r="F77" s="0" t="n">
        <v>22607234.5493638</v>
      </c>
      <c r="G77" s="0" t="n">
        <v>8292472.85407918</v>
      </c>
      <c r="H77" s="0" t="n">
        <v>22740184.7909933</v>
      </c>
      <c r="I77" s="0" t="n">
        <v>8292472.44613038</v>
      </c>
      <c r="J77" s="166" t="n">
        <v>3447066.46025199</v>
      </c>
      <c r="K77" s="166" t="n">
        <v>3343654.46644443</v>
      </c>
      <c r="L77" s="0" t="n">
        <v>5368088.65452781</v>
      </c>
      <c r="M77" s="0" t="n">
        <v>5074338.37713772</v>
      </c>
      <c r="N77" s="0" t="n">
        <v>5391661.32508112</v>
      </c>
      <c r="O77" s="0" t="n">
        <v>5096498.06704559</v>
      </c>
      <c r="P77" s="0" t="n">
        <v>574511.076708664</v>
      </c>
      <c r="Q77" s="0" t="n">
        <v>557275.744407404</v>
      </c>
    </row>
    <row r="78" customFormat="false" ht="12.8" hidden="false" customHeight="false" outlineLevel="0" collapsed="false">
      <c r="A78" s="0" t="n">
        <v>125</v>
      </c>
      <c r="B78" s="0" t="n">
        <v>32352811.9668974</v>
      </c>
      <c r="C78" s="0" t="n">
        <v>31032232.9120026</v>
      </c>
      <c r="D78" s="0" t="n">
        <v>32494789.7658138</v>
      </c>
      <c r="E78" s="0" t="n">
        <v>31165691.1234756</v>
      </c>
      <c r="F78" s="0" t="n">
        <v>22723371.4641812</v>
      </c>
      <c r="G78" s="0" t="n">
        <v>8308861.44782147</v>
      </c>
      <c r="H78" s="0" t="n">
        <v>22856830.0847634</v>
      </c>
      <c r="I78" s="0" t="n">
        <v>8308861.03871229</v>
      </c>
      <c r="J78" s="166" t="n">
        <v>3505142.17502328</v>
      </c>
      <c r="K78" s="166" t="n">
        <v>3399987.90977259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32431082.2184044</v>
      </c>
      <c r="C79" s="0" t="n">
        <v>31108033.2907656</v>
      </c>
      <c r="D79" s="0" t="n">
        <v>32572636.761585</v>
      </c>
      <c r="E79" s="0" t="n">
        <v>31241095.6084517</v>
      </c>
      <c r="F79" s="0" t="n">
        <v>22795032.125</v>
      </c>
      <c r="G79" s="0" t="n">
        <v>8313001.16576565</v>
      </c>
      <c r="H79" s="0" t="n">
        <v>22928094.8528116</v>
      </c>
      <c r="I79" s="0" t="n">
        <v>8313000.75564015</v>
      </c>
      <c r="J79" s="166" t="n">
        <v>3548805.79692952</v>
      </c>
      <c r="K79" s="166" t="n">
        <v>3442341.62302163</v>
      </c>
      <c r="L79" s="0" t="n">
        <v>5406706.23171416</v>
      </c>
      <c r="M79" s="0" t="n">
        <v>5112026.19827031</v>
      </c>
      <c r="N79" s="0" t="n">
        <v>5430298.84626679</v>
      </c>
      <c r="O79" s="0" t="n">
        <v>5134205.83495756</v>
      </c>
      <c r="P79" s="0" t="n">
        <v>591467.632821586</v>
      </c>
      <c r="Q79" s="0" t="n">
        <v>573723.603836939</v>
      </c>
    </row>
    <row r="80" customFormat="false" ht="12.8" hidden="false" customHeight="false" outlineLevel="0" collapsed="false">
      <c r="A80" s="0" t="n">
        <v>127</v>
      </c>
      <c r="B80" s="0" t="n">
        <v>32603375.5523183</v>
      </c>
      <c r="C80" s="0" t="n">
        <v>31273564.0941664</v>
      </c>
      <c r="D80" s="0" t="n">
        <v>32745013.0820412</v>
      </c>
      <c r="E80" s="0" t="n">
        <v>31406704.4231011</v>
      </c>
      <c r="F80" s="0" t="n">
        <v>22887608.2647398</v>
      </c>
      <c r="G80" s="0" t="n">
        <v>8385955.82942665</v>
      </c>
      <c r="H80" s="0" t="n">
        <v>23020749.005327</v>
      </c>
      <c r="I80" s="0" t="n">
        <v>8385955.4177741</v>
      </c>
      <c r="J80" s="166" t="n">
        <v>3602047.19427559</v>
      </c>
      <c r="K80" s="166" t="n">
        <v>3493985.77844732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32797699.0285746</v>
      </c>
      <c r="C81" s="0" t="n">
        <v>31460578.6258871</v>
      </c>
      <c r="D81" s="0" t="n">
        <v>32935596.2940898</v>
      </c>
      <c r="E81" s="0" t="n">
        <v>31590200.3389537</v>
      </c>
      <c r="F81" s="0" t="n">
        <v>22982407.1164428</v>
      </c>
      <c r="G81" s="0" t="n">
        <v>8478171.50944434</v>
      </c>
      <c r="H81" s="0" t="n">
        <v>23112029.2427069</v>
      </c>
      <c r="I81" s="0" t="n">
        <v>8478171.09624677</v>
      </c>
      <c r="J81" s="166" t="n">
        <v>3709118.53167965</v>
      </c>
      <c r="K81" s="166" t="n">
        <v>3597844.97572927</v>
      </c>
      <c r="L81" s="0" t="n">
        <v>5465212.73185927</v>
      </c>
      <c r="M81" s="0" t="n">
        <v>5167307.93070052</v>
      </c>
      <c r="N81" s="0" t="n">
        <v>5488195.31016953</v>
      </c>
      <c r="O81" s="0" t="n">
        <v>5188914.16032032</v>
      </c>
      <c r="P81" s="0" t="n">
        <v>618186.421946609</v>
      </c>
      <c r="Q81" s="0" t="n">
        <v>599640.829288211</v>
      </c>
    </row>
    <row r="82" customFormat="false" ht="12.8" hidden="false" customHeight="false" outlineLevel="0" collapsed="false">
      <c r="A82" s="0" t="n">
        <v>129</v>
      </c>
      <c r="B82" s="0" t="n">
        <v>32776344.2984867</v>
      </c>
      <c r="C82" s="0" t="n">
        <v>31440962.2142471</v>
      </c>
      <c r="D82" s="0" t="n">
        <v>32912856.9202622</v>
      </c>
      <c r="E82" s="0" t="n">
        <v>31569281.677862</v>
      </c>
      <c r="F82" s="0" t="n">
        <v>22931152.329803</v>
      </c>
      <c r="G82" s="0" t="n">
        <v>8509809.88444409</v>
      </c>
      <c r="H82" s="0" t="n">
        <v>23059472.2058682</v>
      </c>
      <c r="I82" s="0" t="n">
        <v>8509809.47199389</v>
      </c>
      <c r="J82" s="166" t="n">
        <v>3728081.07529652</v>
      </c>
      <c r="K82" s="166" t="n">
        <v>3616238.64303763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32962289.4618832</v>
      </c>
      <c r="C83" s="0" t="n">
        <v>31620125.444132</v>
      </c>
      <c r="D83" s="0" t="n">
        <v>33098568.6919049</v>
      </c>
      <c r="E83" s="0" t="n">
        <v>31748225.9299394</v>
      </c>
      <c r="F83" s="0" t="n">
        <v>23088294.5951152</v>
      </c>
      <c r="G83" s="0" t="n">
        <v>8531830.84901683</v>
      </c>
      <c r="H83" s="0" t="n">
        <v>23216395.4940195</v>
      </c>
      <c r="I83" s="0" t="n">
        <v>8531830.43591988</v>
      </c>
      <c r="J83" s="166" t="n">
        <v>3785902.98346587</v>
      </c>
      <c r="K83" s="166" t="n">
        <v>3672325.8939619</v>
      </c>
      <c r="L83" s="0" t="n">
        <v>5494346.90464741</v>
      </c>
      <c r="M83" s="0" t="n">
        <v>5195715.00820129</v>
      </c>
      <c r="N83" s="0" t="n">
        <v>5517059.76181121</v>
      </c>
      <c r="O83" s="0" t="n">
        <v>5217067.06835358</v>
      </c>
      <c r="P83" s="0" t="n">
        <v>630983.830577646</v>
      </c>
      <c r="Q83" s="0" t="n">
        <v>612054.315660316</v>
      </c>
    </row>
    <row r="84" customFormat="false" ht="12.8" hidden="false" customHeight="false" outlineLevel="0" collapsed="false">
      <c r="A84" s="0" t="n">
        <v>131</v>
      </c>
      <c r="B84" s="0" t="n">
        <v>33075978.6196626</v>
      </c>
      <c r="C84" s="0" t="n">
        <v>31729403.8821796</v>
      </c>
      <c r="D84" s="0" t="n">
        <v>33211907.9312257</v>
      </c>
      <c r="E84" s="0" t="n">
        <v>31857175.4407889</v>
      </c>
      <c r="F84" s="0" t="n">
        <v>23196106.1423028</v>
      </c>
      <c r="G84" s="0" t="n">
        <v>8533297.73987678</v>
      </c>
      <c r="H84" s="0" t="n">
        <v>23323878.1148075</v>
      </c>
      <c r="I84" s="0" t="n">
        <v>8533297.32598141</v>
      </c>
      <c r="J84" s="166" t="n">
        <v>3867924.08479105</v>
      </c>
      <c r="K84" s="166" t="n">
        <v>3751886.36224732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33164758.9731227</v>
      </c>
      <c r="C85" s="0" t="n">
        <v>31815330.4351082</v>
      </c>
      <c r="D85" s="0" t="n">
        <v>33299455.0291109</v>
      </c>
      <c r="E85" s="0" t="n">
        <v>31941942.3723991</v>
      </c>
      <c r="F85" s="0" t="n">
        <v>23238696.8004094</v>
      </c>
      <c r="G85" s="0" t="n">
        <v>8576633.63469878</v>
      </c>
      <c r="H85" s="0" t="n">
        <v>23365309.1231636</v>
      </c>
      <c r="I85" s="0" t="n">
        <v>8576633.24923549</v>
      </c>
      <c r="J85" s="166" t="n">
        <v>3971771.71876811</v>
      </c>
      <c r="K85" s="166" t="n">
        <v>3852618.56720507</v>
      </c>
      <c r="L85" s="0" t="n">
        <v>5529174.30152555</v>
      </c>
      <c r="M85" s="0" t="n">
        <v>5230137.85340834</v>
      </c>
      <c r="N85" s="0" t="n">
        <v>5551623.23166712</v>
      </c>
      <c r="O85" s="0" t="n">
        <v>5251241.82983877</v>
      </c>
      <c r="P85" s="0" t="n">
        <v>661961.953128019</v>
      </c>
      <c r="Q85" s="0" t="n">
        <v>642103.094534178</v>
      </c>
    </row>
    <row r="86" customFormat="false" ht="12.8" hidden="false" customHeight="false" outlineLevel="0" collapsed="false">
      <c r="A86" s="0" t="n">
        <v>133</v>
      </c>
      <c r="B86" s="0" t="n">
        <v>33336041.1507247</v>
      </c>
      <c r="C86" s="0" t="n">
        <v>31981300.4649333</v>
      </c>
      <c r="D86" s="0" t="n">
        <v>33469225.2555866</v>
      </c>
      <c r="E86" s="0" t="n">
        <v>32106491.2895651</v>
      </c>
      <c r="F86" s="0" t="n">
        <v>23337022.6198871</v>
      </c>
      <c r="G86" s="0" t="n">
        <v>8644277.84504627</v>
      </c>
      <c r="H86" s="0" t="n">
        <v>23462213.8309438</v>
      </c>
      <c r="I86" s="0" t="n">
        <v>8644277.4586213</v>
      </c>
      <c r="J86" s="166" t="n">
        <v>4089437.49399352</v>
      </c>
      <c r="K86" s="166" t="n">
        <v>3966754.36917371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33553353.5582437</v>
      </c>
      <c r="C87" s="0" t="n">
        <v>32189913.4245565</v>
      </c>
      <c r="D87" s="0" t="n">
        <v>33685975.8061096</v>
      </c>
      <c r="E87" s="0" t="n">
        <v>32314576.0056405</v>
      </c>
      <c r="F87" s="0" t="n">
        <v>23483596.2338275</v>
      </c>
      <c r="G87" s="0" t="n">
        <v>8706317.19072899</v>
      </c>
      <c r="H87" s="0" t="n">
        <v>23608259.2024095</v>
      </c>
      <c r="I87" s="0" t="n">
        <v>8706316.80323105</v>
      </c>
      <c r="J87" s="166" t="n">
        <v>4143222.22791508</v>
      </c>
      <c r="K87" s="166" t="n">
        <v>4018925.56107763</v>
      </c>
      <c r="L87" s="0" t="n">
        <v>5594588.6373083</v>
      </c>
      <c r="M87" s="0" t="n">
        <v>5292573.0993272</v>
      </c>
      <c r="N87" s="0" t="n">
        <v>5616691.93694361</v>
      </c>
      <c r="O87" s="0" t="n">
        <v>5313352.11477761</v>
      </c>
      <c r="P87" s="0" t="n">
        <v>690537.037985847</v>
      </c>
      <c r="Q87" s="0" t="n">
        <v>669820.926846271</v>
      </c>
    </row>
    <row r="88" customFormat="false" ht="12.8" hidden="false" customHeight="false" outlineLevel="0" collapsed="false">
      <c r="A88" s="0" t="n">
        <v>135</v>
      </c>
      <c r="B88" s="0" t="n">
        <v>33756018.8105167</v>
      </c>
      <c r="C88" s="0" t="n">
        <v>32384039.7644443</v>
      </c>
      <c r="D88" s="0" t="n">
        <v>33886390.3603941</v>
      </c>
      <c r="E88" s="0" t="n">
        <v>32506586.9427124</v>
      </c>
      <c r="F88" s="0" t="n">
        <v>23570831.0603173</v>
      </c>
      <c r="G88" s="0" t="n">
        <v>8813208.70412701</v>
      </c>
      <c r="H88" s="0" t="n">
        <v>23693378.6274416</v>
      </c>
      <c r="I88" s="0" t="n">
        <v>8813208.31527085</v>
      </c>
      <c r="J88" s="166" t="n">
        <v>4194476.51807134</v>
      </c>
      <c r="K88" s="166" t="n">
        <v>4068642.2225292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33966935.2336412</v>
      </c>
      <c r="C89" s="0" t="n">
        <v>32588062.7336564</v>
      </c>
      <c r="D89" s="0" t="n">
        <v>34095997.0506569</v>
      </c>
      <c r="E89" s="0" t="n">
        <v>32709378.8373326</v>
      </c>
      <c r="F89" s="0" t="n">
        <v>23753694.0977719</v>
      </c>
      <c r="G89" s="0" t="n">
        <v>8834368.63588459</v>
      </c>
      <c r="H89" s="0" t="n">
        <v>23875010.5916707</v>
      </c>
      <c r="I89" s="0" t="n">
        <v>8834368.24566187</v>
      </c>
      <c r="J89" s="166" t="n">
        <v>4319856.48415824</v>
      </c>
      <c r="K89" s="166" t="n">
        <v>4190260.78963349</v>
      </c>
      <c r="L89" s="0" t="n">
        <v>5662933.02506314</v>
      </c>
      <c r="M89" s="0" t="n">
        <v>5357784.57903311</v>
      </c>
      <c r="N89" s="0" t="n">
        <v>5684442.97767629</v>
      </c>
      <c r="O89" s="0" t="n">
        <v>5378005.86161103</v>
      </c>
      <c r="P89" s="0" t="n">
        <v>719976.080693039</v>
      </c>
      <c r="Q89" s="0" t="n">
        <v>698376.798272248</v>
      </c>
    </row>
    <row r="90" customFormat="false" ht="12.8" hidden="false" customHeight="false" outlineLevel="0" collapsed="false">
      <c r="A90" s="0" t="n">
        <v>137</v>
      </c>
      <c r="B90" s="0" t="n">
        <v>34148211.21944</v>
      </c>
      <c r="C90" s="0" t="n">
        <v>32763050.4347679</v>
      </c>
      <c r="D90" s="0" t="n">
        <v>34274678.944337</v>
      </c>
      <c r="E90" s="0" t="n">
        <v>32881926.294795</v>
      </c>
      <c r="F90" s="0" t="n">
        <v>23869991.7469902</v>
      </c>
      <c r="G90" s="0" t="n">
        <v>8893058.6877777</v>
      </c>
      <c r="H90" s="0" t="n">
        <v>23988867.9985202</v>
      </c>
      <c r="I90" s="0" t="n">
        <v>8893058.29627476</v>
      </c>
      <c r="J90" s="166" t="n">
        <v>4404067.18404611</v>
      </c>
      <c r="K90" s="166" t="n">
        <v>4271945.16852472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34514691.1259374</v>
      </c>
      <c r="C91" s="0" t="n">
        <v>33114592.0344719</v>
      </c>
      <c r="D91" s="0" t="n">
        <v>34641581.2784511</v>
      </c>
      <c r="E91" s="0" t="n">
        <v>33233863.0511655</v>
      </c>
      <c r="F91" s="0" t="n">
        <v>24151242.0191147</v>
      </c>
      <c r="G91" s="0" t="n">
        <v>8963350.01535724</v>
      </c>
      <c r="H91" s="0" t="n">
        <v>24270513.4283367</v>
      </c>
      <c r="I91" s="0" t="n">
        <v>8963349.62282879</v>
      </c>
      <c r="J91" s="166" t="n">
        <v>4540285.41917871</v>
      </c>
      <c r="K91" s="166" t="n">
        <v>4404076.85660334</v>
      </c>
      <c r="L91" s="0" t="n">
        <v>5751557.52203082</v>
      </c>
      <c r="M91" s="0" t="n">
        <v>5441429.25574158</v>
      </c>
      <c r="N91" s="0" t="n">
        <v>5772704.87059949</v>
      </c>
      <c r="O91" s="0" t="n">
        <v>5461309.70190461</v>
      </c>
      <c r="P91" s="0" t="n">
        <v>756714.236529784</v>
      </c>
      <c r="Q91" s="0" t="n">
        <v>734012.809433891</v>
      </c>
    </row>
    <row r="92" customFormat="false" ht="12.8" hidden="false" customHeight="false" outlineLevel="0" collapsed="false">
      <c r="A92" s="0" t="n">
        <v>139</v>
      </c>
      <c r="B92" s="0" t="n">
        <v>34765889.654004</v>
      </c>
      <c r="C92" s="0" t="n">
        <v>33357459.176283</v>
      </c>
      <c r="D92" s="0" t="n">
        <v>34892112.0664371</v>
      </c>
      <c r="E92" s="0" t="n">
        <v>33476102.4954668</v>
      </c>
      <c r="F92" s="0" t="n">
        <v>24359601.3111389</v>
      </c>
      <c r="G92" s="0" t="n">
        <v>8997857.8651441</v>
      </c>
      <c r="H92" s="0" t="n">
        <v>24478244.9840437</v>
      </c>
      <c r="I92" s="0" t="n">
        <v>8997857.51142317</v>
      </c>
      <c r="J92" s="166" t="n">
        <v>4615518.87276784</v>
      </c>
      <c r="K92" s="166" t="n">
        <v>4477053.3065848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35034862.0010768</v>
      </c>
      <c r="C93" s="0" t="n">
        <v>33616307.5802656</v>
      </c>
      <c r="D93" s="0" t="n">
        <v>35160927.9641701</v>
      </c>
      <c r="E93" s="0" t="n">
        <v>33734804.5616564</v>
      </c>
      <c r="F93" s="0" t="n">
        <v>24542267.9354962</v>
      </c>
      <c r="G93" s="0" t="n">
        <v>9074039.64476938</v>
      </c>
      <c r="H93" s="0" t="n">
        <v>24660765.2798038</v>
      </c>
      <c r="I93" s="0" t="n">
        <v>9074039.28185264</v>
      </c>
      <c r="J93" s="166" t="n">
        <v>4677936.54191528</v>
      </c>
      <c r="K93" s="166" t="n">
        <v>4537598.44565782</v>
      </c>
      <c r="L93" s="0" t="n">
        <v>5841041.77068552</v>
      </c>
      <c r="M93" s="0" t="n">
        <v>5527376.1522921</v>
      </c>
      <c r="N93" s="0" t="n">
        <v>5862051.87898956</v>
      </c>
      <c r="O93" s="0" t="n">
        <v>5547127.60653896</v>
      </c>
      <c r="P93" s="0" t="n">
        <v>779656.090319214</v>
      </c>
      <c r="Q93" s="0" t="n">
        <v>756266.407609637</v>
      </c>
    </row>
    <row r="94" customFormat="false" ht="12.8" hidden="false" customHeight="false" outlineLevel="0" collapsed="false">
      <c r="A94" s="0" t="n">
        <v>141</v>
      </c>
      <c r="B94" s="0" t="n">
        <v>35094302.9943856</v>
      </c>
      <c r="C94" s="0" t="n">
        <v>33674702.4495432</v>
      </c>
      <c r="D94" s="0" t="n">
        <v>35219114.2343122</v>
      </c>
      <c r="E94" s="0" t="n">
        <v>33792019.9164322</v>
      </c>
      <c r="F94" s="0" t="n">
        <v>24582972.3653034</v>
      </c>
      <c r="G94" s="0" t="n">
        <v>9091730.08423982</v>
      </c>
      <c r="H94" s="0" t="n">
        <v>24700290.1958383</v>
      </c>
      <c r="I94" s="0" t="n">
        <v>9091729.72059389</v>
      </c>
      <c r="J94" s="166" t="n">
        <v>4722768.33863489</v>
      </c>
      <c r="K94" s="166" t="n">
        <v>4581085.28847585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35191980.9002249</v>
      </c>
      <c r="C95" s="0" t="n">
        <v>33769081.4720739</v>
      </c>
      <c r="D95" s="0" t="n">
        <v>35315177.9806833</v>
      </c>
      <c r="E95" s="0" t="n">
        <v>33884881.5903945</v>
      </c>
      <c r="F95" s="0" t="n">
        <v>24624611.1883637</v>
      </c>
      <c r="G95" s="0" t="n">
        <v>9144470.28371024</v>
      </c>
      <c r="H95" s="0" t="n">
        <v>24740411.6707206</v>
      </c>
      <c r="I95" s="0" t="n">
        <v>9144469.91967388</v>
      </c>
      <c r="J95" s="166" t="n">
        <v>4781105.74562905</v>
      </c>
      <c r="K95" s="166" t="n">
        <v>4637672.57326018</v>
      </c>
      <c r="L95" s="0" t="n">
        <v>5864539.31529037</v>
      </c>
      <c r="M95" s="0" t="n">
        <v>5549266.36710663</v>
      </c>
      <c r="N95" s="0" t="n">
        <v>5885071.25639948</v>
      </c>
      <c r="O95" s="0" t="n">
        <v>5568568.35021368</v>
      </c>
      <c r="P95" s="0" t="n">
        <v>796850.957604842</v>
      </c>
      <c r="Q95" s="0" t="n">
        <v>772945.428876696</v>
      </c>
    </row>
    <row r="96" customFormat="false" ht="12.8" hidden="false" customHeight="false" outlineLevel="0" collapsed="false">
      <c r="A96" s="0" t="n">
        <v>143</v>
      </c>
      <c r="B96" s="0" t="n">
        <v>35310436.9935832</v>
      </c>
      <c r="C96" s="0" t="n">
        <v>33884187.36418</v>
      </c>
      <c r="D96" s="0" t="n">
        <v>35431067.0587639</v>
      </c>
      <c r="E96" s="0" t="n">
        <v>33997574.4806725</v>
      </c>
      <c r="F96" s="0" t="n">
        <v>24747920.7200581</v>
      </c>
      <c r="G96" s="0" t="n">
        <v>9136266.64412189</v>
      </c>
      <c r="H96" s="0" t="n">
        <v>24861308.2011118</v>
      </c>
      <c r="I96" s="0" t="n">
        <v>9136266.27956067</v>
      </c>
      <c r="J96" s="166" t="n">
        <v>4838736.28384147</v>
      </c>
      <c r="K96" s="166" t="n">
        <v>4693574.19532622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35447516.0230109</v>
      </c>
      <c r="C97" s="0" t="n">
        <v>34015895.2211953</v>
      </c>
      <c r="D97" s="0" t="n">
        <v>35566727.0254667</v>
      </c>
      <c r="E97" s="0" t="n">
        <v>34127948.4065253</v>
      </c>
      <c r="F97" s="0" t="n">
        <v>24882464.9962263</v>
      </c>
      <c r="G97" s="0" t="n">
        <v>9133430.22496899</v>
      </c>
      <c r="H97" s="0" t="n">
        <v>24994518.548893</v>
      </c>
      <c r="I97" s="0" t="n">
        <v>9133429.85763232</v>
      </c>
      <c r="J97" s="166" t="n">
        <v>4884522.80046135</v>
      </c>
      <c r="K97" s="166" t="n">
        <v>4737987.11644752</v>
      </c>
      <c r="L97" s="0" t="n">
        <v>5910737.80212783</v>
      </c>
      <c r="M97" s="0" t="n">
        <v>5594767.66378486</v>
      </c>
      <c r="N97" s="0" t="n">
        <v>5930605.39343591</v>
      </c>
      <c r="O97" s="0" t="n">
        <v>5613445.20156376</v>
      </c>
      <c r="P97" s="0" t="n">
        <v>814087.133410226</v>
      </c>
      <c r="Q97" s="0" t="n">
        <v>789664.519407919</v>
      </c>
    </row>
    <row r="98" customFormat="false" ht="12.8" hidden="false" customHeight="false" outlineLevel="0" collapsed="false">
      <c r="A98" s="0" t="n">
        <v>145</v>
      </c>
      <c r="B98" s="0" t="n">
        <v>35571025.8098354</v>
      </c>
      <c r="C98" s="0" t="n">
        <v>34137596.2777729</v>
      </c>
      <c r="D98" s="0" t="n">
        <v>35688873.8722624</v>
      </c>
      <c r="E98" s="0" t="n">
        <v>34248368.5588584</v>
      </c>
      <c r="F98" s="0" t="n">
        <v>25024085.3459725</v>
      </c>
      <c r="G98" s="0" t="n">
        <v>9113510.93180047</v>
      </c>
      <c r="H98" s="0" t="n">
        <v>25134857.9952578</v>
      </c>
      <c r="I98" s="0" t="n">
        <v>9113510.56360058</v>
      </c>
      <c r="J98" s="166" t="n">
        <v>5055735.63392181</v>
      </c>
      <c r="K98" s="166" t="n">
        <v>4904063.56490416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35774005.7371028</v>
      </c>
      <c r="C99" s="0" t="n">
        <v>34332583.5478126</v>
      </c>
      <c r="D99" s="0" t="n">
        <v>35891236.098408</v>
      </c>
      <c r="E99" s="0" t="n">
        <v>34442775.5774508</v>
      </c>
      <c r="F99" s="0" t="n">
        <v>25217979.0375131</v>
      </c>
      <c r="G99" s="0" t="n">
        <v>9114604.51029946</v>
      </c>
      <c r="H99" s="0" t="n">
        <v>25328171.4363313</v>
      </c>
      <c r="I99" s="0" t="n">
        <v>9114604.14111946</v>
      </c>
      <c r="J99" s="166" t="n">
        <v>5160121.48051101</v>
      </c>
      <c r="K99" s="166" t="n">
        <v>5005317.83609568</v>
      </c>
      <c r="L99" s="0" t="n">
        <v>5964429.91099036</v>
      </c>
      <c r="M99" s="0" t="n">
        <v>5646631.57698024</v>
      </c>
      <c r="N99" s="0" t="n">
        <v>5983967.51018088</v>
      </c>
      <c r="O99" s="0" t="n">
        <v>5664999.85857104</v>
      </c>
      <c r="P99" s="0" t="n">
        <v>860020.246751835</v>
      </c>
      <c r="Q99" s="0" t="n">
        <v>834219.63934928</v>
      </c>
    </row>
    <row r="100" customFormat="false" ht="12.8" hidden="false" customHeight="false" outlineLevel="0" collapsed="false">
      <c r="A100" s="0" t="n">
        <v>147</v>
      </c>
      <c r="B100" s="0" t="n">
        <v>35902535.1304272</v>
      </c>
      <c r="C100" s="0" t="n">
        <v>34457275.8008524</v>
      </c>
      <c r="D100" s="0" t="n">
        <v>36018263.0835233</v>
      </c>
      <c r="E100" s="0" t="n">
        <v>34566055.7475037</v>
      </c>
      <c r="F100" s="0" t="n">
        <v>25345322.9384528</v>
      </c>
      <c r="G100" s="0" t="n">
        <v>9111952.86239964</v>
      </c>
      <c r="H100" s="0" t="n">
        <v>25454103.2553635</v>
      </c>
      <c r="I100" s="0" t="n">
        <v>9111952.4921402</v>
      </c>
      <c r="J100" s="166" t="n">
        <v>5222802.36757539</v>
      </c>
      <c r="K100" s="166" t="n">
        <v>5066118.29654813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36137012.237627</v>
      </c>
      <c r="C101" s="0" t="n">
        <v>34682588.152569</v>
      </c>
      <c r="D101" s="0" t="n">
        <v>36251068.1077309</v>
      </c>
      <c r="E101" s="0" t="n">
        <v>34789795.8911133</v>
      </c>
      <c r="F101" s="0" t="n">
        <v>25497084.3275209</v>
      </c>
      <c r="G101" s="0" t="n">
        <v>9185503.82504809</v>
      </c>
      <c r="H101" s="0" t="n">
        <v>25604292.4432553</v>
      </c>
      <c r="I101" s="0" t="n">
        <v>9185503.44785797</v>
      </c>
      <c r="J101" s="166" t="n">
        <v>5324864.59555757</v>
      </c>
      <c r="K101" s="166" t="n">
        <v>5165118.65769084</v>
      </c>
      <c r="L101" s="0" t="n">
        <v>6026354.2697001</v>
      </c>
      <c r="M101" s="0" t="n">
        <v>5706779.71898005</v>
      </c>
      <c r="N101" s="0" t="n">
        <v>6045362.7392921</v>
      </c>
      <c r="O101" s="0" t="n">
        <v>5724653.24734132</v>
      </c>
      <c r="P101" s="0" t="n">
        <v>887477.432592928</v>
      </c>
      <c r="Q101" s="0" t="n">
        <v>860853.109615141</v>
      </c>
    </row>
    <row r="102" customFormat="false" ht="12.8" hidden="false" customHeight="false" outlineLevel="0" collapsed="false">
      <c r="A102" s="0" t="n">
        <v>149</v>
      </c>
      <c r="B102" s="0" t="n">
        <v>36114835.0812029</v>
      </c>
      <c r="C102" s="0" t="n">
        <v>34662855.6953031</v>
      </c>
      <c r="D102" s="0" t="n">
        <v>36227399.6145678</v>
      </c>
      <c r="E102" s="0" t="n">
        <v>34768663.7536759</v>
      </c>
      <c r="F102" s="0" t="n">
        <v>25502639.4961818</v>
      </c>
      <c r="G102" s="0" t="n">
        <v>9160216.19912137</v>
      </c>
      <c r="H102" s="0" t="n">
        <v>25608447.9312646</v>
      </c>
      <c r="I102" s="0" t="n">
        <v>9160215.82241133</v>
      </c>
      <c r="J102" s="166" t="n">
        <v>5382787.96069761</v>
      </c>
      <c r="K102" s="166" t="n">
        <v>5221304.32187668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36308334.2683656</v>
      </c>
      <c r="C103" s="0" t="n">
        <v>34849786.2923346</v>
      </c>
      <c r="D103" s="0" t="n">
        <v>36419329.2404785</v>
      </c>
      <c r="E103" s="0" t="n">
        <v>34954118.9582447</v>
      </c>
      <c r="F103" s="0" t="n">
        <v>25672276.1935118</v>
      </c>
      <c r="G103" s="0" t="n">
        <v>9177510.09882288</v>
      </c>
      <c r="H103" s="0" t="n">
        <v>25776609.2368389</v>
      </c>
      <c r="I103" s="0" t="n">
        <v>9177509.72140574</v>
      </c>
      <c r="J103" s="166" t="n">
        <v>5492872.07433519</v>
      </c>
      <c r="K103" s="166" t="n">
        <v>5328085.91210514</v>
      </c>
      <c r="L103" s="0" t="n">
        <v>6055076.60051175</v>
      </c>
      <c r="M103" s="0" t="n">
        <v>5734794.03408807</v>
      </c>
      <c r="N103" s="0" t="n">
        <v>6073575.30545549</v>
      </c>
      <c r="O103" s="0" t="n">
        <v>5752188.38698252</v>
      </c>
      <c r="P103" s="0" t="n">
        <v>915478.679055865</v>
      </c>
      <c r="Q103" s="0" t="n">
        <v>888014.31868419</v>
      </c>
    </row>
    <row r="104" customFormat="false" ht="12.8" hidden="false" customHeight="false" outlineLevel="0" collapsed="false">
      <c r="A104" s="0" t="n">
        <v>151</v>
      </c>
      <c r="B104" s="0" t="n">
        <v>36537790.7357769</v>
      </c>
      <c r="C104" s="0" t="n">
        <v>35069655.6243189</v>
      </c>
      <c r="D104" s="0" t="n">
        <v>36648134.7169014</v>
      </c>
      <c r="E104" s="0" t="n">
        <v>35173376.1165845</v>
      </c>
      <c r="F104" s="0" t="n">
        <v>25842061.1844121</v>
      </c>
      <c r="G104" s="0" t="n">
        <v>9227594.43990685</v>
      </c>
      <c r="H104" s="0" t="n">
        <v>25945782.0485578</v>
      </c>
      <c r="I104" s="0" t="n">
        <v>9227594.06802674</v>
      </c>
      <c r="J104" s="166" t="n">
        <v>5587423.09966518</v>
      </c>
      <c r="K104" s="166" t="n">
        <v>5419800.40667523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36825217.474259</v>
      </c>
      <c r="C105" s="0" t="n">
        <v>35346328.2731712</v>
      </c>
      <c r="D105" s="0" t="n">
        <v>36933953.5534501</v>
      </c>
      <c r="E105" s="0" t="n">
        <v>35448537.3297645</v>
      </c>
      <c r="F105" s="0" t="n">
        <v>26087738.0851166</v>
      </c>
      <c r="G105" s="0" t="n">
        <v>9258590.18805458</v>
      </c>
      <c r="H105" s="0" t="n">
        <v>26189947.514615</v>
      </c>
      <c r="I105" s="0" t="n">
        <v>9258589.81514952</v>
      </c>
      <c r="J105" s="166" t="n">
        <v>5706483.78625982</v>
      </c>
      <c r="K105" s="166" t="n">
        <v>5535289.27267203</v>
      </c>
      <c r="L105" s="0" t="n">
        <v>6140900.02970457</v>
      </c>
      <c r="M105" s="0" t="n">
        <v>5816720.63825994</v>
      </c>
      <c r="N105" s="0" t="n">
        <v>6159022.2082002</v>
      </c>
      <c r="O105" s="0" t="n">
        <v>5833761.03353833</v>
      </c>
      <c r="P105" s="0" t="n">
        <v>951080.631043304</v>
      </c>
      <c r="Q105" s="0" t="n">
        <v>922548.212112005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95703125" defaultRowHeight="12.8" zeroHeight="false" outlineLevelRow="0" outlineLevelCol="0"/>
  <sheetData>
    <row r="1" customFormat="false" ht="12.8" hidden="false" customHeight="false" outlineLevel="0" collapsed="false">
      <c r="A1" s="0" t="s">
        <v>237</v>
      </c>
      <c r="B1" s="0" t="s">
        <v>238</v>
      </c>
      <c r="C1" s="0" t="s">
        <v>239</v>
      </c>
      <c r="D1" s="0" t="s">
        <v>240</v>
      </c>
      <c r="E1" s="0" t="s">
        <v>241</v>
      </c>
      <c r="F1" s="0" t="s">
        <v>242</v>
      </c>
      <c r="G1" s="0" t="s">
        <v>243</v>
      </c>
      <c r="H1" s="0" t="s">
        <v>244</v>
      </c>
      <c r="I1" s="0" t="s">
        <v>245</v>
      </c>
      <c r="J1" s="0" t="s">
        <v>246</v>
      </c>
      <c r="K1" s="0" t="s">
        <v>247</v>
      </c>
      <c r="L1" s="0" t="s">
        <v>248</v>
      </c>
      <c r="M1" s="0" t="s">
        <v>249</v>
      </c>
      <c r="N1" s="0" t="s">
        <v>250</v>
      </c>
      <c r="O1" s="0" t="s">
        <v>251</v>
      </c>
      <c r="P1" s="0" t="s">
        <v>252</v>
      </c>
      <c r="Q1" s="0" t="s">
        <v>253</v>
      </c>
    </row>
    <row r="2" customFormat="false" ht="12.8" hidden="false" customHeight="false" outlineLevel="0" collapsed="false">
      <c r="A2" s="0" t="n">
        <v>49</v>
      </c>
      <c r="B2" s="0" t="n">
        <v>17739542.6683295</v>
      </c>
      <c r="C2" s="0" t="n">
        <v>17046008.4559886</v>
      </c>
      <c r="D2" s="0" t="n">
        <v>17790689.8273429</v>
      </c>
      <c r="E2" s="0" t="n">
        <v>17094086.782646</v>
      </c>
      <c r="F2" s="0" t="n">
        <v>14771665.1969299</v>
      </c>
      <c r="G2" s="0" t="n">
        <v>2274343.25905867</v>
      </c>
      <c r="H2" s="0" t="n">
        <v>14819743.6254266</v>
      </c>
      <c r="I2" s="0" t="n">
        <v>2274343.15721941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20424458.4543804</v>
      </c>
      <c r="C3" s="0" t="n">
        <v>19624390.9023085</v>
      </c>
      <c r="D3" s="0" t="n">
        <v>20486108.3730933</v>
      </c>
      <c r="E3" s="0" t="n">
        <v>19682341.8225772</v>
      </c>
      <c r="F3" s="0" t="n">
        <v>16954124.061915</v>
      </c>
      <c r="G3" s="0" t="n">
        <v>2670266.84039358</v>
      </c>
      <c r="H3" s="0" t="n">
        <v>17012075.1687156</v>
      </c>
      <c r="I3" s="0" t="n">
        <v>2670266.65386161</v>
      </c>
      <c r="J3" s="0" t="n">
        <v>0</v>
      </c>
      <c r="K3" s="0" t="n">
        <v>0</v>
      </c>
      <c r="L3" s="0" t="n">
        <v>3407293.34094502</v>
      </c>
      <c r="M3" s="0" t="n">
        <v>3216781.7370772</v>
      </c>
      <c r="N3" s="0" t="n">
        <v>3417568.32680826</v>
      </c>
      <c r="O3" s="0" t="n">
        <v>3226440.22327767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19770972.3841794</v>
      </c>
      <c r="C4" s="0" t="n">
        <v>18995663.1156498</v>
      </c>
      <c r="D4" s="0" t="n">
        <v>19832773.0187854</v>
      </c>
      <c r="E4" s="0" t="n">
        <v>19053755.7090979</v>
      </c>
      <c r="F4" s="0" t="n">
        <v>16349990.4450074</v>
      </c>
      <c r="G4" s="0" t="n">
        <v>2645672.67064244</v>
      </c>
      <c r="H4" s="0" t="n">
        <v>16408083.2513183</v>
      </c>
      <c r="I4" s="0" t="n">
        <v>2645672.45777962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21368066.5344648</v>
      </c>
      <c r="C5" s="0" t="n">
        <v>20527759.8395527</v>
      </c>
      <c r="D5" s="0" t="n">
        <v>21437495.7535011</v>
      </c>
      <c r="E5" s="0" t="n">
        <v>20593023.3020646</v>
      </c>
      <c r="F5" s="0" t="n">
        <v>17570152.7017283</v>
      </c>
      <c r="G5" s="0" t="n">
        <v>2957607.13782439</v>
      </c>
      <c r="H5" s="0" t="n">
        <v>17635416.5821139</v>
      </c>
      <c r="I5" s="0" t="n">
        <v>2957606.71995067</v>
      </c>
      <c r="J5" s="0" t="n">
        <v>0</v>
      </c>
      <c r="K5" s="0" t="n">
        <v>0</v>
      </c>
      <c r="L5" s="0" t="n">
        <v>3564132.89763385</v>
      </c>
      <c r="M5" s="0" t="n">
        <v>3365591.907514</v>
      </c>
      <c r="N5" s="0" t="n">
        <v>3575704.43354022</v>
      </c>
      <c r="O5" s="0" t="n">
        <v>3376469.15074694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18728958.0861916</v>
      </c>
      <c r="C6" s="0" t="n">
        <v>17994800.0013876</v>
      </c>
      <c r="D6" s="0" t="n">
        <v>18790364.5689223</v>
      </c>
      <c r="E6" s="0" t="n">
        <v>18052522.0916958</v>
      </c>
      <c r="F6" s="0" t="n">
        <v>15350038.840364</v>
      </c>
      <c r="G6" s="0" t="n">
        <v>2644761.16102356</v>
      </c>
      <c r="H6" s="0" t="n">
        <v>15407761.2967386</v>
      </c>
      <c r="I6" s="0" t="n">
        <v>2644760.79495724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19344977.1486059</v>
      </c>
      <c r="C7" s="0" t="n">
        <v>18584952.0654976</v>
      </c>
      <c r="D7" s="0" t="n">
        <v>19409648.3002501</v>
      </c>
      <c r="E7" s="0" t="n">
        <v>18645742.9430678</v>
      </c>
      <c r="F7" s="0" t="n">
        <v>15749244.3925708</v>
      </c>
      <c r="G7" s="0" t="n">
        <v>2835707.67292677</v>
      </c>
      <c r="H7" s="0" t="n">
        <v>15810036.017621</v>
      </c>
      <c r="I7" s="0" t="n">
        <v>2835706.92544678</v>
      </c>
      <c r="J7" s="0" t="n">
        <v>0</v>
      </c>
      <c r="K7" s="0" t="n">
        <v>0</v>
      </c>
      <c r="L7" s="0" t="n">
        <v>3226722.40513603</v>
      </c>
      <c r="M7" s="0" t="n">
        <v>3047924.09388835</v>
      </c>
      <c r="N7" s="0" t="n">
        <v>3237500.9337035</v>
      </c>
      <c r="O7" s="0" t="n">
        <v>3058055.90994514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18427134.5399583</v>
      </c>
      <c r="C8" s="0" t="n">
        <v>17701683.4149655</v>
      </c>
      <c r="D8" s="0" t="n">
        <v>18490578.4951819</v>
      </c>
      <c r="E8" s="0" t="n">
        <v>17761320.7274872</v>
      </c>
      <c r="F8" s="0" t="n">
        <v>14950783.4314508</v>
      </c>
      <c r="G8" s="0" t="n">
        <v>2750899.98351474</v>
      </c>
      <c r="H8" s="0" t="n">
        <v>15010421.5067199</v>
      </c>
      <c r="I8" s="0" t="n">
        <v>2750899.22076729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20136704.9556894</v>
      </c>
      <c r="C9" s="0" t="n">
        <v>19341944.8305412</v>
      </c>
      <c r="D9" s="0" t="n">
        <v>20206487.8241816</v>
      </c>
      <c r="E9" s="0" t="n">
        <v>19407540.7231199</v>
      </c>
      <c r="F9" s="0" t="n">
        <v>16247142.1406783</v>
      </c>
      <c r="G9" s="0" t="n">
        <v>3094802.6898629</v>
      </c>
      <c r="H9" s="0" t="n">
        <v>16312738.7369872</v>
      </c>
      <c r="I9" s="0" t="n">
        <v>3094801.98613268</v>
      </c>
      <c r="J9" s="0" t="n">
        <v>18733.8129683629</v>
      </c>
      <c r="K9" s="0" t="n">
        <v>18171.7985793121</v>
      </c>
      <c r="L9" s="0" t="n">
        <v>3358297.83516498</v>
      </c>
      <c r="M9" s="0" t="n">
        <v>3172755.47292878</v>
      </c>
      <c r="N9" s="0" t="n">
        <v>3369928.31687622</v>
      </c>
      <c r="O9" s="0" t="n">
        <v>3183688.12513982</v>
      </c>
      <c r="P9" s="0" t="n">
        <v>3122.30216139382</v>
      </c>
      <c r="Q9" s="0" t="n">
        <v>3028.63309655201</v>
      </c>
    </row>
    <row r="10" customFormat="false" ht="12.8" hidden="false" customHeight="false" outlineLevel="0" collapsed="false">
      <c r="A10" s="0" t="n">
        <v>57</v>
      </c>
      <c r="B10" s="0" t="n">
        <v>19376031.6658193</v>
      </c>
      <c r="C10" s="0" t="n">
        <v>18609132.346687</v>
      </c>
      <c r="D10" s="0" t="n">
        <v>19442559.2610445</v>
      </c>
      <c r="E10" s="0" t="n">
        <v>18671668.282826</v>
      </c>
      <c r="F10" s="0" t="n">
        <v>15504708.1092755</v>
      </c>
      <c r="G10" s="0" t="n">
        <v>3104424.2374114</v>
      </c>
      <c r="H10" s="0" t="n">
        <v>15567244.4728401</v>
      </c>
      <c r="I10" s="0" t="n">
        <v>3104423.80998593</v>
      </c>
      <c r="J10" s="0" t="n">
        <v>52369.7306842421</v>
      </c>
      <c r="K10" s="0" t="n">
        <v>50798.6387637148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20698117.9502817</v>
      </c>
      <c r="C11" s="0" t="n">
        <v>19877476.4061486</v>
      </c>
      <c r="D11" s="0" t="n">
        <v>20770363.766955</v>
      </c>
      <c r="E11" s="0" t="n">
        <v>19945387.4704533</v>
      </c>
      <c r="F11" s="0" t="n">
        <v>16488924.5899378</v>
      </c>
      <c r="G11" s="0" t="n">
        <v>3388551.81621075</v>
      </c>
      <c r="H11" s="0" t="n">
        <v>16556836.0686898</v>
      </c>
      <c r="I11" s="0" t="n">
        <v>3388551.40176348</v>
      </c>
      <c r="J11" s="0" t="n">
        <v>99239.5036172691</v>
      </c>
      <c r="K11" s="0" t="n">
        <v>96262.318508751</v>
      </c>
      <c r="L11" s="0" t="n">
        <v>3451440.54905116</v>
      </c>
      <c r="M11" s="0" t="n">
        <v>3261519.47459449</v>
      </c>
      <c r="N11" s="0" t="n">
        <v>3463481.52225132</v>
      </c>
      <c r="O11" s="0" t="n">
        <v>3272837.98888071</v>
      </c>
      <c r="P11" s="0" t="n">
        <v>16539.9172695448</v>
      </c>
      <c r="Q11" s="0" t="n">
        <v>16043.7197514585</v>
      </c>
    </row>
    <row r="12" customFormat="false" ht="12.8" hidden="false" customHeight="false" outlineLevel="0" collapsed="false">
      <c r="A12" s="0" t="n">
        <v>59</v>
      </c>
      <c r="B12" s="0" t="n">
        <v>19874195.2039026</v>
      </c>
      <c r="C12" s="0" t="n">
        <v>19085698.5036669</v>
      </c>
      <c r="D12" s="0" t="n">
        <v>19946339.4687235</v>
      </c>
      <c r="E12" s="0" t="n">
        <v>19153514.1092788</v>
      </c>
      <c r="F12" s="0" t="n">
        <v>15808863.1544525</v>
      </c>
      <c r="G12" s="0" t="n">
        <v>3276835.34921439</v>
      </c>
      <c r="H12" s="0" t="n">
        <v>15876679.2109853</v>
      </c>
      <c r="I12" s="0" t="n">
        <v>3276834.89829352</v>
      </c>
      <c r="J12" s="0" t="n">
        <v>117229.967816862</v>
      </c>
      <c r="K12" s="0" t="n">
        <v>113713.068782356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21654501.5066177</v>
      </c>
      <c r="C13" s="0" t="n">
        <v>20793561.6770145</v>
      </c>
      <c r="D13" s="0" t="n">
        <v>21733835.2916423</v>
      </c>
      <c r="E13" s="0" t="n">
        <v>20868135.4316094</v>
      </c>
      <c r="F13" s="0" t="n">
        <v>17151317.5954226</v>
      </c>
      <c r="G13" s="0" t="n">
        <v>3642244.08159197</v>
      </c>
      <c r="H13" s="0" t="n">
        <v>17225891.8209848</v>
      </c>
      <c r="I13" s="0" t="n">
        <v>3642243.61062465</v>
      </c>
      <c r="J13" s="0" t="n">
        <v>162721.178424523</v>
      </c>
      <c r="K13" s="0" t="n">
        <v>157839.543071787</v>
      </c>
      <c r="L13" s="0" t="n">
        <v>3610387.64491286</v>
      </c>
      <c r="M13" s="0" t="n">
        <v>3412335.03853843</v>
      </c>
      <c r="N13" s="0" t="n">
        <v>3623609.94633946</v>
      </c>
      <c r="O13" s="0" t="n">
        <v>3424764.00148063</v>
      </c>
      <c r="P13" s="0" t="n">
        <v>27120.1964040872</v>
      </c>
      <c r="Q13" s="0" t="n">
        <v>26306.5905119645</v>
      </c>
    </row>
    <row r="14" customFormat="false" ht="12.8" hidden="false" customHeight="false" outlineLevel="0" collapsed="false">
      <c r="A14" s="0" t="n">
        <v>61</v>
      </c>
      <c r="B14" s="0" t="n">
        <v>20144655.6423424</v>
      </c>
      <c r="C14" s="0" t="n">
        <v>19344443.8522577</v>
      </c>
      <c r="D14" s="0" t="n">
        <v>20218888.9531109</v>
      </c>
      <c r="E14" s="0" t="n">
        <v>19414223.162178</v>
      </c>
      <c r="F14" s="0" t="n">
        <v>15941978.2621032</v>
      </c>
      <c r="G14" s="0" t="n">
        <v>3402465.59015458</v>
      </c>
      <c r="H14" s="0" t="n">
        <v>16011757.9563475</v>
      </c>
      <c r="I14" s="0" t="n">
        <v>3402465.20583056</v>
      </c>
      <c r="J14" s="0" t="n">
        <v>175524.962830442</v>
      </c>
      <c r="K14" s="0" t="n">
        <v>170259.213945529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19921517.587519</v>
      </c>
      <c r="C15" s="0" t="n">
        <v>19129995.6932952</v>
      </c>
      <c r="D15" s="0" t="n">
        <v>19994617.2710744</v>
      </c>
      <c r="E15" s="0" t="n">
        <v>19198709.3938288</v>
      </c>
      <c r="F15" s="0" t="n">
        <v>15721265.3687438</v>
      </c>
      <c r="G15" s="0" t="n">
        <v>3408730.32455139</v>
      </c>
      <c r="H15" s="0" t="n">
        <v>15789979.4093119</v>
      </c>
      <c r="I15" s="0" t="n">
        <v>3408729.98451689</v>
      </c>
      <c r="J15" s="0" t="n">
        <v>202742.650637218</v>
      </c>
      <c r="K15" s="0" t="n">
        <v>196660.371118102</v>
      </c>
      <c r="L15" s="0" t="n">
        <v>3322594.82510468</v>
      </c>
      <c r="M15" s="0" t="n">
        <v>3140837.47678224</v>
      </c>
      <c r="N15" s="0" t="n">
        <v>3334778.10944812</v>
      </c>
      <c r="O15" s="0" t="n">
        <v>3152289.76387764</v>
      </c>
      <c r="P15" s="0" t="n">
        <v>33790.4417728697</v>
      </c>
      <c r="Q15" s="0" t="n">
        <v>32776.7285196836</v>
      </c>
    </row>
    <row r="16" customFormat="false" ht="12.8" hidden="false" customHeight="false" outlineLevel="0" collapsed="false">
      <c r="A16" s="0" t="n">
        <v>63</v>
      </c>
      <c r="B16" s="0" t="n">
        <v>18926467.7840756</v>
      </c>
      <c r="C16" s="0" t="n">
        <v>18174552.4841768</v>
      </c>
      <c r="D16" s="0" t="n">
        <v>18996972.1123845</v>
      </c>
      <c r="E16" s="0" t="n">
        <v>18240826.5509978</v>
      </c>
      <c r="F16" s="0" t="n">
        <v>14893132.9871458</v>
      </c>
      <c r="G16" s="0" t="n">
        <v>3281419.49703099</v>
      </c>
      <c r="H16" s="0" t="n">
        <v>14959407.2345048</v>
      </c>
      <c r="I16" s="0" t="n">
        <v>3281419.31649295</v>
      </c>
      <c r="J16" s="0" t="n">
        <v>222862.309346122</v>
      </c>
      <c r="K16" s="0" t="n">
        <v>216176.440065739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17325014.3833786</v>
      </c>
      <c r="C17" s="0" t="n">
        <v>16638520.8057435</v>
      </c>
      <c r="D17" s="0" t="n">
        <v>17389518.3454195</v>
      </c>
      <c r="E17" s="0" t="n">
        <v>16699154.5286054</v>
      </c>
      <c r="F17" s="0" t="n">
        <v>13593595.3205094</v>
      </c>
      <c r="G17" s="0" t="n">
        <v>3044925.48523416</v>
      </c>
      <c r="H17" s="0" t="n">
        <v>13654229.1934769</v>
      </c>
      <c r="I17" s="0" t="n">
        <v>3044925.33512854</v>
      </c>
      <c r="J17" s="0" t="n">
        <v>230971.30147243</v>
      </c>
      <c r="K17" s="0" t="n">
        <v>224042.162428257</v>
      </c>
      <c r="L17" s="0" t="n">
        <v>2890593.73684595</v>
      </c>
      <c r="M17" s="0" t="n">
        <v>2733713.60034513</v>
      </c>
      <c r="N17" s="0" t="n">
        <v>2901344.4004571</v>
      </c>
      <c r="O17" s="0" t="n">
        <v>2743819.59782182</v>
      </c>
      <c r="P17" s="0" t="n">
        <v>38495.2169120717</v>
      </c>
      <c r="Q17" s="0" t="n">
        <v>37340.3604047096</v>
      </c>
    </row>
    <row r="18" customFormat="false" ht="12.8" hidden="false" customHeight="false" outlineLevel="0" collapsed="false">
      <c r="A18" s="0" t="n">
        <v>65</v>
      </c>
      <c r="B18" s="0" t="n">
        <v>17161585.3007011</v>
      </c>
      <c r="C18" s="0" t="n">
        <v>16480915.9586486</v>
      </c>
      <c r="D18" s="0" t="n">
        <v>17226658.2022373</v>
      </c>
      <c r="E18" s="0" t="n">
        <v>16542084.4846853</v>
      </c>
      <c r="F18" s="0" t="n">
        <v>13442073.7490481</v>
      </c>
      <c r="G18" s="0" t="n">
        <v>3038842.20960052</v>
      </c>
      <c r="H18" s="0" t="n">
        <v>13503242.4193763</v>
      </c>
      <c r="I18" s="0" t="n">
        <v>3038842.06530896</v>
      </c>
      <c r="J18" s="0" t="n">
        <v>195590.567062491</v>
      </c>
      <c r="K18" s="0" t="n">
        <v>189722.850050616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17336788.8195762</v>
      </c>
      <c r="C19" s="0" t="n">
        <v>16648151.1579798</v>
      </c>
      <c r="D19" s="0" t="n">
        <v>17407059.925948</v>
      </c>
      <c r="E19" s="0" t="n">
        <v>16714205.9965884</v>
      </c>
      <c r="F19" s="0" t="n">
        <v>13587355.0149388</v>
      </c>
      <c r="G19" s="0" t="n">
        <v>3060796.14304093</v>
      </c>
      <c r="H19" s="0" t="n">
        <v>13653409.980326</v>
      </c>
      <c r="I19" s="0" t="n">
        <v>3060796.01626237</v>
      </c>
      <c r="J19" s="0" t="n">
        <v>189500.232062338</v>
      </c>
      <c r="K19" s="0" t="n">
        <v>183815.225100467</v>
      </c>
      <c r="L19" s="0" t="n">
        <v>2892511.98896857</v>
      </c>
      <c r="M19" s="0" t="n">
        <v>2736560.67396434</v>
      </c>
      <c r="N19" s="0" t="n">
        <v>2904223.84326139</v>
      </c>
      <c r="O19" s="0" t="n">
        <v>2747570.18499962</v>
      </c>
      <c r="P19" s="0" t="n">
        <v>31583.3720103896</v>
      </c>
      <c r="Q19" s="0" t="n">
        <v>30635.8708500779</v>
      </c>
    </row>
    <row r="20" customFormat="false" ht="12.8" hidden="false" customHeight="false" outlineLevel="0" collapsed="false">
      <c r="A20" s="0" t="n">
        <v>67</v>
      </c>
      <c r="B20" s="0" t="n">
        <v>17821762.9625865</v>
      </c>
      <c r="C20" s="0" t="n">
        <v>17112006.527072</v>
      </c>
      <c r="D20" s="0" t="n">
        <v>17897795.9099235</v>
      </c>
      <c r="E20" s="0" t="n">
        <v>17183477.4961752</v>
      </c>
      <c r="F20" s="0" t="n">
        <v>13968164.7461853</v>
      </c>
      <c r="G20" s="0" t="n">
        <v>3143841.7808867</v>
      </c>
      <c r="H20" s="0" t="n">
        <v>14039635.843415</v>
      </c>
      <c r="I20" s="0" t="n">
        <v>3143841.65276024</v>
      </c>
      <c r="J20" s="0" t="n">
        <v>204565.659219299</v>
      </c>
      <c r="K20" s="0" t="n">
        <v>198428.68944272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17545256.0522553</v>
      </c>
      <c r="C21" s="0" t="n">
        <v>16846593.8776009</v>
      </c>
      <c r="D21" s="0" t="n">
        <v>17621153.161358</v>
      </c>
      <c r="E21" s="0" t="n">
        <v>16917937.158817</v>
      </c>
      <c r="F21" s="0" t="n">
        <v>13749116.8933573</v>
      </c>
      <c r="G21" s="0" t="n">
        <v>3097476.98424359</v>
      </c>
      <c r="H21" s="0" t="n">
        <v>13820460.2994739</v>
      </c>
      <c r="I21" s="0" t="n">
        <v>3097476.85934312</v>
      </c>
      <c r="J21" s="0" t="n">
        <v>222675.54785813</v>
      </c>
      <c r="K21" s="0" t="n">
        <v>215995.281422386</v>
      </c>
      <c r="L21" s="0" t="n">
        <v>2927332.2808852</v>
      </c>
      <c r="M21" s="0" t="n">
        <v>2767975.43252117</v>
      </c>
      <c r="N21" s="0" t="n">
        <v>2939981.80229916</v>
      </c>
      <c r="O21" s="0" t="n">
        <v>2779866.34982263</v>
      </c>
      <c r="P21" s="0" t="n">
        <v>37112.5913096883</v>
      </c>
      <c r="Q21" s="0" t="n">
        <v>35999.2135703976</v>
      </c>
    </row>
    <row r="22" customFormat="false" ht="12.8" hidden="false" customHeight="false" outlineLevel="0" collapsed="false">
      <c r="A22" s="0" t="n">
        <v>69</v>
      </c>
      <c r="B22" s="0" t="n">
        <v>17971411.2455757</v>
      </c>
      <c r="C22" s="0" t="n">
        <v>17255658.8307575</v>
      </c>
      <c r="D22" s="0" t="n">
        <v>18049160.6997297</v>
      </c>
      <c r="E22" s="0" t="n">
        <v>17328743.3164667</v>
      </c>
      <c r="F22" s="0" t="n">
        <v>14083809.2914802</v>
      </c>
      <c r="G22" s="0" t="n">
        <v>3171849.53927728</v>
      </c>
      <c r="H22" s="0" t="n">
        <v>14156893.9770738</v>
      </c>
      <c r="I22" s="0" t="n">
        <v>3171849.33939295</v>
      </c>
      <c r="J22" s="0" t="n">
        <v>243953.655904947</v>
      </c>
      <c r="K22" s="0" t="n">
        <v>236635.046227798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18623669.8847362</v>
      </c>
      <c r="C23" s="0" t="n">
        <v>17892199.1208848</v>
      </c>
      <c r="D23" s="0" t="n">
        <v>18627879.2636555</v>
      </c>
      <c r="E23" s="0" t="n">
        <v>17895308.1987133</v>
      </c>
      <c r="F23" s="0" t="n">
        <v>14538774.4425994</v>
      </c>
      <c r="G23" s="0" t="n">
        <v>3353424.67828542</v>
      </c>
      <c r="H23" s="0" t="n">
        <v>14610053.1906148</v>
      </c>
      <c r="I23" s="0" t="n">
        <v>3285255.00809853</v>
      </c>
      <c r="J23" s="0" t="n">
        <v>291414.597735527</v>
      </c>
      <c r="K23" s="0" t="n">
        <v>282672.159803461</v>
      </c>
      <c r="L23" s="0" t="n">
        <v>3106965.95547387</v>
      </c>
      <c r="M23" s="0" t="n">
        <v>2933076.72554658</v>
      </c>
      <c r="N23" s="0" t="n">
        <v>3107579.37205786</v>
      </c>
      <c r="O23" s="0" t="n">
        <v>2933611.31534107</v>
      </c>
      <c r="P23" s="0" t="n">
        <v>48569.0996225878</v>
      </c>
      <c r="Q23" s="0" t="n">
        <v>47112.0266339102</v>
      </c>
    </row>
    <row r="24" customFormat="false" ht="12.8" hidden="false" customHeight="false" outlineLevel="0" collapsed="false">
      <c r="A24" s="0" t="n">
        <v>71</v>
      </c>
      <c r="B24" s="0" t="n">
        <v>18518646.0269766</v>
      </c>
      <c r="C24" s="0" t="n">
        <v>17789410.2793709</v>
      </c>
      <c r="D24" s="0" t="n">
        <v>18525378.6557178</v>
      </c>
      <c r="E24" s="0" t="n">
        <v>17794938.9466172</v>
      </c>
      <c r="F24" s="0" t="n">
        <v>14404478.4314199</v>
      </c>
      <c r="G24" s="0" t="n">
        <v>3384931.84795098</v>
      </c>
      <c r="H24" s="0" t="n">
        <v>14476260.3144043</v>
      </c>
      <c r="I24" s="0" t="n">
        <v>3318678.63221288</v>
      </c>
      <c r="J24" s="0" t="n">
        <v>298143.848798639</v>
      </c>
      <c r="K24" s="0" t="n">
        <v>289199.53333468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18008351.825069</v>
      </c>
      <c r="C25" s="0" t="n">
        <v>17297729.4015697</v>
      </c>
      <c r="D25" s="0" t="n">
        <v>18015850.7767894</v>
      </c>
      <c r="E25" s="0" t="n">
        <v>17304017.3812953</v>
      </c>
      <c r="F25" s="0" t="n">
        <v>13964605.9421103</v>
      </c>
      <c r="G25" s="0" t="n">
        <v>3333123.45945943</v>
      </c>
      <c r="H25" s="0" t="n">
        <v>14034847.3391958</v>
      </c>
      <c r="I25" s="0" t="n">
        <v>3269170.04209949</v>
      </c>
      <c r="J25" s="0" t="n">
        <v>297773.859648287</v>
      </c>
      <c r="K25" s="0" t="n">
        <v>288840.643858838</v>
      </c>
      <c r="L25" s="0" t="n">
        <v>3004207.94039488</v>
      </c>
      <c r="M25" s="0" t="n">
        <v>2835445.65358461</v>
      </c>
      <c r="N25" s="0" t="n">
        <v>3005380.15159663</v>
      </c>
      <c r="O25" s="0" t="n">
        <v>2836513.92072482</v>
      </c>
      <c r="P25" s="0" t="n">
        <v>49628.9766080478</v>
      </c>
      <c r="Q25" s="0" t="n">
        <v>48140.1073098064</v>
      </c>
    </row>
    <row r="26" customFormat="false" ht="12.8" hidden="false" customHeight="false" outlineLevel="0" collapsed="false">
      <c r="A26" s="0" t="n">
        <v>73</v>
      </c>
      <c r="B26" s="0" t="n">
        <v>17378618.5030734</v>
      </c>
      <c r="C26" s="0" t="n">
        <v>16690959.1209427</v>
      </c>
      <c r="D26" s="0" t="n">
        <v>17387785.8903874</v>
      </c>
      <c r="E26" s="0" t="n">
        <v>16698846.118855</v>
      </c>
      <c r="F26" s="0" t="n">
        <v>13432656.3321527</v>
      </c>
      <c r="G26" s="0" t="n">
        <v>3258302.78878996</v>
      </c>
      <c r="H26" s="0" t="n">
        <v>13501917.8209762</v>
      </c>
      <c r="I26" s="0" t="n">
        <v>3196928.29787876</v>
      </c>
      <c r="J26" s="0" t="n">
        <v>299291.069335594</v>
      </c>
      <c r="K26" s="0" t="n">
        <v>290312.337255526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17733598.5198073</v>
      </c>
      <c r="C27" s="0" t="n">
        <v>17030866.1819848</v>
      </c>
      <c r="D27" s="0" t="n">
        <v>17745937.2953178</v>
      </c>
      <c r="E27" s="0" t="n">
        <v>17041743.5424569</v>
      </c>
      <c r="F27" s="0" t="n">
        <v>13641982.8493194</v>
      </c>
      <c r="G27" s="0" t="n">
        <v>3388883.33266537</v>
      </c>
      <c r="H27" s="0" t="n">
        <v>13714191.6935402</v>
      </c>
      <c r="I27" s="0" t="n">
        <v>3327551.84891672</v>
      </c>
      <c r="J27" s="0" t="n">
        <v>323033.972764131</v>
      </c>
      <c r="K27" s="0" t="n">
        <v>313342.953581207</v>
      </c>
      <c r="L27" s="0" t="n">
        <v>2958282.82996893</v>
      </c>
      <c r="M27" s="0" t="n">
        <v>2791531.44216878</v>
      </c>
      <c r="N27" s="0" t="n">
        <v>2960265.56329297</v>
      </c>
      <c r="O27" s="0" t="n">
        <v>2793364.33886798</v>
      </c>
      <c r="P27" s="0" t="n">
        <v>53838.9954606885</v>
      </c>
      <c r="Q27" s="0" t="n">
        <v>52223.8255968678</v>
      </c>
    </row>
    <row r="28" customFormat="false" ht="12.8" hidden="false" customHeight="false" outlineLevel="0" collapsed="false">
      <c r="A28" s="0" t="n">
        <v>75</v>
      </c>
      <c r="B28" s="0" t="n">
        <v>18051514.5401977</v>
      </c>
      <c r="C28" s="0" t="n">
        <v>17335371.2614591</v>
      </c>
      <c r="D28" s="0" t="n">
        <v>18067273.3550838</v>
      </c>
      <c r="E28" s="0" t="n">
        <v>17349519.3556189</v>
      </c>
      <c r="F28" s="0" t="n">
        <v>13811873.1521892</v>
      </c>
      <c r="G28" s="0" t="n">
        <v>3523498.10926982</v>
      </c>
      <c r="H28" s="0" t="n">
        <v>13886196.5925116</v>
      </c>
      <c r="I28" s="0" t="n">
        <v>3463322.76310734</v>
      </c>
      <c r="J28" s="0" t="n">
        <v>339027.647918698</v>
      </c>
      <c r="K28" s="0" t="n">
        <v>328856.818481137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18616548.9446414</v>
      </c>
      <c r="C29" s="0" t="n">
        <v>17876182.0813044</v>
      </c>
      <c r="D29" s="0" t="n">
        <v>18633863.0742827</v>
      </c>
      <c r="E29" s="0" t="n">
        <v>17891782.7228393</v>
      </c>
      <c r="F29" s="0" t="n">
        <v>14188597.3798186</v>
      </c>
      <c r="G29" s="0" t="n">
        <v>3687584.7014858</v>
      </c>
      <c r="H29" s="0" t="n">
        <v>14265725.5060892</v>
      </c>
      <c r="I29" s="0" t="n">
        <v>3626057.21675005</v>
      </c>
      <c r="J29" s="0" t="n">
        <v>351817.396216164</v>
      </c>
      <c r="K29" s="0" t="n">
        <v>341262.874329679</v>
      </c>
      <c r="L29" s="0" t="n">
        <v>3105436.37279349</v>
      </c>
      <c r="M29" s="0" t="n">
        <v>2930001.80992941</v>
      </c>
      <c r="N29" s="0" t="n">
        <v>3108256.20034006</v>
      </c>
      <c r="O29" s="0" t="n">
        <v>2932631.02211011</v>
      </c>
      <c r="P29" s="0" t="n">
        <v>58636.232702694</v>
      </c>
      <c r="Q29" s="0" t="n">
        <v>56877.1457216132</v>
      </c>
    </row>
    <row r="30" customFormat="false" ht="12.8" hidden="false" customHeight="false" outlineLevel="0" collapsed="false">
      <c r="A30" s="0" t="n">
        <v>77</v>
      </c>
      <c r="B30" s="0" t="n">
        <v>19030830.3073103</v>
      </c>
      <c r="C30" s="0" t="n">
        <v>18273360.9871632</v>
      </c>
      <c r="D30" s="0" t="n">
        <v>19058417.6809558</v>
      </c>
      <c r="E30" s="0" t="n">
        <v>18298764.631379</v>
      </c>
      <c r="F30" s="0" t="n">
        <v>14474734.1831007</v>
      </c>
      <c r="G30" s="0" t="n">
        <v>3798626.80406243</v>
      </c>
      <c r="H30" s="0" t="n">
        <v>14555066.0900428</v>
      </c>
      <c r="I30" s="0" t="n">
        <v>3743698.54133614</v>
      </c>
      <c r="J30" s="0" t="n">
        <v>392665.370185216</v>
      </c>
      <c r="K30" s="0" t="n">
        <v>380885.40907966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19262266.5123035</v>
      </c>
      <c r="C31" s="0" t="n">
        <v>18494973.3891095</v>
      </c>
      <c r="D31" s="0" t="n">
        <v>19291606.2273607</v>
      </c>
      <c r="E31" s="0" t="n">
        <v>18522043.0777013</v>
      </c>
      <c r="F31" s="0" t="n">
        <v>14596716.5019485</v>
      </c>
      <c r="G31" s="0" t="n">
        <v>3898256.88716097</v>
      </c>
      <c r="H31" s="0" t="n">
        <v>14678551.8956001</v>
      </c>
      <c r="I31" s="0" t="n">
        <v>3843491.18210114</v>
      </c>
      <c r="J31" s="0" t="n">
        <v>403305.104493266</v>
      </c>
      <c r="K31" s="0" t="n">
        <v>391205.951358468</v>
      </c>
      <c r="L31" s="0" t="n">
        <v>3212371.06894429</v>
      </c>
      <c r="M31" s="0" t="n">
        <v>3030650.21927976</v>
      </c>
      <c r="N31" s="0" t="n">
        <v>3217222.2180034</v>
      </c>
      <c r="O31" s="0" t="n">
        <v>3035194.66292521</v>
      </c>
      <c r="P31" s="0" t="n">
        <v>67217.5174155443</v>
      </c>
      <c r="Q31" s="0" t="n">
        <v>65200.991893078</v>
      </c>
    </row>
    <row r="32" customFormat="false" ht="12.8" hidden="false" customHeight="false" outlineLevel="0" collapsed="false">
      <c r="A32" s="0" t="n">
        <v>79</v>
      </c>
      <c r="B32" s="0" t="n">
        <v>19572277.8529109</v>
      </c>
      <c r="C32" s="0" t="n">
        <v>18790636.8390768</v>
      </c>
      <c r="D32" s="0" t="n">
        <v>19605553.4943829</v>
      </c>
      <c r="E32" s="0" t="n">
        <v>18821447.5645599</v>
      </c>
      <c r="F32" s="0" t="n">
        <v>14784123.1709782</v>
      </c>
      <c r="G32" s="0" t="n">
        <v>4006513.6680986</v>
      </c>
      <c r="H32" s="0" t="n">
        <v>14868874.6966912</v>
      </c>
      <c r="I32" s="0" t="n">
        <v>3952572.86786872</v>
      </c>
      <c r="J32" s="0" t="n">
        <v>426215.731171458</v>
      </c>
      <c r="K32" s="0" t="n">
        <v>413429.259236314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19902784.6655372</v>
      </c>
      <c r="C33" s="0" t="n">
        <v>19106709.5389091</v>
      </c>
      <c r="D33" s="0" t="n">
        <v>19937327.3906306</v>
      </c>
      <c r="E33" s="0" t="n">
        <v>19138703.912332</v>
      </c>
      <c r="F33" s="0" t="n">
        <v>14982678.8834895</v>
      </c>
      <c r="G33" s="0" t="n">
        <v>4124030.65541966</v>
      </c>
      <c r="H33" s="0" t="n">
        <v>15069380.1437044</v>
      </c>
      <c r="I33" s="0" t="n">
        <v>4069323.76862765</v>
      </c>
      <c r="J33" s="0" t="n">
        <v>445556.778506636</v>
      </c>
      <c r="K33" s="0" t="n">
        <v>432190.075151436</v>
      </c>
      <c r="L33" s="0" t="n">
        <v>3318655.5557369</v>
      </c>
      <c r="M33" s="0" t="n">
        <v>3130342.53744391</v>
      </c>
      <c r="N33" s="0" t="n">
        <v>3324381.2707621</v>
      </c>
      <c r="O33" s="0" t="n">
        <v>3135716.84407089</v>
      </c>
      <c r="P33" s="0" t="n">
        <v>74259.4630844392</v>
      </c>
      <c r="Q33" s="0" t="n">
        <v>72031.679191906</v>
      </c>
    </row>
    <row r="34" customFormat="false" ht="12.8" hidden="false" customHeight="false" outlineLevel="0" collapsed="false">
      <c r="A34" s="0" t="n">
        <v>81</v>
      </c>
      <c r="B34" s="0" t="n">
        <v>20209347.7945768</v>
      </c>
      <c r="C34" s="0" t="n">
        <v>19399832.3551555</v>
      </c>
      <c r="D34" s="0" t="n">
        <v>20243343.8236556</v>
      </c>
      <c r="E34" s="0" t="n">
        <v>19431306.7664111</v>
      </c>
      <c r="F34" s="0" t="n">
        <v>15139699.7475328</v>
      </c>
      <c r="G34" s="0" t="n">
        <v>4260132.60762276</v>
      </c>
      <c r="H34" s="0" t="n">
        <v>15226578.7440311</v>
      </c>
      <c r="I34" s="0" t="n">
        <v>4204728.02238005</v>
      </c>
      <c r="J34" s="0" t="n">
        <v>473948.563504374</v>
      </c>
      <c r="K34" s="0" t="n">
        <v>459730.106599243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20495372.9441374</v>
      </c>
      <c r="C35" s="0" t="n">
        <v>19672790.6630877</v>
      </c>
      <c r="D35" s="0" t="n">
        <v>20532141.9304206</v>
      </c>
      <c r="E35" s="0" t="n">
        <v>19706892.8700568</v>
      </c>
      <c r="F35" s="0" t="n">
        <v>15317397.5721196</v>
      </c>
      <c r="G35" s="0" t="n">
        <v>4355393.09096816</v>
      </c>
      <c r="H35" s="0" t="n">
        <v>15406662.9424875</v>
      </c>
      <c r="I35" s="0" t="n">
        <v>4300229.92756933</v>
      </c>
      <c r="J35" s="0" t="n">
        <v>486630.180589653</v>
      </c>
      <c r="K35" s="0" t="n">
        <v>472031.275171964</v>
      </c>
      <c r="L35" s="0" t="n">
        <v>3416592.56500926</v>
      </c>
      <c r="M35" s="0" t="n">
        <v>3222033.31676277</v>
      </c>
      <c r="N35" s="0" t="n">
        <v>3422691.21824097</v>
      </c>
      <c r="O35" s="0" t="n">
        <v>3227760.95699066</v>
      </c>
      <c r="P35" s="0" t="n">
        <v>81105.0300982756</v>
      </c>
      <c r="Q35" s="0" t="n">
        <v>78671.8791953273</v>
      </c>
    </row>
    <row r="36" customFormat="false" ht="12.8" hidden="false" customHeight="false" outlineLevel="0" collapsed="false">
      <c r="A36" s="0" t="n">
        <v>83</v>
      </c>
      <c r="B36" s="0" t="n">
        <v>20776637.3818506</v>
      </c>
      <c r="C36" s="0" t="n">
        <v>19941135.6109594</v>
      </c>
      <c r="D36" s="0" t="n">
        <v>20816048.36547</v>
      </c>
      <c r="E36" s="0" t="n">
        <v>19977720.2168176</v>
      </c>
      <c r="F36" s="0" t="n">
        <v>15495525.9129928</v>
      </c>
      <c r="G36" s="0" t="n">
        <v>4445609.69796657</v>
      </c>
      <c r="H36" s="0" t="n">
        <v>15587783.1273126</v>
      </c>
      <c r="I36" s="0" t="n">
        <v>4389937.08950499</v>
      </c>
      <c r="J36" s="0" t="n">
        <v>501654.557690745</v>
      </c>
      <c r="K36" s="0" t="n">
        <v>486604.920960022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21060755.3328731</v>
      </c>
      <c r="C37" s="0" t="n">
        <v>20213017.546809</v>
      </c>
      <c r="D37" s="0" t="n">
        <v>21102431.7084679</v>
      </c>
      <c r="E37" s="0" t="n">
        <v>20251746.1803006</v>
      </c>
      <c r="F37" s="0" t="n">
        <v>15659632.4840936</v>
      </c>
      <c r="G37" s="0" t="n">
        <v>4553385.06271537</v>
      </c>
      <c r="H37" s="0" t="n">
        <v>15754039.4865806</v>
      </c>
      <c r="I37" s="0" t="n">
        <v>4497706.69372005</v>
      </c>
      <c r="J37" s="0" t="n">
        <v>526693.655463276</v>
      </c>
      <c r="K37" s="0" t="n">
        <v>510892.845799378</v>
      </c>
      <c r="L37" s="0" t="n">
        <v>3510219.18075858</v>
      </c>
      <c r="M37" s="0" t="n">
        <v>3309654.48138032</v>
      </c>
      <c r="N37" s="0" t="n">
        <v>3517139.35435919</v>
      </c>
      <c r="O37" s="0" t="n">
        <v>3316158.42002022</v>
      </c>
      <c r="P37" s="0" t="n">
        <v>87782.275910546</v>
      </c>
      <c r="Q37" s="0" t="n">
        <v>85148.8076332297</v>
      </c>
    </row>
    <row r="38" customFormat="false" ht="12.8" hidden="false" customHeight="false" outlineLevel="0" collapsed="false">
      <c r="A38" s="0" t="n">
        <v>85</v>
      </c>
      <c r="B38" s="0" t="n">
        <v>21373182.2630898</v>
      </c>
      <c r="C38" s="0" t="n">
        <v>20511833.7779915</v>
      </c>
      <c r="D38" s="0" t="n">
        <v>21416115.9032901</v>
      </c>
      <c r="E38" s="0" t="n">
        <v>20551738.9061222</v>
      </c>
      <c r="F38" s="0" t="n">
        <v>15852239.0753229</v>
      </c>
      <c r="G38" s="0" t="n">
        <v>4659594.70266859</v>
      </c>
      <c r="H38" s="0" t="n">
        <v>15948486.7484327</v>
      </c>
      <c r="I38" s="0" t="n">
        <v>4603252.15768952</v>
      </c>
      <c r="J38" s="0" t="n">
        <v>567199.739202564</v>
      </c>
      <c r="K38" s="0" t="n">
        <v>550183.747026487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21655714.4432365</v>
      </c>
      <c r="C39" s="0" t="n">
        <v>20781649.9516055</v>
      </c>
      <c r="D39" s="0" t="n">
        <v>21699907.2444927</v>
      </c>
      <c r="E39" s="0" t="n">
        <v>20822733.9221505</v>
      </c>
      <c r="F39" s="0" t="n">
        <v>16041619.3549506</v>
      </c>
      <c r="G39" s="0" t="n">
        <v>4740030.59665488</v>
      </c>
      <c r="H39" s="0" t="n">
        <v>16139639.685897</v>
      </c>
      <c r="I39" s="0" t="n">
        <v>4683094.23625345</v>
      </c>
      <c r="J39" s="0" t="n">
        <v>597946.723146012</v>
      </c>
      <c r="K39" s="0" t="n">
        <v>580008.321451631</v>
      </c>
      <c r="L39" s="0" t="n">
        <v>3611448.88969834</v>
      </c>
      <c r="M39" s="0" t="n">
        <v>3405230.50610634</v>
      </c>
      <c r="N39" s="0" t="n">
        <v>3618787.8826445</v>
      </c>
      <c r="O39" s="0" t="n">
        <v>3412128.14841915</v>
      </c>
      <c r="P39" s="0" t="n">
        <v>99657.7871910019</v>
      </c>
      <c r="Q39" s="0" t="n">
        <v>96668.0535752719</v>
      </c>
    </row>
    <row r="40" customFormat="false" ht="12.8" hidden="false" customHeight="false" outlineLevel="0" collapsed="false">
      <c r="A40" s="0" t="n">
        <v>87</v>
      </c>
      <c r="B40" s="0" t="n">
        <v>21853735.0410908</v>
      </c>
      <c r="C40" s="0" t="n">
        <v>20970159.6498537</v>
      </c>
      <c r="D40" s="0" t="n">
        <v>21898143.0490105</v>
      </c>
      <c r="E40" s="0" t="n">
        <v>21011442.8433274</v>
      </c>
      <c r="F40" s="0" t="n">
        <v>16149216.3313578</v>
      </c>
      <c r="G40" s="0" t="n">
        <v>4820943.31849586</v>
      </c>
      <c r="H40" s="0" t="n">
        <v>16247818.3266281</v>
      </c>
      <c r="I40" s="0" t="n">
        <v>4763624.51669925</v>
      </c>
      <c r="J40" s="0" t="n">
        <v>599067.537160579</v>
      </c>
      <c r="K40" s="0" t="n">
        <v>581095.511045762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22121420.2247666</v>
      </c>
      <c r="C41" s="0" t="n">
        <v>21225461.8830425</v>
      </c>
      <c r="D41" s="0" t="n">
        <v>22193527.7085715</v>
      </c>
      <c r="E41" s="0" t="n">
        <v>21292896.8997756</v>
      </c>
      <c r="F41" s="0" t="n">
        <v>16323904.5710931</v>
      </c>
      <c r="G41" s="0" t="n">
        <v>4901557.3119494</v>
      </c>
      <c r="H41" s="0" t="n">
        <v>16425609.0783923</v>
      </c>
      <c r="I41" s="0" t="n">
        <v>4867287.82138335</v>
      </c>
      <c r="J41" s="0" t="n">
        <v>679291.37753713</v>
      </c>
      <c r="K41" s="0" t="n">
        <v>658912.636211016</v>
      </c>
      <c r="L41" s="0" t="n">
        <v>3689932.31366127</v>
      </c>
      <c r="M41" s="0" t="n">
        <v>3479540.25851348</v>
      </c>
      <c r="N41" s="0" t="n">
        <v>3701919.83986525</v>
      </c>
      <c r="O41" s="0" t="n">
        <v>3490804.03283896</v>
      </c>
      <c r="P41" s="0" t="n">
        <v>113215.229589522</v>
      </c>
      <c r="Q41" s="0" t="n">
        <v>109818.772701836</v>
      </c>
    </row>
    <row r="42" customFormat="false" ht="12.8" hidden="false" customHeight="false" outlineLevel="0" collapsed="false">
      <c r="A42" s="0" t="n">
        <v>89</v>
      </c>
      <c r="B42" s="0" t="n">
        <v>22381495.8585635</v>
      </c>
      <c r="C42" s="0" t="n">
        <v>21474429.2580347</v>
      </c>
      <c r="D42" s="0" t="n">
        <v>22455608.1072792</v>
      </c>
      <c r="E42" s="0" t="n">
        <v>21543746.103477</v>
      </c>
      <c r="F42" s="0" t="n">
        <v>16519388.1289703</v>
      </c>
      <c r="G42" s="0" t="n">
        <v>4955041.12906439</v>
      </c>
      <c r="H42" s="0" t="n">
        <v>16623213.768193</v>
      </c>
      <c r="I42" s="0" t="n">
        <v>4920532.33528399</v>
      </c>
      <c r="J42" s="0" t="n">
        <v>776670.216885546</v>
      </c>
      <c r="K42" s="0" t="n">
        <v>753370.11037898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22631474.7173683</v>
      </c>
      <c r="C43" s="0" t="n">
        <v>21713901.394123</v>
      </c>
      <c r="D43" s="0" t="n">
        <v>22714594.2852732</v>
      </c>
      <c r="E43" s="0" t="n">
        <v>21791810.6220323</v>
      </c>
      <c r="F43" s="0" t="n">
        <v>16668386.9613919</v>
      </c>
      <c r="G43" s="0" t="n">
        <v>5045514.43273111</v>
      </c>
      <c r="H43" s="0" t="n">
        <v>16773698.643757</v>
      </c>
      <c r="I43" s="0" t="n">
        <v>5018111.97827527</v>
      </c>
      <c r="J43" s="0" t="n">
        <v>840098.580508755</v>
      </c>
      <c r="K43" s="0" t="n">
        <v>814895.623093492</v>
      </c>
      <c r="L43" s="0" t="n">
        <v>3775165.0335693</v>
      </c>
      <c r="M43" s="0" t="n">
        <v>3560630.87961156</v>
      </c>
      <c r="N43" s="0" t="n">
        <v>3788983.21353892</v>
      </c>
      <c r="O43" s="0" t="n">
        <v>3573611.31069258</v>
      </c>
      <c r="P43" s="0" t="n">
        <v>140016.430084792</v>
      </c>
      <c r="Q43" s="0" t="n">
        <v>135815.937182249</v>
      </c>
    </row>
    <row r="44" customFormat="false" ht="12.8" hidden="false" customHeight="false" outlineLevel="0" collapsed="false">
      <c r="A44" s="0" t="n">
        <v>91</v>
      </c>
      <c r="B44" s="0" t="n">
        <v>22880010.672656</v>
      </c>
      <c r="C44" s="0" t="n">
        <v>21952053.6177067</v>
      </c>
      <c r="D44" s="0" t="n">
        <v>22964549.8746792</v>
      </c>
      <c r="E44" s="0" t="n">
        <v>22031302.1458221</v>
      </c>
      <c r="F44" s="0" t="n">
        <v>16877494.2210964</v>
      </c>
      <c r="G44" s="0" t="n">
        <v>5074559.39661032</v>
      </c>
      <c r="H44" s="0" t="n">
        <v>16984062.1250023</v>
      </c>
      <c r="I44" s="0" t="n">
        <v>5047240.02081975</v>
      </c>
      <c r="J44" s="0" t="n">
        <v>907668.496729043</v>
      </c>
      <c r="K44" s="0" t="n">
        <v>880438.441827172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23060301.808905</v>
      </c>
      <c r="C45" s="0" t="n">
        <v>22124248.8972423</v>
      </c>
      <c r="D45" s="0" t="n">
        <v>23145984.4485727</v>
      </c>
      <c r="E45" s="0" t="n">
        <v>22204574.969308</v>
      </c>
      <c r="F45" s="0" t="n">
        <v>16970472.5272372</v>
      </c>
      <c r="G45" s="0" t="n">
        <v>5153776.37000508</v>
      </c>
      <c r="H45" s="0" t="n">
        <v>17078089.4048187</v>
      </c>
      <c r="I45" s="0" t="n">
        <v>5126485.56448929</v>
      </c>
      <c r="J45" s="0" t="n">
        <v>968211.259574845</v>
      </c>
      <c r="K45" s="0" t="n">
        <v>939164.921787599</v>
      </c>
      <c r="L45" s="0" t="n">
        <v>3846658.57120978</v>
      </c>
      <c r="M45" s="0" t="n">
        <v>3628671.12656292</v>
      </c>
      <c r="N45" s="0" t="n">
        <v>3860905.29913303</v>
      </c>
      <c r="O45" s="0" t="n">
        <v>3642055.88768762</v>
      </c>
      <c r="P45" s="0" t="n">
        <v>161368.543262474</v>
      </c>
      <c r="Q45" s="0" t="n">
        <v>156527.4869646</v>
      </c>
    </row>
    <row r="46" customFormat="false" ht="12.8" hidden="false" customHeight="false" outlineLevel="0" collapsed="false">
      <c r="A46" s="0" t="n">
        <v>93</v>
      </c>
      <c r="B46" s="0" t="n">
        <v>23309922.2572295</v>
      </c>
      <c r="C46" s="0" t="n">
        <v>22363980.3132701</v>
      </c>
      <c r="D46" s="0" t="n">
        <v>23396646.1141339</v>
      </c>
      <c r="E46" s="0" t="n">
        <v>22445283.5761218</v>
      </c>
      <c r="F46" s="0" t="n">
        <v>17122901.9693518</v>
      </c>
      <c r="G46" s="0" t="n">
        <v>5241078.34391839</v>
      </c>
      <c r="H46" s="0" t="n">
        <v>17231692.6619055</v>
      </c>
      <c r="I46" s="0" t="n">
        <v>5213590.91421626</v>
      </c>
      <c r="J46" s="0" t="n">
        <v>1066352.42454904</v>
      </c>
      <c r="K46" s="0" t="n">
        <v>1034361.85181257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23662706.610535</v>
      </c>
      <c r="C47" s="0" t="n">
        <v>22701688.542256</v>
      </c>
      <c r="D47" s="0" t="n">
        <v>23750490.4116214</v>
      </c>
      <c r="E47" s="0" t="n">
        <v>22783985.0749363</v>
      </c>
      <c r="F47" s="0" t="n">
        <v>17336231.5953721</v>
      </c>
      <c r="G47" s="0" t="n">
        <v>5365456.94688385</v>
      </c>
      <c r="H47" s="0" t="n">
        <v>17446328.0450061</v>
      </c>
      <c r="I47" s="0" t="n">
        <v>5337657.0299302</v>
      </c>
      <c r="J47" s="0" t="n">
        <v>1152807.15722178</v>
      </c>
      <c r="K47" s="0" t="n">
        <v>1118222.94250513</v>
      </c>
      <c r="L47" s="0" t="n">
        <v>3946965.17893725</v>
      </c>
      <c r="M47" s="0" t="n">
        <v>3724114.86427849</v>
      </c>
      <c r="N47" s="0" t="n">
        <v>3961561.35918985</v>
      </c>
      <c r="O47" s="0" t="n">
        <v>3737827.84324644</v>
      </c>
      <c r="P47" s="0" t="n">
        <v>192134.52620363</v>
      </c>
      <c r="Q47" s="0" t="n">
        <v>186370.490417521</v>
      </c>
    </row>
    <row r="48" customFormat="false" ht="12.8" hidden="false" customHeight="false" outlineLevel="0" collapsed="false">
      <c r="A48" s="0" t="n">
        <v>95</v>
      </c>
      <c r="B48" s="0" t="n">
        <v>24170553.7822142</v>
      </c>
      <c r="C48" s="0" t="n">
        <v>23188209.6467217</v>
      </c>
      <c r="D48" s="0" t="n">
        <v>24261257.5822564</v>
      </c>
      <c r="E48" s="0" t="n">
        <v>23273259.0423064</v>
      </c>
      <c r="F48" s="0" t="n">
        <v>17697363.5622951</v>
      </c>
      <c r="G48" s="0" t="n">
        <v>5490846.08442663</v>
      </c>
      <c r="H48" s="0" t="n">
        <v>17810335.5598435</v>
      </c>
      <c r="I48" s="0" t="n">
        <v>5462923.48246291</v>
      </c>
      <c r="J48" s="0" t="n">
        <v>1223212.34989419</v>
      </c>
      <c r="K48" s="0" t="n">
        <v>1186515.97939737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24756135.5554405</v>
      </c>
      <c r="C49" s="0" t="n">
        <v>23748862.0692045</v>
      </c>
      <c r="D49" s="0" t="n">
        <v>24849766.713128</v>
      </c>
      <c r="E49" s="0" t="n">
        <v>23836665.5165014</v>
      </c>
      <c r="F49" s="0" t="n">
        <v>18055034.1364597</v>
      </c>
      <c r="G49" s="0" t="n">
        <v>5693827.93274483</v>
      </c>
      <c r="H49" s="0" t="n">
        <v>18171126.0453754</v>
      </c>
      <c r="I49" s="0" t="n">
        <v>5665539.47112599</v>
      </c>
      <c r="J49" s="0" t="n">
        <v>1265277.08662407</v>
      </c>
      <c r="K49" s="0" t="n">
        <v>1227318.77402534</v>
      </c>
      <c r="L49" s="0" t="n">
        <v>4128354.87985851</v>
      </c>
      <c r="M49" s="0" t="n">
        <v>3895304.78433106</v>
      </c>
      <c r="N49" s="0" t="n">
        <v>4143927.64674592</v>
      </c>
      <c r="O49" s="0" t="n">
        <v>3909938.7577274</v>
      </c>
      <c r="P49" s="0" t="n">
        <v>210879.514437344</v>
      </c>
      <c r="Q49" s="0" t="n">
        <v>204553.129004224</v>
      </c>
    </row>
    <row r="50" customFormat="false" ht="12.8" hidden="false" customHeight="false" outlineLevel="0" collapsed="false">
      <c r="A50" s="0" t="n">
        <v>97</v>
      </c>
      <c r="B50" s="0" t="n">
        <v>25199359.866833</v>
      </c>
      <c r="C50" s="0" t="n">
        <v>24173441.2725494</v>
      </c>
      <c r="D50" s="0" t="n">
        <v>25295091.7851935</v>
      </c>
      <c r="E50" s="0" t="n">
        <v>24263217.0680455</v>
      </c>
      <c r="F50" s="0" t="n">
        <v>18340672.3990052</v>
      </c>
      <c r="G50" s="0" t="n">
        <v>5832768.87354419</v>
      </c>
      <c r="H50" s="0" t="n">
        <v>18459095.4660901</v>
      </c>
      <c r="I50" s="0" t="n">
        <v>5804121.60195545</v>
      </c>
      <c r="J50" s="0" t="n">
        <v>1332468.28246806</v>
      </c>
      <c r="K50" s="0" t="n">
        <v>1292494.23399402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25657059.8076348</v>
      </c>
      <c r="C51" s="0" t="n">
        <v>24612943.5424005</v>
      </c>
      <c r="D51" s="0" t="n">
        <v>25755825.8056995</v>
      </c>
      <c r="E51" s="0" t="n">
        <v>24705578.8112733</v>
      </c>
      <c r="F51" s="0" t="n">
        <v>18667224.1368515</v>
      </c>
      <c r="G51" s="0" t="n">
        <v>5945719.405549</v>
      </c>
      <c r="H51" s="0" t="n">
        <v>18788125.2269433</v>
      </c>
      <c r="I51" s="0" t="n">
        <v>5917453.58432999</v>
      </c>
      <c r="J51" s="0" t="n">
        <v>1416189.91376285</v>
      </c>
      <c r="K51" s="0" t="n">
        <v>1373704.21634997</v>
      </c>
      <c r="L51" s="0" t="n">
        <v>4278882.35544672</v>
      </c>
      <c r="M51" s="0" t="n">
        <v>4037960.54169665</v>
      </c>
      <c r="N51" s="0" t="n">
        <v>4295309.57837368</v>
      </c>
      <c r="O51" s="0" t="n">
        <v>4053397.11049218</v>
      </c>
      <c r="P51" s="0" t="n">
        <v>236031.652293809</v>
      </c>
      <c r="Q51" s="0" t="n">
        <v>228950.702724994</v>
      </c>
    </row>
    <row r="52" customFormat="false" ht="12.8" hidden="false" customHeight="false" outlineLevel="0" collapsed="false">
      <c r="A52" s="0" t="n">
        <v>99</v>
      </c>
      <c r="B52" s="0" t="n">
        <v>26010718.1567752</v>
      </c>
      <c r="C52" s="0" t="n">
        <v>24951428.9615111</v>
      </c>
      <c r="D52" s="0" t="n">
        <v>26111277.4463811</v>
      </c>
      <c r="E52" s="0" t="n">
        <v>25045748.0880453</v>
      </c>
      <c r="F52" s="0" t="n">
        <v>18903543.7414865</v>
      </c>
      <c r="G52" s="0" t="n">
        <v>6047885.22002459</v>
      </c>
      <c r="H52" s="0" t="n">
        <v>19026354.3649997</v>
      </c>
      <c r="I52" s="0" t="n">
        <v>6019393.72304565</v>
      </c>
      <c r="J52" s="0" t="n">
        <v>1514432.36583062</v>
      </c>
      <c r="K52" s="0" t="n">
        <v>1468999.3948557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26203104.1171579</v>
      </c>
      <c r="C53" s="0" t="n">
        <v>25135635.8913064</v>
      </c>
      <c r="D53" s="0" t="n">
        <v>26305334.9645376</v>
      </c>
      <c r="E53" s="0" t="n">
        <v>25231524.4625921</v>
      </c>
      <c r="F53" s="0" t="n">
        <v>19012775.524717</v>
      </c>
      <c r="G53" s="0" t="n">
        <v>6122860.36658946</v>
      </c>
      <c r="H53" s="0" t="n">
        <v>19137360.7923238</v>
      </c>
      <c r="I53" s="0" t="n">
        <v>6094163.67026838</v>
      </c>
      <c r="J53" s="0" t="n">
        <v>1554869.88877223</v>
      </c>
      <c r="K53" s="0" t="n">
        <v>1508223.79210906</v>
      </c>
      <c r="L53" s="0" t="n">
        <v>4369043.37795606</v>
      </c>
      <c r="M53" s="0" t="n">
        <v>4123386.79960642</v>
      </c>
      <c r="N53" s="0" t="n">
        <v>4386047.46486265</v>
      </c>
      <c r="O53" s="0" t="n">
        <v>4139365.47198419</v>
      </c>
      <c r="P53" s="0" t="n">
        <v>259144.981462038</v>
      </c>
      <c r="Q53" s="0" t="n">
        <v>251370.632018177</v>
      </c>
    </row>
    <row r="54" customFormat="false" ht="12.8" hidden="false" customHeight="false" outlineLevel="0" collapsed="false">
      <c r="A54" s="0" t="n">
        <v>101</v>
      </c>
      <c r="B54" s="0" t="n">
        <v>26343794.3076602</v>
      </c>
      <c r="C54" s="0" t="n">
        <v>25271483.0554871</v>
      </c>
      <c r="D54" s="0" t="n">
        <v>26445969.5917336</v>
      </c>
      <c r="E54" s="0" t="n">
        <v>25367344.2231618</v>
      </c>
      <c r="F54" s="0" t="n">
        <v>19083118.5830763</v>
      </c>
      <c r="G54" s="0" t="n">
        <v>6188364.47241086</v>
      </c>
      <c r="H54" s="0" t="n">
        <v>19206965.4443574</v>
      </c>
      <c r="I54" s="0" t="n">
        <v>6160378.77880433</v>
      </c>
      <c r="J54" s="0" t="n">
        <v>1645610.47690056</v>
      </c>
      <c r="K54" s="0" t="n">
        <v>1596242.16259354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26476928.3304206</v>
      </c>
      <c r="C55" s="0" t="n">
        <v>25398585.6392673</v>
      </c>
      <c r="D55" s="0" t="n">
        <v>26582542.5801233</v>
      </c>
      <c r="E55" s="0" t="n">
        <v>25497716.5966563</v>
      </c>
      <c r="F55" s="0" t="n">
        <v>19137087.9021712</v>
      </c>
      <c r="G55" s="0" t="n">
        <v>6261497.73709614</v>
      </c>
      <c r="H55" s="0" t="n">
        <v>19262635.04685</v>
      </c>
      <c r="I55" s="0" t="n">
        <v>6235081.54980624</v>
      </c>
      <c r="J55" s="0" t="n">
        <v>1699718.53055212</v>
      </c>
      <c r="K55" s="0" t="n">
        <v>1648726.97463555</v>
      </c>
      <c r="L55" s="0" t="n">
        <v>4414038.70829859</v>
      </c>
      <c r="M55" s="0" t="n">
        <v>4166580.76081513</v>
      </c>
      <c r="N55" s="0" t="n">
        <v>4431614.12064148</v>
      </c>
      <c r="O55" s="0" t="n">
        <v>4183103.86010752</v>
      </c>
      <c r="P55" s="0" t="n">
        <v>283286.421758686</v>
      </c>
      <c r="Q55" s="0" t="n">
        <v>274787.829105926</v>
      </c>
    </row>
    <row r="56" customFormat="false" ht="12.8" hidden="false" customHeight="false" outlineLevel="0" collapsed="false">
      <c r="A56" s="0" t="n">
        <v>103</v>
      </c>
      <c r="B56" s="0" t="n">
        <v>26711944.0037478</v>
      </c>
      <c r="C56" s="0" t="n">
        <v>25622975.1760756</v>
      </c>
      <c r="D56" s="0" t="n">
        <v>26818746.8059487</v>
      </c>
      <c r="E56" s="0" t="n">
        <v>25723223.5523548</v>
      </c>
      <c r="F56" s="0" t="n">
        <v>19297078.7280123</v>
      </c>
      <c r="G56" s="0" t="n">
        <v>6325896.44806339</v>
      </c>
      <c r="H56" s="0" t="n">
        <v>19424314.5026208</v>
      </c>
      <c r="I56" s="0" t="n">
        <v>6298909.049734</v>
      </c>
      <c r="J56" s="0" t="n">
        <v>1773373.17420316</v>
      </c>
      <c r="K56" s="0" t="n">
        <v>1720171.97897707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26934982.9357323</v>
      </c>
      <c r="C57" s="0" t="n">
        <v>25836605.1840595</v>
      </c>
      <c r="D57" s="0" t="n">
        <v>27043005.6029131</v>
      </c>
      <c r="E57" s="0" t="n">
        <v>25937999.6517212</v>
      </c>
      <c r="F57" s="0" t="n">
        <v>19453451.4282127</v>
      </c>
      <c r="G57" s="0" t="n">
        <v>6383153.75584683</v>
      </c>
      <c r="H57" s="0" t="n">
        <v>19581918.5225438</v>
      </c>
      <c r="I57" s="0" t="n">
        <v>6356081.1291774</v>
      </c>
      <c r="J57" s="0" t="n">
        <v>1838979.72900695</v>
      </c>
      <c r="K57" s="0" t="n">
        <v>1783810.33713675</v>
      </c>
      <c r="L57" s="0" t="n">
        <v>4490884.76406811</v>
      </c>
      <c r="M57" s="0" t="n">
        <v>4239840.09244255</v>
      </c>
      <c r="N57" s="0" t="n">
        <v>4508890.28297527</v>
      </c>
      <c r="O57" s="0" t="n">
        <v>4256767.59272303</v>
      </c>
      <c r="P57" s="0" t="n">
        <v>306496.621501159</v>
      </c>
      <c r="Q57" s="0" t="n">
        <v>297301.722856124</v>
      </c>
    </row>
    <row r="58" customFormat="false" ht="12.8" hidden="false" customHeight="false" outlineLevel="0" collapsed="false">
      <c r="A58" s="0" t="n">
        <v>105</v>
      </c>
      <c r="B58" s="0" t="n">
        <v>27105189.3999334</v>
      </c>
      <c r="C58" s="0" t="n">
        <v>25999251.5181006</v>
      </c>
      <c r="D58" s="0" t="n">
        <v>27213909.0711521</v>
      </c>
      <c r="E58" s="0" t="n">
        <v>26101301.790177</v>
      </c>
      <c r="F58" s="0" t="n">
        <v>19547691.9517366</v>
      </c>
      <c r="G58" s="0" t="n">
        <v>6451559.56636393</v>
      </c>
      <c r="H58" s="0" t="n">
        <v>19676853.4351673</v>
      </c>
      <c r="I58" s="0" t="n">
        <v>6424448.35500974</v>
      </c>
      <c r="J58" s="0" t="n">
        <v>1896562.72175321</v>
      </c>
      <c r="K58" s="0" t="n">
        <v>1839665.84010061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27179611.9582889</v>
      </c>
      <c r="C59" s="0" t="n">
        <v>26071675.0247871</v>
      </c>
      <c r="D59" s="0" t="n">
        <v>27289026.5856242</v>
      </c>
      <c r="E59" s="0" t="n">
        <v>26174378.4125232</v>
      </c>
      <c r="F59" s="0" t="n">
        <v>19552444.5248077</v>
      </c>
      <c r="G59" s="0" t="n">
        <v>6519230.49997939</v>
      </c>
      <c r="H59" s="0" t="n">
        <v>19682272.8909798</v>
      </c>
      <c r="I59" s="0" t="n">
        <v>6492105.52154334</v>
      </c>
      <c r="J59" s="0" t="n">
        <v>1960170.56852895</v>
      </c>
      <c r="K59" s="0" t="n">
        <v>1901365.45147309</v>
      </c>
      <c r="L59" s="0" t="n">
        <v>4529663.63021814</v>
      </c>
      <c r="M59" s="0" t="n">
        <v>4276354.30446581</v>
      </c>
      <c r="N59" s="0" t="n">
        <v>4547901.33878857</v>
      </c>
      <c r="O59" s="0" t="n">
        <v>4293500.37261936</v>
      </c>
      <c r="P59" s="0" t="n">
        <v>326695.094754826</v>
      </c>
      <c r="Q59" s="0" t="n">
        <v>316894.241912181</v>
      </c>
    </row>
    <row r="60" customFormat="false" ht="12.8" hidden="false" customHeight="false" outlineLevel="0" collapsed="false">
      <c r="A60" s="0" t="n">
        <v>107</v>
      </c>
      <c r="B60" s="0" t="n">
        <v>27329129.0077177</v>
      </c>
      <c r="C60" s="0" t="n">
        <v>26214324.5078136</v>
      </c>
      <c r="D60" s="0" t="n">
        <v>27439291.606154</v>
      </c>
      <c r="E60" s="0" t="n">
        <v>26317731.0682721</v>
      </c>
      <c r="F60" s="0" t="n">
        <v>19640788.8885695</v>
      </c>
      <c r="G60" s="0" t="n">
        <v>6573535.61924413</v>
      </c>
      <c r="H60" s="0" t="n">
        <v>19771358.845407</v>
      </c>
      <c r="I60" s="0" t="n">
        <v>6546372.22286512</v>
      </c>
      <c r="J60" s="0" t="n">
        <v>2033671.36458337</v>
      </c>
      <c r="K60" s="0" t="n">
        <v>1972661.22364586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27421834.5449188</v>
      </c>
      <c r="C61" s="0" t="n">
        <v>26303584.8578062</v>
      </c>
      <c r="D61" s="0" t="n">
        <v>27559467.5258954</v>
      </c>
      <c r="E61" s="0" t="n">
        <v>26432939.2863504</v>
      </c>
      <c r="F61" s="0" t="n">
        <v>19659496.8602052</v>
      </c>
      <c r="G61" s="0" t="n">
        <v>6644087.99760102</v>
      </c>
      <c r="H61" s="0" t="n">
        <v>19789434.8771323</v>
      </c>
      <c r="I61" s="0" t="n">
        <v>6643504.40921805</v>
      </c>
      <c r="J61" s="0" t="n">
        <v>2079860.9466004</v>
      </c>
      <c r="K61" s="0" t="n">
        <v>2017465.11820239</v>
      </c>
      <c r="L61" s="0" t="n">
        <v>4567220.6818392</v>
      </c>
      <c r="M61" s="0" t="n">
        <v>4311757.55473394</v>
      </c>
      <c r="N61" s="0" t="n">
        <v>4590155.86858268</v>
      </c>
      <c r="O61" s="0" t="n">
        <v>4333313.87372747</v>
      </c>
      <c r="P61" s="0" t="n">
        <v>346643.491100067</v>
      </c>
      <c r="Q61" s="0" t="n">
        <v>336244.186367065</v>
      </c>
    </row>
    <row r="62" customFormat="false" ht="12.8" hidden="false" customHeight="false" outlineLevel="0" collapsed="false">
      <c r="A62" s="0" t="n">
        <v>109</v>
      </c>
      <c r="B62" s="0" t="n">
        <v>27454245.7518059</v>
      </c>
      <c r="C62" s="0" t="n">
        <v>26334734.8133378</v>
      </c>
      <c r="D62" s="0" t="n">
        <v>27591668.4533119</v>
      </c>
      <c r="E62" s="0" t="n">
        <v>26463904.2836243</v>
      </c>
      <c r="F62" s="0" t="n">
        <v>19695570.7700124</v>
      </c>
      <c r="G62" s="0" t="n">
        <v>6639164.04332544</v>
      </c>
      <c r="H62" s="0" t="n">
        <v>19824980.2269831</v>
      </c>
      <c r="I62" s="0" t="n">
        <v>6638924.05664118</v>
      </c>
      <c r="J62" s="0" t="n">
        <v>2100363.66209964</v>
      </c>
      <c r="K62" s="0" t="n">
        <v>2037352.75223665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27565822.3463386</v>
      </c>
      <c r="C63" s="0" t="n">
        <v>26441515.1287823</v>
      </c>
      <c r="D63" s="0" t="n">
        <v>27703878.1685356</v>
      </c>
      <c r="E63" s="0" t="n">
        <v>26571279.7166654</v>
      </c>
      <c r="F63" s="0" t="n">
        <v>19733427.1607062</v>
      </c>
      <c r="G63" s="0" t="n">
        <v>6708087.96807613</v>
      </c>
      <c r="H63" s="0" t="n">
        <v>19863483.2703022</v>
      </c>
      <c r="I63" s="0" t="n">
        <v>6707796.44636318</v>
      </c>
      <c r="J63" s="0" t="n">
        <v>2164199.56771902</v>
      </c>
      <c r="K63" s="0" t="n">
        <v>2099273.58068745</v>
      </c>
      <c r="L63" s="0" t="n">
        <v>4594292.57954086</v>
      </c>
      <c r="M63" s="0" t="n">
        <v>4338570.73812294</v>
      </c>
      <c r="N63" s="0" t="n">
        <v>4617300.48958556</v>
      </c>
      <c r="O63" s="0" t="n">
        <v>4360197.24324277</v>
      </c>
      <c r="P63" s="0" t="n">
        <v>360699.92795317</v>
      </c>
      <c r="Q63" s="0" t="n">
        <v>349878.930114575</v>
      </c>
    </row>
    <row r="64" customFormat="false" ht="12.8" hidden="false" customHeight="false" outlineLevel="0" collapsed="false">
      <c r="A64" s="0" t="n">
        <v>111</v>
      </c>
      <c r="B64" s="0" t="n">
        <v>27830434.9504009</v>
      </c>
      <c r="C64" s="0" t="n">
        <v>26693904.2238431</v>
      </c>
      <c r="D64" s="0" t="n">
        <v>27969487.9938349</v>
      </c>
      <c r="E64" s="0" t="n">
        <v>26824610.0613719</v>
      </c>
      <c r="F64" s="0" t="n">
        <v>19889824.6347881</v>
      </c>
      <c r="G64" s="0" t="n">
        <v>6804079.58905494</v>
      </c>
      <c r="H64" s="0" t="n">
        <v>20020698.8992501</v>
      </c>
      <c r="I64" s="0" t="n">
        <v>6803911.16212184</v>
      </c>
      <c r="J64" s="0" t="n">
        <v>2184217.00227742</v>
      </c>
      <c r="K64" s="0" t="n">
        <v>2118690.4922091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28047103.468752</v>
      </c>
      <c r="C65" s="0" t="n">
        <v>26901321.0736707</v>
      </c>
      <c r="D65" s="0" t="n">
        <v>28187486.3170237</v>
      </c>
      <c r="E65" s="0" t="n">
        <v>27033276.2441907</v>
      </c>
      <c r="F65" s="0" t="n">
        <v>20017313.2422319</v>
      </c>
      <c r="G65" s="0" t="n">
        <v>6884007.83143876</v>
      </c>
      <c r="H65" s="0" t="n">
        <v>20149437.1602163</v>
      </c>
      <c r="I65" s="0" t="n">
        <v>6883839.08397443</v>
      </c>
      <c r="J65" s="0" t="n">
        <v>2250818.11092725</v>
      </c>
      <c r="K65" s="0" t="n">
        <v>2183293.56759943</v>
      </c>
      <c r="L65" s="0" t="n">
        <v>4674590.80150638</v>
      </c>
      <c r="M65" s="0" t="n">
        <v>4414712.97958232</v>
      </c>
      <c r="N65" s="0" t="n">
        <v>4697987.11274673</v>
      </c>
      <c r="O65" s="0" t="n">
        <v>4436705.23754904</v>
      </c>
      <c r="P65" s="0" t="n">
        <v>375136.351821209</v>
      </c>
      <c r="Q65" s="0" t="n">
        <v>363882.261266572</v>
      </c>
    </row>
    <row r="66" customFormat="false" ht="12.8" hidden="false" customHeight="false" outlineLevel="0" collapsed="false">
      <c r="A66" s="0" t="n">
        <v>113</v>
      </c>
      <c r="B66" s="0" t="n">
        <v>28117859.5519001</v>
      </c>
      <c r="C66" s="0" t="n">
        <v>26969717.4495179</v>
      </c>
      <c r="D66" s="0" t="n">
        <v>28257870.7678465</v>
      </c>
      <c r="E66" s="0" t="n">
        <v>27101323.2777959</v>
      </c>
      <c r="F66" s="0" t="n">
        <v>20083695.5444229</v>
      </c>
      <c r="G66" s="0" t="n">
        <v>6886021.90509495</v>
      </c>
      <c r="H66" s="0" t="n">
        <v>20215470.4017442</v>
      </c>
      <c r="I66" s="0" t="n">
        <v>6885852.87605169</v>
      </c>
      <c r="J66" s="0" t="n">
        <v>2344495.71568993</v>
      </c>
      <c r="K66" s="0" t="n">
        <v>2274160.84421923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28177457.3019152</v>
      </c>
      <c r="C67" s="0" t="n">
        <v>27026928.1204884</v>
      </c>
      <c r="D67" s="0" t="n">
        <v>28315681.9038842</v>
      </c>
      <c r="E67" s="0" t="n">
        <v>27156853.2610878</v>
      </c>
      <c r="F67" s="0" t="n">
        <v>20120401.2340883</v>
      </c>
      <c r="G67" s="0" t="n">
        <v>6906526.88640003</v>
      </c>
      <c r="H67" s="0" t="n">
        <v>20250536.4919579</v>
      </c>
      <c r="I67" s="0" t="n">
        <v>6906316.76912988</v>
      </c>
      <c r="J67" s="0" t="n">
        <v>2419800.96216246</v>
      </c>
      <c r="K67" s="0" t="n">
        <v>2347206.93329758</v>
      </c>
      <c r="L67" s="0" t="n">
        <v>4697893.89653195</v>
      </c>
      <c r="M67" s="0" t="n">
        <v>4438134.64828231</v>
      </c>
      <c r="N67" s="0" t="n">
        <v>4720930.27339853</v>
      </c>
      <c r="O67" s="0" t="n">
        <v>4459788.35078178</v>
      </c>
      <c r="P67" s="0" t="n">
        <v>403300.160360409</v>
      </c>
      <c r="Q67" s="0" t="n">
        <v>391201.155549597</v>
      </c>
    </row>
    <row r="68" customFormat="false" ht="12.8" hidden="false" customHeight="false" outlineLevel="0" collapsed="false">
      <c r="A68" s="0" t="n">
        <v>115</v>
      </c>
      <c r="B68" s="0" t="n">
        <v>28298768.0922046</v>
      </c>
      <c r="C68" s="0" t="n">
        <v>27143352.5546569</v>
      </c>
      <c r="D68" s="0" t="n">
        <v>28436489.2255416</v>
      </c>
      <c r="E68" s="0" t="n">
        <v>27272803.9273249</v>
      </c>
      <c r="F68" s="0" t="n">
        <v>20221974.2324225</v>
      </c>
      <c r="G68" s="0" t="n">
        <v>6921378.3222344</v>
      </c>
      <c r="H68" s="0" t="n">
        <v>20351635.9890212</v>
      </c>
      <c r="I68" s="0" t="n">
        <v>6921167.93830364</v>
      </c>
      <c r="J68" s="0" t="n">
        <v>2471881.24437047</v>
      </c>
      <c r="K68" s="0" t="n">
        <v>2397724.80703936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28342475.5013502</v>
      </c>
      <c r="C69" s="0" t="n">
        <v>27185121.2995825</v>
      </c>
      <c r="D69" s="0" t="n">
        <v>28478125.9571451</v>
      </c>
      <c r="E69" s="0" t="n">
        <v>27312633.3224097</v>
      </c>
      <c r="F69" s="0" t="n">
        <v>20247876.3218574</v>
      </c>
      <c r="G69" s="0" t="n">
        <v>6937244.97772512</v>
      </c>
      <c r="H69" s="0" t="n">
        <v>20375374.2287649</v>
      </c>
      <c r="I69" s="0" t="n">
        <v>6937259.09364481</v>
      </c>
      <c r="J69" s="0" t="n">
        <v>2475816.68848245</v>
      </c>
      <c r="K69" s="0" t="n">
        <v>2401542.18782798</v>
      </c>
      <c r="L69" s="0" t="n">
        <v>4726597.77743741</v>
      </c>
      <c r="M69" s="0" t="n">
        <v>4465719.09836382</v>
      </c>
      <c r="N69" s="0" t="n">
        <v>4749206.29655541</v>
      </c>
      <c r="O69" s="0" t="n">
        <v>4486971.80907366</v>
      </c>
      <c r="P69" s="0" t="n">
        <v>412636.114747076</v>
      </c>
      <c r="Q69" s="0" t="n">
        <v>400257.031304663</v>
      </c>
    </row>
    <row r="70" customFormat="false" ht="12.8" hidden="false" customHeight="false" outlineLevel="0" collapsed="false">
      <c r="A70" s="0" t="n">
        <v>117</v>
      </c>
      <c r="B70" s="0" t="n">
        <v>28382160.239626</v>
      </c>
      <c r="C70" s="0" t="n">
        <v>27223287.059266</v>
      </c>
      <c r="D70" s="0" t="n">
        <v>28517556.0426766</v>
      </c>
      <c r="E70" s="0" t="n">
        <v>27350560.2639803</v>
      </c>
      <c r="F70" s="0" t="n">
        <v>20251139.9401841</v>
      </c>
      <c r="G70" s="0" t="n">
        <v>6972147.11908191</v>
      </c>
      <c r="H70" s="0" t="n">
        <v>20378399.0215206</v>
      </c>
      <c r="I70" s="0" t="n">
        <v>6972161.24245962</v>
      </c>
      <c r="J70" s="0" t="n">
        <v>2540479.57921668</v>
      </c>
      <c r="K70" s="0" t="n">
        <v>2464265.19184018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28502289.2177521</v>
      </c>
      <c r="C71" s="0" t="n">
        <v>27338506.8113905</v>
      </c>
      <c r="D71" s="0" t="n">
        <v>28637442.7348552</v>
      </c>
      <c r="E71" s="0" t="n">
        <v>27465551.8195892</v>
      </c>
      <c r="F71" s="0" t="n">
        <v>20338392.7384713</v>
      </c>
      <c r="G71" s="0" t="n">
        <v>7000114.07291924</v>
      </c>
      <c r="H71" s="0" t="n">
        <v>20465438.0846562</v>
      </c>
      <c r="I71" s="0" t="n">
        <v>7000113.73493302</v>
      </c>
      <c r="J71" s="0" t="n">
        <v>2612858.32164343</v>
      </c>
      <c r="K71" s="0" t="n">
        <v>2534472.57199412</v>
      </c>
      <c r="L71" s="0" t="n">
        <v>4752776.09990313</v>
      </c>
      <c r="M71" s="0" t="n">
        <v>4491140.12972643</v>
      </c>
      <c r="N71" s="0" t="n">
        <v>4775301.81500301</v>
      </c>
      <c r="O71" s="0" t="n">
        <v>4512314.9266998</v>
      </c>
      <c r="P71" s="0" t="n">
        <v>435476.386940571</v>
      </c>
      <c r="Q71" s="0" t="n">
        <v>422412.095332354</v>
      </c>
    </row>
    <row r="72" customFormat="false" ht="12.8" hidden="false" customHeight="false" outlineLevel="0" collapsed="false">
      <c r="A72" s="0" t="n">
        <v>119</v>
      </c>
      <c r="B72" s="0" t="n">
        <v>28623780.8058482</v>
      </c>
      <c r="C72" s="0" t="n">
        <v>27454661.3899482</v>
      </c>
      <c r="D72" s="0" t="n">
        <v>28757678.3339458</v>
      </c>
      <c r="E72" s="0" t="n">
        <v>27580526.1747287</v>
      </c>
      <c r="F72" s="0" t="n">
        <v>20373632.164673</v>
      </c>
      <c r="G72" s="0" t="n">
        <v>7081029.22527524</v>
      </c>
      <c r="H72" s="0" t="n">
        <v>20499497.2878472</v>
      </c>
      <c r="I72" s="0" t="n">
        <v>7081028.88688144</v>
      </c>
      <c r="J72" s="0" t="n">
        <v>2703790.05522473</v>
      </c>
      <c r="K72" s="0" t="n">
        <v>2622676.35356799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28796905.7271043</v>
      </c>
      <c r="C73" s="0" t="n">
        <v>27621244.108417</v>
      </c>
      <c r="D73" s="0" t="n">
        <v>28929790.4509313</v>
      </c>
      <c r="E73" s="0" t="n">
        <v>27746157.0880266</v>
      </c>
      <c r="F73" s="0" t="n">
        <v>20447437.8945268</v>
      </c>
      <c r="G73" s="0" t="n">
        <v>7173806.21389017</v>
      </c>
      <c r="H73" s="0" t="n">
        <v>20572351.2144776</v>
      </c>
      <c r="I73" s="0" t="n">
        <v>7173805.87354901</v>
      </c>
      <c r="J73" s="0" t="n">
        <v>2816962.7826268</v>
      </c>
      <c r="K73" s="0" t="n">
        <v>2732453.89914799</v>
      </c>
      <c r="L73" s="0" t="n">
        <v>4801352.59452622</v>
      </c>
      <c r="M73" s="0" t="n">
        <v>4537926.32854963</v>
      </c>
      <c r="N73" s="0" t="n">
        <v>4823500.29038509</v>
      </c>
      <c r="O73" s="0" t="n">
        <v>4558745.79566603</v>
      </c>
      <c r="P73" s="0" t="n">
        <v>469493.797104466</v>
      </c>
      <c r="Q73" s="0" t="n">
        <v>455408.983191332</v>
      </c>
    </row>
    <row r="74" customFormat="false" ht="12.8" hidden="false" customHeight="false" outlineLevel="0" collapsed="false">
      <c r="A74" s="0" t="n">
        <v>121</v>
      </c>
      <c r="B74" s="0" t="n">
        <v>28784637.4952819</v>
      </c>
      <c r="C74" s="0" t="n">
        <v>27610644.8049906</v>
      </c>
      <c r="D74" s="0" t="n">
        <v>28915525.8236025</v>
      </c>
      <c r="E74" s="0" t="n">
        <v>27733678.1712205</v>
      </c>
      <c r="F74" s="0" t="n">
        <v>20413512.0548218</v>
      </c>
      <c r="G74" s="0" t="n">
        <v>7197132.75016877</v>
      </c>
      <c r="H74" s="0" t="n">
        <v>20536545.7654075</v>
      </c>
      <c r="I74" s="0" t="n">
        <v>7197132.40581306</v>
      </c>
      <c r="J74" s="0" t="n">
        <v>2902676.96895929</v>
      </c>
      <c r="K74" s="0" t="n">
        <v>2815596.65989051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28884914.3694502</v>
      </c>
      <c r="C75" s="0" t="n">
        <v>27705770.8881858</v>
      </c>
      <c r="D75" s="0" t="n">
        <v>29015381.6770854</v>
      </c>
      <c r="E75" s="0" t="n">
        <v>27828408.4939201</v>
      </c>
      <c r="F75" s="0" t="n">
        <v>20458845.053401</v>
      </c>
      <c r="G75" s="0" t="n">
        <v>7246925.83478481</v>
      </c>
      <c r="H75" s="0" t="n">
        <v>20581483.0037088</v>
      </c>
      <c r="I75" s="0" t="n">
        <v>7246925.4902113</v>
      </c>
      <c r="J75" s="0" t="n">
        <v>2948508.6367849</v>
      </c>
      <c r="K75" s="0" t="n">
        <v>2860053.37768135</v>
      </c>
      <c r="L75" s="0" t="n">
        <v>4812823.82083152</v>
      </c>
      <c r="M75" s="0" t="n">
        <v>4548629.64036103</v>
      </c>
      <c r="N75" s="0" t="n">
        <v>4834568.081613</v>
      </c>
      <c r="O75" s="0" t="n">
        <v>4569069.87948694</v>
      </c>
      <c r="P75" s="0" t="n">
        <v>491418.106130816</v>
      </c>
      <c r="Q75" s="0" t="n">
        <v>476675.562946892</v>
      </c>
    </row>
    <row r="76" customFormat="false" ht="12.8" hidden="false" customHeight="false" outlineLevel="0" collapsed="false">
      <c r="A76" s="0" t="n">
        <v>123</v>
      </c>
      <c r="B76" s="0" t="n">
        <v>28976338.523278</v>
      </c>
      <c r="C76" s="0" t="n">
        <v>27793187.4339003</v>
      </c>
      <c r="D76" s="0" t="n">
        <v>29105479.0428729</v>
      </c>
      <c r="E76" s="0" t="n">
        <v>27914577.8555133</v>
      </c>
      <c r="F76" s="0" t="n">
        <v>20461799.6030229</v>
      </c>
      <c r="G76" s="0" t="n">
        <v>7331387.83087745</v>
      </c>
      <c r="H76" s="0" t="n">
        <v>20583190.369906</v>
      </c>
      <c r="I76" s="0" t="n">
        <v>7331387.48560721</v>
      </c>
      <c r="J76" s="0" t="n">
        <v>2971525.11386962</v>
      </c>
      <c r="K76" s="0" t="n">
        <v>2882379.36045353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29165000.1032561</v>
      </c>
      <c r="C77" s="0" t="n">
        <v>27974309.0853153</v>
      </c>
      <c r="D77" s="0" t="n">
        <v>29293576.7840663</v>
      </c>
      <c r="E77" s="0" t="n">
        <v>28095169.5318059</v>
      </c>
      <c r="F77" s="0" t="n">
        <v>20564132.0735938</v>
      </c>
      <c r="G77" s="0" t="n">
        <v>7410177.0117215</v>
      </c>
      <c r="H77" s="0" t="n">
        <v>20684992.8661476</v>
      </c>
      <c r="I77" s="0" t="n">
        <v>7410176.66565835</v>
      </c>
      <c r="J77" s="0" t="n">
        <v>3037170.00211472</v>
      </c>
      <c r="K77" s="0" t="n">
        <v>2946054.90205128</v>
      </c>
      <c r="L77" s="0" t="n">
        <v>4858605.76364095</v>
      </c>
      <c r="M77" s="0" t="n">
        <v>4592001.46624018</v>
      </c>
      <c r="N77" s="0" t="n">
        <v>4880034.92528497</v>
      </c>
      <c r="O77" s="0" t="n">
        <v>4612145.51491773</v>
      </c>
      <c r="P77" s="0" t="n">
        <v>506195.000352454</v>
      </c>
      <c r="Q77" s="0" t="n">
        <v>491009.15034188</v>
      </c>
    </row>
    <row r="78" customFormat="false" ht="12.8" hidden="false" customHeight="false" outlineLevel="0" collapsed="false">
      <c r="A78" s="0" t="n">
        <v>125</v>
      </c>
      <c r="B78" s="0" t="n">
        <v>29293896.6376495</v>
      </c>
      <c r="C78" s="0" t="n">
        <v>28098267.7855856</v>
      </c>
      <c r="D78" s="0" t="n">
        <v>29422297.4454031</v>
      </c>
      <c r="E78" s="0" t="n">
        <v>28218963.0187494</v>
      </c>
      <c r="F78" s="0" t="n">
        <v>20678828.5841725</v>
      </c>
      <c r="G78" s="0" t="n">
        <v>7419439.20141312</v>
      </c>
      <c r="H78" s="0" t="n">
        <v>20799524.1760217</v>
      </c>
      <c r="I78" s="0" t="n">
        <v>7419438.8427276</v>
      </c>
      <c r="J78" s="0" t="n">
        <v>3117081.04436278</v>
      </c>
      <c r="K78" s="0" t="n">
        <v>3023568.6130319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29368250.5793822</v>
      </c>
      <c r="C79" s="0" t="n">
        <v>28170244.4508808</v>
      </c>
      <c r="D79" s="0" t="n">
        <v>29496461.41345</v>
      </c>
      <c r="E79" s="0" t="n">
        <v>28290761.8461036</v>
      </c>
      <c r="F79" s="0" t="n">
        <v>20699334.8375321</v>
      </c>
      <c r="G79" s="0" t="n">
        <v>7470909.61334865</v>
      </c>
      <c r="H79" s="0" t="n">
        <v>20819852.5921696</v>
      </c>
      <c r="I79" s="0" t="n">
        <v>7470909.25393407</v>
      </c>
      <c r="J79" s="0" t="n">
        <v>3144603.75612681</v>
      </c>
      <c r="K79" s="0" t="n">
        <v>3050265.64344301</v>
      </c>
      <c r="L79" s="0" t="n">
        <v>4895599.2960989</v>
      </c>
      <c r="M79" s="0" t="n">
        <v>4628537.34816395</v>
      </c>
      <c r="N79" s="0" t="n">
        <v>4916967.63306906</v>
      </c>
      <c r="O79" s="0" t="n">
        <v>4648624.2582674</v>
      </c>
      <c r="P79" s="0" t="n">
        <v>524100.626021136</v>
      </c>
      <c r="Q79" s="0" t="n">
        <v>508377.607240502</v>
      </c>
    </row>
    <row r="80" customFormat="false" ht="12.8" hidden="false" customHeight="false" outlineLevel="0" collapsed="false">
      <c r="A80" s="0" t="n">
        <v>127</v>
      </c>
      <c r="B80" s="0" t="n">
        <v>29461176.6394818</v>
      </c>
      <c r="C80" s="0" t="n">
        <v>28259979.9033879</v>
      </c>
      <c r="D80" s="0" t="n">
        <v>29588481.6795194</v>
      </c>
      <c r="E80" s="0" t="n">
        <v>28379647.0314983</v>
      </c>
      <c r="F80" s="0" t="n">
        <v>20770065.5512277</v>
      </c>
      <c r="G80" s="0" t="n">
        <v>7489914.35216021</v>
      </c>
      <c r="H80" s="0" t="n">
        <v>20889733.0398969</v>
      </c>
      <c r="I80" s="0" t="n">
        <v>7489913.99160143</v>
      </c>
      <c r="J80" s="0" t="n">
        <v>3220816.08594409</v>
      </c>
      <c r="K80" s="0" t="n">
        <v>3124191.60336577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29586147.4917367</v>
      </c>
      <c r="C81" s="0" t="n">
        <v>28380693.0796725</v>
      </c>
      <c r="D81" s="0" t="n">
        <v>29712504.8191269</v>
      </c>
      <c r="E81" s="0" t="n">
        <v>28499467.8398832</v>
      </c>
      <c r="F81" s="0" t="n">
        <v>20881620.9304006</v>
      </c>
      <c r="G81" s="0" t="n">
        <v>7499072.1492719</v>
      </c>
      <c r="H81" s="0" t="n">
        <v>21000396.052438</v>
      </c>
      <c r="I81" s="0" t="n">
        <v>7499071.78744517</v>
      </c>
      <c r="J81" s="0" t="n">
        <v>3280553.78298711</v>
      </c>
      <c r="K81" s="0" t="n">
        <v>3182137.16949749</v>
      </c>
      <c r="L81" s="0" t="n">
        <v>4934035.09849125</v>
      </c>
      <c r="M81" s="0" t="n">
        <v>4666402.53025208</v>
      </c>
      <c r="N81" s="0" t="n">
        <v>4955094.45765247</v>
      </c>
      <c r="O81" s="0" t="n">
        <v>4686199.00573421</v>
      </c>
      <c r="P81" s="0" t="n">
        <v>546758.963831184</v>
      </c>
      <c r="Q81" s="0" t="n">
        <v>530356.194916249</v>
      </c>
    </row>
    <row r="82" customFormat="false" ht="12.8" hidden="false" customHeight="false" outlineLevel="0" collapsed="false">
      <c r="A82" s="0" t="n">
        <v>129</v>
      </c>
      <c r="B82" s="0" t="n">
        <v>29661506.1546409</v>
      </c>
      <c r="C82" s="0" t="n">
        <v>28453666.4335237</v>
      </c>
      <c r="D82" s="0" t="n">
        <v>29786570.4994045</v>
      </c>
      <c r="E82" s="0" t="n">
        <v>28571225.7896746</v>
      </c>
      <c r="F82" s="0" t="n">
        <v>20904709.3379222</v>
      </c>
      <c r="G82" s="0" t="n">
        <v>7548957.0956015</v>
      </c>
      <c r="H82" s="0" t="n">
        <v>21022269.0340285</v>
      </c>
      <c r="I82" s="0" t="n">
        <v>7548956.75564609</v>
      </c>
      <c r="J82" s="0" t="n">
        <v>3352862.79929733</v>
      </c>
      <c r="K82" s="0" t="n">
        <v>3252276.91531841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29809011.3889447</v>
      </c>
      <c r="C83" s="0" t="n">
        <v>28594572.6668997</v>
      </c>
      <c r="D83" s="0" t="n">
        <v>29932989.5700476</v>
      </c>
      <c r="E83" s="0" t="n">
        <v>28711111.0285535</v>
      </c>
      <c r="F83" s="0" t="n">
        <v>20987919.9590549</v>
      </c>
      <c r="G83" s="0" t="n">
        <v>7606652.70784481</v>
      </c>
      <c r="H83" s="0" t="n">
        <v>21104458.6639041</v>
      </c>
      <c r="I83" s="0" t="n">
        <v>7606652.36464942</v>
      </c>
      <c r="J83" s="0" t="n">
        <v>3399844.64206223</v>
      </c>
      <c r="K83" s="0" t="n">
        <v>3297849.30280036</v>
      </c>
      <c r="L83" s="0" t="n">
        <v>4970895.36133587</v>
      </c>
      <c r="M83" s="0" t="n">
        <v>4701716.59489517</v>
      </c>
      <c r="N83" s="0" t="n">
        <v>4991558.19593446</v>
      </c>
      <c r="O83" s="0" t="n">
        <v>4721140.42932403</v>
      </c>
      <c r="P83" s="0" t="n">
        <v>566640.773677038</v>
      </c>
      <c r="Q83" s="0" t="n">
        <v>549641.550466727</v>
      </c>
    </row>
    <row r="84" customFormat="false" ht="12.8" hidden="false" customHeight="false" outlineLevel="0" collapsed="false">
      <c r="A84" s="0" t="n">
        <v>131</v>
      </c>
      <c r="B84" s="0" t="n">
        <v>29902409.1928786</v>
      </c>
      <c r="C84" s="0" t="n">
        <v>28684737.2695734</v>
      </c>
      <c r="D84" s="0" t="n">
        <v>30026315.5796765</v>
      </c>
      <c r="E84" s="0" t="n">
        <v>28801208.1665535</v>
      </c>
      <c r="F84" s="0" t="n">
        <v>21060188.523939</v>
      </c>
      <c r="G84" s="0" t="n">
        <v>7624548.74563448</v>
      </c>
      <c r="H84" s="0" t="n">
        <v>21176659.752948</v>
      </c>
      <c r="I84" s="0" t="n">
        <v>7624548.41360545</v>
      </c>
      <c r="J84" s="0" t="n">
        <v>3486934.98010083</v>
      </c>
      <c r="K84" s="0" t="n">
        <v>3382326.93069781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29969274.1390695</v>
      </c>
      <c r="C85" s="0" t="n">
        <v>28749785.3947848</v>
      </c>
      <c r="D85" s="0" t="n">
        <v>30092531.4976614</v>
      </c>
      <c r="E85" s="0" t="n">
        <v>28865646.821774</v>
      </c>
      <c r="F85" s="0" t="n">
        <v>21084453.3356203</v>
      </c>
      <c r="G85" s="0" t="n">
        <v>7665332.05916447</v>
      </c>
      <c r="H85" s="0" t="n">
        <v>21200315.0950232</v>
      </c>
      <c r="I85" s="0" t="n">
        <v>7665331.72675073</v>
      </c>
      <c r="J85" s="0" t="n">
        <v>3574676.99557967</v>
      </c>
      <c r="K85" s="0" t="n">
        <v>3467436.68571228</v>
      </c>
      <c r="L85" s="0" t="n">
        <v>4997291.33537921</v>
      </c>
      <c r="M85" s="0" t="n">
        <v>4727372.70086294</v>
      </c>
      <c r="N85" s="0" t="n">
        <v>5017834.14611211</v>
      </c>
      <c r="O85" s="0" t="n">
        <v>4746683.71476023</v>
      </c>
      <c r="P85" s="0" t="n">
        <v>595779.499263278</v>
      </c>
      <c r="Q85" s="0" t="n">
        <v>577906.114285379</v>
      </c>
    </row>
    <row r="86" customFormat="false" ht="12.8" hidden="false" customHeight="false" outlineLevel="0" collapsed="false">
      <c r="A86" s="0" t="n">
        <v>133</v>
      </c>
      <c r="B86" s="0" t="n">
        <v>29981809.5488884</v>
      </c>
      <c r="C86" s="0" t="n">
        <v>28763878.0146209</v>
      </c>
      <c r="D86" s="0" t="n">
        <v>30103601.0349572</v>
      </c>
      <c r="E86" s="0" t="n">
        <v>28878361.5223671</v>
      </c>
      <c r="F86" s="0" t="n">
        <v>21137184.3353713</v>
      </c>
      <c r="G86" s="0" t="n">
        <v>7626693.67924967</v>
      </c>
      <c r="H86" s="0" t="n">
        <v>21251668.1749013</v>
      </c>
      <c r="I86" s="0" t="n">
        <v>7626693.3474658</v>
      </c>
      <c r="J86" s="0" t="n">
        <v>3678427.27749817</v>
      </c>
      <c r="K86" s="0" t="n">
        <v>3568074.45917323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30061059.4449226</v>
      </c>
      <c r="C87" s="0" t="n">
        <v>28840075.2975316</v>
      </c>
      <c r="D87" s="0" t="n">
        <v>30182921.3700575</v>
      </c>
      <c r="E87" s="0" t="n">
        <v>28954625.017337</v>
      </c>
      <c r="F87" s="0" t="n">
        <v>21218509.9814297</v>
      </c>
      <c r="G87" s="0" t="n">
        <v>7621565.3161019</v>
      </c>
      <c r="H87" s="0" t="n">
        <v>21333060.0334686</v>
      </c>
      <c r="I87" s="0" t="n">
        <v>7621564.98386844</v>
      </c>
      <c r="J87" s="0" t="n">
        <v>3727618.19927065</v>
      </c>
      <c r="K87" s="0" t="n">
        <v>3615789.65329253</v>
      </c>
      <c r="L87" s="0" t="n">
        <v>5013053.45687762</v>
      </c>
      <c r="M87" s="0" t="n">
        <v>4742978.00741601</v>
      </c>
      <c r="N87" s="0" t="n">
        <v>5033363.69541236</v>
      </c>
      <c r="O87" s="0" t="n">
        <v>4762070.40302844</v>
      </c>
      <c r="P87" s="0" t="n">
        <v>621269.699878441</v>
      </c>
      <c r="Q87" s="0" t="n">
        <v>602631.608882088</v>
      </c>
    </row>
    <row r="88" customFormat="false" ht="12.8" hidden="false" customHeight="false" outlineLevel="0" collapsed="false">
      <c r="A88" s="0" t="n">
        <v>135</v>
      </c>
      <c r="B88" s="0" t="n">
        <v>30203791.9482133</v>
      </c>
      <c r="C88" s="0" t="n">
        <v>28977537.8977137</v>
      </c>
      <c r="D88" s="0" t="n">
        <v>30324416.0802521</v>
      </c>
      <c r="E88" s="0" t="n">
        <v>29090924.0910409</v>
      </c>
      <c r="F88" s="0" t="n">
        <v>21329458.1322026</v>
      </c>
      <c r="G88" s="0" t="n">
        <v>7648079.76551108</v>
      </c>
      <c r="H88" s="0" t="n">
        <v>21442844.5664612</v>
      </c>
      <c r="I88" s="0" t="n">
        <v>7648079.52457964</v>
      </c>
      <c r="J88" s="0" t="n">
        <v>3816310.88695465</v>
      </c>
      <c r="K88" s="0" t="n">
        <v>3701821.56034601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30352620.4676841</v>
      </c>
      <c r="C89" s="0" t="n">
        <v>29121930.8662802</v>
      </c>
      <c r="D89" s="0" t="n">
        <v>30471224.0456229</v>
      </c>
      <c r="E89" s="0" t="n">
        <v>29233417.2202715</v>
      </c>
      <c r="F89" s="0" t="n">
        <v>21460869.8019259</v>
      </c>
      <c r="G89" s="0" t="n">
        <v>7661061.06435433</v>
      </c>
      <c r="H89" s="0" t="n">
        <v>21572356.3906218</v>
      </c>
      <c r="I89" s="0" t="n">
        <v>7661060.82964965</v>
      </c>
      <c r="J89" s="0" t="n">
        <v>3915119.31953887</v>
      </c>
      <c r="K89" s="0" t="n">
        <v>3797665.7399527</v>
      </c>
      <c r="L89" s="0" t="n">
        <v>5060995.73465863</v>
      </c>
      <c r="M89" s="0" t="n">
        <v>4788776.72066695</v>
      </c>
      <c r="N89" s="0" t="n">
        <v>5080762.82324134</v>
      </c>
      <c r="O89" s="0" t="n">
        <v>4807359.09948731</v>
      </c>
      <c r="P89" s="0" t="n">
        <v>652519.886589812</v>
      </c>
      <c r="Q89" s="0" t="n">
        <v>632944.289992118</v>
      </c>
    </row>
    <row r="90" customFormat="false" ht="12.8" hidden="false" customHeight="false" outlineLevel="0" collapsed="false">
      <c r="A90" s="0" t="n">
        <v>137</v>
      </c>
      <c r="B90" s="0" t="n">
        <v>30384453.9677266</v>
      </c>
      <c r="C90" s="0" t="n">
        <v>29153478.2254228</v>
      </c>
      <c r="D90" s="0" t="n">
        <v>30501913.3434487</v>
      </c>
      <c r="E90" s="0" t="n">
        <v>29263889.0285668</v>
      </c>
      <c r="F90" s="0" t="n">
        <v>21512251.6041281</v>
      </c>
      <c r="G90" s="0" t="n">
        <v>7641226.62129476</v>
      </c>
      <c r="H90" s="0" t="n">
        <v>21622662.6421543</v>
      </c>
      <c r="I90" s="0" t="n">
        <v>7641226.38641251</v>
      </c>
      <c r="J90" s="0" t="n">
        <v>3969165.4418852</v>
      </c>
      <c r="K90" s="0" t="n">
        <v>3850090.47862864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30525311.3356633</v>
      </c>
      <c r="C91" s="0" t="n">
        <v>29289870.5973728</v>
      </c>
      <c r="D91" s="0" t="n">
        <v>30642582.0883902</v>
      </c>
      <c r="E91" s="0" t="n">
        <v>29400103.6867867</v>
      </c>
      <c r="F91" s="0" t="n">
        <v>21612512.7058997</v>
      </c>
      <c r="G91" s="0" t="n">
        <v>7677357.8914731</v>
      </c>
      <c r="H91" s="0" t="n">
        <v>21722746.0300996</v>
      </c>
      <c r="I91" s="0" t="n">
        <v>7677357.65668716</v>
      </c>
      <c r="J91" s="0" t="n">
        <v>4069284.58980783</v>
      </c>
      <c r="K91" s="0" t="n">
        <v>3947206.0521136</v>
      </c>
      <c r="L91" s="0" t="n">
        <v>5091040.71843652</v>
      </c>
      <c r="M91" s="0" t="n">
        <v>4818246.92529286</v>
      </c>
      <c r="N91" s="0" t="n">
        <v>5110585.59698936</v>
      </c>
      <c r="O91" s="0" t="n">
        <v>4836621.20173973</v>
      </c>
      <c r="P91" s="0" t="n">
        <v>678214.098301306</v>
      </c>
      <c r="Q91" s="0" t="n">
        <v>657867.675352266</v>
      </c>
    </row>
    <row r="92" customFormat="false" ht="12.8" hidden="false" customHeight="false" outlineLevel="0" collapsed="false">
      <c r="A92" s="0" t="n">
        <v>139</v>
      </c>
      <c r="B92" s="0" t="n">
        <v>30642663.5328841</v>
      </c>
      <c r="C92" s="0" t="n">
        <v>29402904.2342663</v>
      </c>
      <c r="D92" s="0" t="n">
        <v>30759860.2900931</v>
      </c>
      <c r="E92" s="0" t="n">
        <v>29513067.777586</v>
      </c>
      <c r="F92" s="0" t="n">
        <v>21678600.0616243</v>
      </c>
      <c r="G92" s="0" t="n">
        <v>7724304.17264199</v>
      </c>
      <c r="H92" s="0" t="n">
        <v>21788763.8493686</v>
      </c>
      <c r="I92" s="0" t="n">
        <v>7724303.92821739</v>
      </c>
      <c r="J92" s="0" t="n">
        <v>4145704.69286267</v>
      </c>
      <c r="K92" s="0" t="n">
        <v>4021333.55207679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30760921.9537007</v>
      </c>
      <c r="C93" s="0" t="n">
        <v>29515695.083832</v>
      </c>
      <c r="D93" s="0" t="n">
        <v>30878164.2384761</v>
      </c>
      <c r="E93" s="0" t="n">
        <v>29625902.0528562</v>
      </c>
      <c r="F93" s="0" t="n">
        <v>21747330.2246079</v>
      </c>
      <c r="G93" s="0" t="n">
        <v>7768364.85922406</v>
      </c>
      <c r="H93" s="0" t="n">
        <v>21857537.4305031</v>
      </c>
      <c r="I93" s="0" t="n">
        <v>7768364.62235313</v>
      </c>
      <c r="J93" s="0" t="n">
        <v>4231688.25309807</v>
      </c>
      <c r="K93" s="0" t="n">
        <v>4104737.60550513</v>
      </c>
      <c r="L93" s="0" t="n">
        <v>5128501.51764021</v>
      </c>
      <c r="M93" s="0" t="n">
        <v>4853769.65068274</v>
      </c>
      <c r="N93" s="0" t="n">
        <v>5148041.76493174</v>
      </c>
      <c r="O93" s="0" t="n">
        <v>4872139.70380998</v>
      </c>
      <c r="P93" s="0" t="n">
        <v>705281.375516346</v>
      </c>
      <c r="Q93" s="0" t="n">
        <v>684122.934250855</v>
      </c>
    </row>
    <row r="94" customFormat="false" ht="12.8" hidden="false" customHeight="false" outlineLevel="0" collapsed="false">
      <c r="A94" s="0" t="n">
        <v>141</v>
      </c>
      <c r="B94" s="0" t="n">
        <v>30855327.505643</v>
      </c>
      <c r="C94" s="0" t="n">
        <v>29606945.8662842</v>
      </c>
      <c r="D94" s="0" t="n">
        <v>30972014.0371043</v>
      </c>
      <c r="E94" s="0" t="n">
        <v>29716630.4267057</v>
      </c>
      <c r="F94" s="0" t="n">
        <v>21811963.9377567</v>
      </c>
      <c r="G94" s="0" t="n">
        <v>7794981.92852746</v>
      </c>
      <c r="H94" s="0" t="n">
        <v>21921648.759259</v>
      </c>
      <c r="I94" s="0" t="n">
        <v>7794981.6674467</v>
      </c>
      <c r="J94" s="0" t="n">
        <v>4310604.22114858</v>
      </c>
      <c r="K94" s="0" t="n">
        <v>4181286.09451412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30992699.1078345</v>
      </c>
      <c r="C95" s="0" t="n">
        <v>29739692.8321432</v>
      </c>
      <c r="D95" s="0" t="n">
        <v>31109177.3933314</v>
      </c>
      <c r="E95" s="0" t="n">
        <v>29849181.7199342</v>
      </c>
      <c r="F95" s="0" t="n">
        <v>21907602.1475576</v>
      </c>
      <c r="G95" s="0" t="n">
        <v>7832090.68458557</v>
      </c>
      <c r="H95" s="0" t="n">
        <v>22017091.2965197</v>
      </c>
      <c r="I95" s="0" t="n">
        <v>7832090.42341455</v>
      </c>
      <c r="J95" s="0" t="n">
        <v>4330435.29816728</v>
      </c>
      <c r="K95" s="0" t="n">
        <v>4200522.23922226</v>
      </c>
      <c r="L95" s="0" t="n">
        <v>5166584.42546633</v>
      </c>
      <c r="M95" s="0" t="n">
        <v>4890025.67445842</v>
      </c>
      <c r="N95" s="0" t="n">
        <v>5185997.35339468</v>
      </c>
      <c r="O95" s="0" t="n">
        <v>4908276.10796784</v>
      </c>
      <c r="P95" s="0" t="n">
        <v>721739.216361214</v>
      </c>
      <c r="Q95" s="0" t="n">
        <v>700087.039870377</v>
      </c>
    </row>
    <row r="96" customFormat="false" ht="12.8" hidden="false" customHeight="false" outlineLevel="0" collapsed="false">
      <c r="A96" s="0" t="n">
        <v>143</v>
      </c>
      <c r="B96" s="0" t="n">
        <v>31078133.773461</v>
      </c>
      <c r="C96" s="0" t="n">
        <v>29822399.1190826</v>
      </c>
      <c r="D96" s="0" t="n">
        <v>31194287.9688419</v>
      </c>
      <c r="E96" s="0" t="n">
        <v>29931585.4672963</v>
      </c>
      <c r="F96" s="0" t="n">
        <v>21961131.8631394</v>
      </c>
      <c r="G96" s="0" t="n">
        <v>7861267.25594323</v>
      </c>
      <c r="H96" s="0" t="n">
        <v>22070318.471933</v>
      </c>
      <c r="I96" s="0" t="n">
        <v>7861266.99536331</v>
      </c>
      <c r="J96" s="0" t="n">
        <v>4404310.63664994</v>
      </c>
      <c r="K96" s="0" t="n">
        <v>4272181.31755045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31166639.2447017</v>
      </c>
      <c r="C97" s="0" t="n">
        <v>29908265.8300963</v>
      </c>
      <c r="D97" s="0" t="n">
        <v>31282648.2663091</v>
      </c>
      <c r="E97" s="0" t="n">
        <v>30017315.7176764</v>
      </c>
      <c r="F97" s="0" t="n">
        <v>22068228.9135104</v>
      </c>
      <c r="G97" s="0" t="n">
        <v>7840036.91658587</v>
      </c>
      <c r="H97" s="0" t="n">
        <v>22177279.064036</v>
      </c>
      <c r="I97" s="0" t="n">
        <v>7840036.65364046</v>
      </c>
      <c r="J97" s="0" t="n">
        <v>4504291.17989424</v>
      </c>
      <c r="K97" s="0" t="n">
        <v>4369162.44449741</v>
      </c>
      <c r="L97" s="0" t="n">
        <v>5196550.71873402</v>
      </c>
      <c r="M97" s="0" t="n">
        <v>4919515.96962323</v>
      </c>
      <c r="N97" s="0" t="n">
        <v>5215885.80975579</v>
      </c>
      <c r="O97" s="0" t="n">
        <v>4937693.24154949</v>
      </c>
      <c r="P97" s="0" t="n">
        <v>750715.19664904</v>
      </c>
      <c r="Q97" s="0" t="n">
        <v>728193.740749569</v>
      </c>
    </row>
    <row r="98" customFormat="false" ht="12.8" hidden="false" customHeight="false" outlineLevel="0" collapsed="false">
      <c r="A98" s="0" t="n">
        <v>145</v>
      </c>
      <c r="B98" s="0" t="n">
        <v>31208687.8511963</v>
      </c>
      <c r="C98" s="0" t="n">
        <v>29950113.2283301</v>
      </c>
      <c r="D98" s="0" t="n">
        <v>31323821.2778103</v>
      </c>
      <c r="E98" s="0" t="n">
        <v>30058340.0528706</v>
      </c>
      <c r="F98" s="0" t="n">
        <v>22096043.6381936</v>
      </c>
      <c r="G98" s="0" t="n">
        <v>7854069.5901365</v>
      </c>
      <c r="H98" s="0" t="n">
        <v>22204270.7273724</v>
      </c>
      <c r="I98" s="0" t="n">
        <v>7854069.32549822</v>
      </c>
      <c r="J98" s="0" t="n">
        <v>4608462.59137429</v>
      </c>
      <c r="K98" s="0" t="n">
        <v>4470208.71363306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31311673.1476085</v>
      </c>
      <c r="C99" s="0" t="n">
        <v>30051064.9005649</v>
      </c>
      <c r="D99" s="0" t="n">
        <v>31426139.0995037</v>
      </c>
      <c r="E99" s="0" t="n">
        <v>30158664.300397</v>
      </c>
      <c r="F99" s="0" t="n">
        <v>22206170.8473864</v>
      </c>
      <c r="G99" s="0" t="n">
        <v>7844894.05317855</v>
      </c>
      <c r="H99" s="0" t="n">
        <v>22313770.5111942</v>
      </c>
      <c r="I99" s="0" t="n">
        <v>7844893.78920289</v>
      </c>
      <c r="J99" s="0" t="n">
        <v>4714250.96896894</v>
      </c>
      <c r="K99" s="0" t="n">
        <v>4572823.43989987</v>
      </c>
      <c r="L99" s="0" t="n">
        <v>5221736.09359663</v>
      </c>
      <c r="M99" s="0" t="n">
        <v>4944769.37203064</v>
      </c>
      <c r="N99" s="0" t="n">
        <v>5240814.00593194</v>
      </c>
      <c r="O99" s="0" t="n">
        <v>4962712.18365978</v>
      </c>
      <c r="P99" s="0" t="n">
        <v>785708.494828156</v>
      </c>
      <c r="Q99" s="0" t="n">
        <v>762137.239983312</v>
      </c>
    </row>
    <row r="100" customFormat="false" ht="12.8" hidden="false" customHeight="false" outlineLevel="0" collapsed="false">
      <c r="A100" s="0" t="n">
        <v>147</v>
      </c>
      <c r="B100" s="0" t="n">
        <v>31491978.2361805</v>
      </c>
      <c r="C100" s="0" t="n">
        <v>30224092.6224909</v>
      </c>
      <c r="D100" s="0" t="n">
        <v>31606187.4110422</v>
      </c>
      <c r="E100" s="0" t="n">
        <v>30331450.6552198</v>
      </c>
      <c r="F100" s="0" t="n">
        <v>22327572.0750251</v>
      </c>
      <c r="G100" s="0" t="n">
        <v>7896520.54746581</v>
      </c>
      <c r="H100" s="0" t="n">
        <v>22434930.3723513</v>
      </c>
      <c r="I100" s="0" t="n">
        <v>7896520.28286859</v>
      </c>
      <c r="J100" s="0" t="n">
        <v>4800472.9934258</v>
      </c>
      <c r="K100" s="0" t="n">
        <v>4656458.80362302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31661756.4309339</v>
      </c>
      <c r="C101" s="0" t="n">
        <v>30387620.6007602</v>
      </c>
      <c r="D101" s="0" t="n">
        <v>31771870.6754187</v>
      </c>
      <c r="E101" s="0" t="n">
        <v>30491129.1860999</v>
      </c>
      <c r="F101" s="0" t="n">
        <v>22457844.9751582</v>
      </c>
      <c r="G101" s="0" t="n">
        <v>7929775.62560198</v>
      </c>
      <c r="H101" s="0" t="n">
        <v>22561353.8311899</v>
      </c>
      <c r="I101" s="0" t="n">
        <v>7929775.35491002</v>
      </c>
      <c r="J101" s="0" t="n">
        <v>4874144.50802468</v>
      </c>
      <c r="K101" s="0" t="n">
        <v>4727920.17278394</v>
      </c>
      <c r="L101" s="0" t="n">
        <v>5280776.07454782</v>
      </c>
      <c r="M101" s="0" t="n">
        <v>5001545.07326646</v>
      </c>
      <c r="N101" s="0" t="n">
        <v>5299128.66518249</v>
      </c>
      <c r="O101" s="0" t="n">
        <v>5018806.12000143</v>
      </c>
      <c r="P101" s="0" t="n">
        <v>812357.418004113</v>
      </c>
      <c r="Q101" s="0" t="n">
        <v>787986.695463989</v>
      </c>
    </row>
    <row r="102" customFormat="false" ht="12.8" hidden="false" customHeight="false" outlineLevel="0" collapsed="false">
      <c r="A102" s="0" t="n">
        <v>149</v>
      </c>
      <c r="B102" s="0" t="n">
        <v>31765309.2930332</v>
      </c>
      <c r="C102" s="0" t="n">
        <v>30488240.2183729</v>
      </c>
      <c r="D102" s="0" t="n">
        <v>31874054.930781</v>
      </c>
      <c r="E102" s="0" t="n">
        <v>30590459.2764036</v>
      </c>
      <c r="F102" s="0" t="n">
        <v>22556935.6291854</v>
      </c>
      <c r="G102" s="0" t="n">
        <v>7931304.58918758</v>
      </c>
      <c r="H102" s="0" t="n">
        <v>22659154.9576595</v>
      </c>
      <c r="I102" s="0" t="n">
        <v>7931304.31874414</v>
      </c>
      <c r="J102" s="0" t="n">
        <v>4934821.84697886</v>
      </c>
      <c r="K102" s="0" t="n">
        <v>4786777.1915695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31884994.6980831</v>
      </c>
      <c r="C103" s="0" t="n">
        <v>30603104.0866999</v>
      </c>
      <c r="D103" s="0" t="n">
        <v>31991968.2859924</v>
      </c>
      <c r="E103" s="0" t="n">
        <v>30703657.4426273</v>
      </c>
      <c r="F103" s="0" t="n">
        <v>22643702.0219427</v>
      </c>
      <c r="G103" s="0" t="n">
        <v>7959402.06475716</v>
      </c>
      <c r="H103" s="0" t="n">
        <v>22744255.6484906</v>
      </c>
      <c r="I103" s="0" t="n">
        <v>7959401.79413665</v>
      </c>
      <c r="J103" s="0" t="n">
        <v>5035816.51697037</v>
      </c>
      <c r="K103" s="0" t="n">
        <v>4884742.02146126</v>
      </c>
      <c r="L103" s="0" t="n">
        <v>5317805.87017845</v>
      </c>
      <c r="M103" s="0" t="n">
        <v>5037329.27935051</v>
      </c>
      <c r="N103" s="0" t="n">
        <v>5335634.48396576</v>
      </c>
      <c r="O103" s="0" t="n">
        <v>5054090.50883792</v>
      </c>
      <c r="P103" s="0" t="n">
        <v>839302.752828395</v>
      </c>
      <c r="Q103" s="0" t="n">
        <v>814123.670243543</v>
      </c>
    </row>
    <row r="104" customFormat="false" ht="12.8" hidden="false" customHeight="false" outlineLevel="0" collapsed="false">
      <c r="A104" s="0" t="n">
        <v>151</v>
      </c>
      <c r="B104" s="0" t="n">
        <v>31874385.9017255</v>
      </c>
      <c r="C104" s="0" t="n">
        <v>30593915.8361444</v>
      </c>
      <c r="D104" s="0" t="n">
        <v>31979136.8040567</v>
      </c>
      <c r="E104" s="0" t="n">
        <v>30692379.8809396</v>
      </c>
      <c r="F104" s="0" t="n">
        <v>22626769.7133659</v>
      </c>
      <c r="G104" s="0" t="n">
        <v>7967146.12277853</v>
      </c>
      <c r="H104" s="0" t="n">
        <v>22725234.0289604</v>
      </c>
      <c r="I104" s="0" t="n">
        <v>7967145.8519792</v>
      </c>
      <c r="J104" s="0" t="n">
        <v>5062066.75911552</v>
      </c>
      <c r="K104" s="0" t="n">
        <v>4910204.75634205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32031382.776337</v>
      </c>
      <c r="C105" s="0" t="n">
        <v>30745133.1320489</v>
      </c>
      <c r="D105" s="0" t="n">
        <v>32135623.1534675</v>
      </c>
      <c r="E105" s="0" t="n">
        <v>30843116.8455093</v>
      </c>
      <c r="F105" s="0" t="n">
        <v>22749593.4808567</v>
      </c>
      <c r="G105" s="0" t="n">
        <v>7995539.6511922</v>
      </c>
      <c r="H105" s="0" t="n">
        <v>22847577.4713979</v>
      </c>
      <c r="I105" s="0" t="n">
        <v>7995539.37411143</v>
      </c>
      <c r="J105" s="0" t="n">
        <v>5108299.30663458</v>
      </c>
      <c r="K105" s="0" t="n">
        <v>4955050.32743554</v>
      </c>
      <c r="L105" s="0" t="n">
        <v>5340817.48783956</v>
      </c>
      <c r="M105" s="0" t="n">
        <v>5058925.13875499</v>
      </c>
      <c r="N105" s="0" t="n">
        <v>5358190.491269</v>
      </c>
      <c r="O105" s="0" t="n">
        <v>5075258.17296835</v>
      </c>
      <c r="P105" s="0" t="n">
        <v>851383.21777243</v>
      </c>
      <c r="Q105" s="0" t="n">
        <v>825841.721239257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H34" activeCellId="0" sqref="H34"/>
    </sheetView>
  </sheetViews>
  <sheetFormatPr defaultColWidth="11.95703125" defaultRowHeight="12.8" zeroHeight="false" outlineLevelRow="0" outlineLevelCol="0"/>
  <sheetData>
    <row r="1" customFormat="false" ht="12.8" hidden="false" customHeight="false" outlineLevel="0" collapsed="false">
      <c r="A1" s="0" t="s">
        <v>237</v>
      </c>
      <c r="B1" s="0" t="s">
        <v>238</v>
      </c>
      <c r="C1" s="0" t="s">
        <v>239</v>
      </c>
      <c r="D1" s="0" t="s">
        <v>240</v>
      </c>
      <c r="E1" s="0" t="s">
        <v>241</v>
      </c>
      <c r="F1" s="0" t="s">
        <v>242</v>
      </c>
      <c r="G1" s="0" t="s">
        <v>243</v>
      </c>
      <c r="H1" s="0" t="s">
        <v>244</v>
      </c>
      <c r="I1" s="0" t="s">
        <v>245</v>
      </c>
      <c r="J1" s="0" t="s">
        <v>246</v>
      </c>
      <c r="K1" s="0" t="s">
        <v>247</v>
      </c>
      <c r="L1" s="0" t="s">
        <v>248</v>
      </c>
      <c r="M1" s="0" t="s">
        <v>249</v>
      </c>
      <c r="N1" s="0" t="s">
        <v>250</v>
      </c>
      <c r="O1" s="0" t="s">
        <v>251</v>
      </c>
      <c r="P1" s="0" t="s">
        <v>252</v>
      </c>
      <c r="Q1" s="0" t="s">
        <v>253</v>
      </c>
    </row>
    <row r="2" customFormat="false" ht="12.8" hidden="false" customHeight="false" outlineLevel="0" collapsed="false">
      <c r="A2" s="0" t="n">
        <v>49</v>
      </c>
      <c r="B2" s="0" t="n">
        <v>17739542.6683295</v>
      </c>
      <c r="C2" s="0" t="n">
        <v>17046008.4559886</v>
      </c>
      <c r="D2" s="0" t="n">
        <v>17790689.8273429</v>
      </c>
      <c r="E2" s="0" t="n">
        <v>17094086.782646</v>
      </c>
      <c r="F2" s="0" t="n">
        <v>14771665.1969299</v>
      </c>
      <c r="G2" s="0" t="n">
        <v>2274343.25905867</v>
      </c>
      <c r="H2" s="0" t="n">
        <v>14819743.6254266</v>
      </c>
      <c r="I2" s="0" t="n">
        <v>2274343.15721941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20424458.4543804</v>
      </c>
      <c r="C3" s="0" t="n">
        <v>19624390.9023085</v>
      </c>
      <c r="D3" s="0" t="n">
        <v>20486108.3730933</v>
      </c>
      <c r="E3" s="0" t="n">
        <v>19682341.8225772</v>
      </c>
      <c r="F3" s="0" t="n">
        <v>16954124.061915</v>
      </c>
      <c r="G3" s="0" t="n">
        <v>2670266.84039358</v>
      </c>
      <c r="H3" s="0" t="n">
        <v>17012075.1687156</v>
      </c>
      <c r="I3" s="0" t="n">
        <v>2670266.65386161</v>
      </c>
      <c r="J3" s="0" t="n">
        <v>0</v>
      </c>
      <c r="K3" s="0" t="n">
        <v>0</v>
      </c>
      <c r="L3" s="0" t="n">
        <v>3407293.34094502</v>
      </c>
      <c r="M3" s="0" t="n">
        <v>3216781.7370772</v>
      </c>
      <c r="N3" s="0" t="n">
        <v>3417568.32680826</v>
      </c>
      <c r="O3" s="0" t="n">
        <v>3226440.22327767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19770972.3841794</v>
      </c>
      <c r="C4" s="0" t="n">
        <v>18995663.1156498</v>
      </c>
      <c r="D4" s="0" t="n">
        <v>19832773.0187854</v>
      </c>
      <c r="E4" s="0" t="n">
        <v>19053755.7090979</v>
      </c>
      <c r="F4" s="0" t="n">
        <v>16349990.4450074</v>
      </c>
      <c r="G4" s="0" t="n">
        <v>2645672.67064244</v>
      </c>
      <c r="H4" s="0" t="n">
        <v>16408083.2513183</v>
      </c>
      <c r="I4" s="0" t="n">
        <v>2645672.45777962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21368066.5344648</v>
      </c>
      <c r="C5" s="0" t="n">
        <v>20527759.8395527</v>
      </c>
      <c r="D5" s="0" t="n">
        <v>21437495.7535011</v>
      </c>
      <c r="E5" s="0" t="n">
        <v>20593023.3020646</v>
      </c>
      <c r="F5" s="0" t="n">
        <v>17570152.7017283</v>
      </c>
      <c r="G5" s="0" t="n">
        <v>2957607.13782439</v>
      </c>
      <c r="H5" s="0" t="n">
        <v>17635416.5821139</v>
      </c>
      <c r="I5" s="0" t="n">
        <v>2957606.71995067</v>
      </c>
      <c r="J5" s="0" t="n">
        <v>0</v>
      </c>
      <c r="K5" s="0" t="n">
        <v>0</v>
      </c>
      <c r="L5" s="0" t="n">
        <v>3564132.89763385</v>
      </c>
      <c r="M5" s="0" t="n">
        <v>3365591.907514</v>
      </c>
      <c r="N5" s="0" t="n">
        <v>3575704.43354022</v>
      </c>
      <c r="O5" s="0" t="n">
        <v>3376469.15074694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18728958.0861916</v>
      </c>
      <c r="C6" s="0" t="n">
        <v>17994800.0013876</v>
      </c>
      <c r="D6" s="0" t="n">
        <v>18790364.5689223</v>
      </c>
      <c r="E6" s="0" t="n">
        <v>18052522.0916958</v>
      </c>
      <c r="F6" s="0" t="n">
        <v>15350038.840364</v>
      </c>
      <c r="G6" s="0" t="n">
        <v>2644761.16102356</v>
      </c>
      <c r="H6" s="0" t="n">
        <v>15407761.2967386</v>
      </c>
      <c r="I6" s="0" t="n">
        <v>2644760.79495724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19344977.1486059</v>
      </c>
      <c r="C7" s="0" t="n">
        <v>18584952.0654976</v>
      </c>
      <c r="D7" s="0" t="n">
        <v>19409648.3002501</v>
      </c>
      <c r="E7" s="0" t="n">
        <v>18645742.9430678</v>
      </c>
      <c r="F7" s="0" t="n">
        <v>15749244.3925708</v>
      </c>
      <c r="G7" s="0" t="n">
        <v>2835707.67292677</v>
      </c>
      <c r="H7" s="0" t="n">
        <v>15810036.017621</v>
      </c>
      <c r="I7" s="0" t="n">
        <v>2835706.92544678</v>
      </c>
      <c r="J7" s="0" t="n">
        <v>0</v>
      </c>
      <c r="K7" s="0" t="n">
        <v>0</v>
      </c>
      <c r="L7" s="0" t="n">
        <v>3226722.40513603</v>
      </c>
      <c r="M7" s="0" t="n">
        <v>3047924.09388835</v>
      </c>
      <c r="N7" s="0" t="n">
        <v>3237500.9337035</v>
      </c>
      <c r="O7" s="0" t="n">
        <v>3058055.90994514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18427134.5399583</v>
      </c>
      <c r="C8" s="0" t="n">
        <v>17701683.4149655</v>
      </c>
      <c r="D8" s="0" t="n">
        <v>18490578.4951819</v>
      </c>
      <c r="E8" s="0" t="n">
        <v>17761320.7274872</v>
      </c>
      <c r="F8" s="0" t="n">
        <v>14950783.4314508</v>
      </c>
      <c r="G8" s="0" t="n">
        <v>2750899.98351474</v>
      </c>
      <c r="H8" s="0" t="n">
        <v>15010421.5067199</v>
      </c>
      <c r="I8" s="0" t="n">
        <v>2750899.22076729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20136704.9556894</v>
      </c>
      <c r="C9" s="0" t="n">
        <v>19341944.8305412</v>
      </c>
      <c r="D9" s="0" t="n">
        <v>20206487.8241816</v>
      </c>
      <c r="E9" s="0" t="n">
        <v>19407540.7231199</v>
      </c>
      <c r="F9" s="0" t="n">
        <v>16247142.1406783</v>
      </c>
      <c r="G9" s="0" t="n">
        <v>3094802.6898629</v>
      </c>
      <c r="H9" s="0" t="n">
        <v>16312738.7369872</v>
      </c>
      <c r="I9" s="0" t="n">
        <v>3094801.98613268</v>
      </c>
      <c r="J9" s="0" t="n">
        <v>18733.8129683629</v>
      </c>
      <c r="K9" s="0" t="n">
        <v>18171.7985793121</v>
      </c>
      <c r="L9" s="0" t="n">
        <v>3358297.83516498</v>
      </c>
      <c r="M9" s="0" t="n">
        <v>3172755.47292878</v>
      </c>
      <c r="N9" s="0" t="n">
        <v>3369928.31687622</v>
      </c>
      <c r="O9" s="0" t="n">
        <v>3183688.12513982</v>
      </c>
      <c r="P9" s="0" t="n">
        <v>3122.30216139382</v>
      </c>
      <c r="Q9" s="0" t="n">
        <v>3028.63309655201</v>
      </c>
    </row>
    <row r="10" customFormat="false" ht="12.8" hidden="false" customHeight="false" outlineLevel="0" collapsed="false">
      <c r="A10" s="0" t="n">
        <v>57</v>
      </c>
      <c r="B10" s="0" t="n">
        <v>19376031.6658193</v>
      </c>
      <c r="C10" s="0" t="n">
        <v>18609132.346687</v>
      </c>
      <c r="D10" s="0" t="n">
        <v>19442559.2610445</v>
      </c>
      <c r="E10" s="0" t="n">
        <v>18671668.282826</v>
      </c>
      <c r="F10" s="0" t="n">
        <v>15504708.1092755</v>
      </c>
      <c r="G10" s="0" t="n">
        <v>3104424.2374114</v>
      </c>
      <c r="H10" s="0" t="n">
        <v>15567244.4728401</v>
      </c>
      <c r="I10" s="0" t="n">
        <v>3104423.80998593</v>
      </c>
      <c r="J10" s="0" t="n">
        <v>52369.7306842421</v>
      </c>
      <c r="K10" s="0" t="n">
        <v>50798.6387637148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20698117.9502817</v>
      </c>
      <c r="C11" s="0" t="n">
        <v>19877476.4061486</v>
      </c>
      <c r="D11" s="0" t="n">
        <v>20770363.766955</v>
      </c>
      <c r="E11" s="0" t="n">
        <v>19945387.4704533</v>
      </c>
      <c r="F11" s="0" t="n">
        <v>16488924.5899378</v>
      </c>
      <c r="G11" s="0" t="n">
        <v>3388551.81621075</v>
      </c>
      <c r="H11" s="0" t="n">
        <v>16556836.0686898</v>
      </c>
      <c r="I11" s="0" t="n">
        <v>3388551.40176348</v>
      </c>
      <c r="J11" s="0" t="n">
        <v>99239.5036172691</v>
      </c>
      <c r="K11" s="0" t="n">
        <v>96262.318508751</v>
      </c>
      <c r="L11" s="0" t="n">
        <v>3451440.54905116</v>
      </c>
      <c r="M11" s="0" t="n">
        <v>3261519.47459449</v>
      </c>
      <c r="N11" s="0" t="n">
        <v>3463481.52225132</v>
      </c>
      <c r="O11" s="0" t="n">
        <v>3272837.98888071</v>
      </c>
      <c r="P11" s="0" t="n">
        <v>16539.9172695448</v>
      </c>
      <c r="Q11" s="0" t="n">
        <v>16043.7197514585</v>
      </c>
    </row>
    <row r="12" customFormat="false" ht="12.8" hidden="false" customHeight="false" outlineLevel="0" collapsed="false">
      <c r="A12" s="0" t="n">
        <v>59</v>
      </c>
      <c r="B12" s="0" t="n">
        <v>19874195.2039026</v>
      </c>
      <c r="C12" s="0" t="n">
        <v>19085698.5036669</v>
      </c>
      <c r="D12" s="0" t="n">
        <v>19946339.4687235</v>
      </c>
      <c r="E12" s="0" t="n">
        <v>19153514.1092788</v>
      </c>
      <c r="F12" s="0" t="n">
        <v>15808863.1544525</v>
      </c>
      <c r="G12" s="0" t="n">
        <v>3276835.34921439</v>
      </c>
      <c r="H12" s="0" t="n">
        <v>15876679.2109853</v>
      </c>
      <c r="I12" s="0" t="n">
        <v>3276834.89829352</v>
      </c>
      <c r="J12" s="0" t="n">
        <v>117229.967816862</v>
      </c>
      <c r="K12" s="0" t="n">
        <v>113713.068782356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21654501.5066177</v>
      </c>
      <c r="C13" s="0" t="n">
        <v>20793561.6770145</v>
      </c>
      <c r="D13" s="0" t="n">
        <v>21733835.2916423</v>
      </c>
      <c r="E13" s="0" t="n">
        <v>20868135.4316094</v>
      </c>
      <c r="F13" s="0" t="n">
        <v>17151317.5954226</v>
      </c>
      <c r="G13" s="0" t="n">
        <v>3642244.08159197</v>
      </c>
      <c r="H13" s="0" t="n">
        <v>17225891.8209848</v>
      </c>
      <c r="I13" s="0" t="n">
        <v>3642243.61062465</v>
      </c>
      <c r="J13" s="0" t="n">
        <v>162721.178424523</v>
      </c>
      <c r="K13" s="0" t="n">
        <v>157839.543071787</v>
      </c>
      <c r="L13" s="0" t="n">
        <v>3610387.64491286</v>
      </c>
      <c r="M13" s="0" t="n">
        <v>3412335.03853843</v>
      </c>
      <c r="N13" s="0" t="n">
        <v>3623609.94633946</v>
      </c>
      <c r="O13" s="0" t="n">
        <v>3424764.00148063</v>
      </c>
      <c r="P13" s="0" t="n">
        <v>27120.1964040872</v>
      </c>
      <c r="Q13" s="0" t="n">
        <v>26306.5905119645</v>
      </c>
    </row>
    <row r="14" customFormat="false" ht="12.8" hidden="false" customHeight="false" outlineLevel="0" collapsed="false">
      <c r="A14" s="0" t="n">
        <v>61</v>
      </c>
      <c r="B14" s="0" t="n">
        <v>20144655.6423424</v>
      </c>
      <c r="C14" s="0" t="n">
        <v>19344443.8522577</v>
      </c>
      <c r="D14" s="0" t="n">
        <v>20218888.9531109</v>
      </c>
      <c r="E14" s="0" t="n">
        <v>19414223.162178</v>
      </c>
      <c r="F14" s="0" t="n">
        <v>15941978.2621032</v>
      </c>
      <c r="G14" s="0" t="n">
        <v>3402465.59015458</v>
      </c>
      <c r="H14" s="0" t="n">
        <v>16011757.9563475</v>
      </c>
      <c r="I14" s="0" t="n">
        <v>3402465.20583056</v>
      </c>
      <c r="J14" s="0" t="n">
        <v>175524.962830442</v>
      </c>
      <c r="K14" s="0" t="n">
        <v>170259.213945529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19921517.587519</v>
      </c>
      <c r="C15" s="0" t="n">
        <v>19129995.6932952</v>
      </c>
      <c r="D15" s="0" t="n">
        <v>19994617.2710744</v>
      </c>
      <c r="E15" s="0" t="n">
        <v>19198709.3938288</v>
      </c>
      <c r="F15" s="0" t="n">
        <v>15721265.3687438</v>
      </c>
      <c r="G15" s="0" t="n">
        <v>3408730.32455139</v>
      </c>
      <c r="H15" s="0" t="n">
        <v>15789979.4093119</v>
      </c>
      <c r="I15" s="0" t="n">
        <v>3408729.98451689</v>
      </c>
      <c r="J15" s="0" t="n">
        <v>202742.650637218</v>
      </c>
      <c r="K15" s="0" t="n">
        <v>196660.371118102</v>
      </c>
      <c r="L15" s="0" t="n">
        <v>3322594.82510468</v>
      </c>
      <c r="M15" s="0" t="n">
        <v>3140837.47678224</v>
      </c>
      <c r="N15" s="0" t="n">
        <v>3334778.10944812</v>
      </c>
      <c r="O15" s="0" t="n">
        <v>3152289.76387764</v>
      </c>
      <c r="P15" s="0" t="n">
        <v>33790.4417728697</v>
      </c>
      <c r="Q15" s="0" t="n">
        <v>32776.7285196836</v>
      </c>
    </row>
    <row r="16" customFormat="false" ht="12.8" hidden="false" customHeight="false" outlineLevel="0" collapsed="false">
      <c r="A16" s="0" t="n">
        <v>63</v>
      </c>
      <c r="B16" s="0" t="n">
        <v>18926467.7840756</v>
      </c>
      <c r="C16" s="0" t="n">
        <v>18174552.4841768</v>
      </c>
      <c r="D16" s="0" t="n">
        <v>18996972.1123845</v>
      </c>
      <c r="E16" s="0" t="n">
        <v>18240826.5509978</v>
      </c>
      <c r="F16" s="0" t="n">
        <v>14893132.9871458</v>
      </c>
      <c r="G16" s="0" t="n">
        <v>3281419.49703099</v>
      </c>
      <c r="H16" s="0" t="n">
        <v>14959407.2345048</v>
      </c>
      <c r="I16" s="0" t="n">
        <v>3281419.31649295</v>
      </c>
      <c r="J16" s="0" t="n">
        <v>222862.309346122</v>
      </c>
      <c r="K16" s="0" t="n">
        <v>216176.440065739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17325014.3833786</v>
      </c>
      <c r="C17" s="0" t="n">
        <v>16638520.8057435</v>
      </c>
      <c r="D17" s="0" t="n">
        <v>17389518.3454195</v>
      </c>
      <c r="E17" s="0" t="n">
        <v>16699154.5286054</v>
      </c>
      <c r="F17" s="0" t="n">
        <v>13593595.3205094</v>
      </c>
      <c r="G17" s="0" t="n">
        <v>3044925.48523416</v>
      </c>
      <c r="H17" s="0" t="n">
        <v>13654229.1934769</v>
      </c>
      <c r="I17" s="0" t="n">
        <v>3044925.33512854</v>
      </c>
      <c r="J17" s="0" t="n">
        <v>230971.30147243</v>
      </c>
      <c r="K17" s="0" t="n">
        <v>224042.162428257</v>
      </c>
      <c r="L17" s="0" t="n">
        <v>2890593.73684595</v>
      </c>
      <c r="M17" s="0" t="n">
        <v>2733713.60034513</v>
      </c>
      <c r="N17" s="0" t="n">
        <v>2901344.4004571</v>
      </c>
      <c r="O17" s="0" t="n">
        <v>2743819.59782182</v>
      </c>
      <c r="P17" s="0" t="n">
        <v>38495.2169120717</v>
      </c>
      <c r="Q17" s="0" t="n">
        <v>37340.3604047096</v>
      </c>
    </row>
    <row r="18" customFormat="false" ht="12.8" hidden="false" customHeight="false" outlineLevel="0" collapsed="false">
      <c r="A18" s="0" t="n">
        <v>65</v>
      </c>
      <c r="B18" s="0" t="n">
        <v>17161585.3007011</v>
      </c>
      <c r="C18" s="0" t="n">
        <v>16480915.9586486</v>
      </c>
      <c r="D18" s="0" t="n">
        <v>17226658.2022373</v>
      </c>
      <c r="E18" s="0" t="n">
        <v>16542084.4846853</v>
      </c>
      <c r="F18" s="0" t="n">
        <v>13442073.7490481</v>
      </c>
      <c r="G18" s="0" t="n">
        <v>3038842.20960052</v>
      </c>
      <c r="H18" s="0" t="n">
        <v>13503242.4193763</v>
      </c>
      <c r="I18" s="0" t="n">
        <v>3038842.06530896</v>
      </c>
      <c r="J18" s="0" t="n">
        <v>195590.567062491</v>
      </c>
      <c r="K18" s="0" t="n">
        <v>189722.850050616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17336788.8195762</v>
      </c>
      <c r="C19" s="0" t="n">
        <v>16648151.1579798</v>
      </c>
      <c r="D19" s="0" t="n">
        <v>17407059.925948</v>
      </c>
      <c r="E19" s="0" t="n">
        <v>16714205.9965884</v>
      </c>
      <c r="F19" s="0" t="n">
        <v>13587355.0149388</v>
      </c>
      <c r="G19" s="0" t="n">
        <v>3060796.14304093</v>
      </c>
      <c r="H19" s="0" t="n">
        <v>13653409.980326</v>
      </c>
      <c r="I19" s="0" t="n">
        <v>3060796.01626237</v>
      </c>
      <c r="J19" s="0" t="n">
        <v>189500.232062338</v>
      </c>
      <c r="K19" s="0" t="n">
        <v>183815.225100467</v>
      </c>
      <c r="L19" s="0" t="n">
        <v>2892511.98896857</v>
      </c>
      <c r="M19" s="0" t="n">
        <v>2736560.67396434</v>
      </c>
      <c r="N19" s="0" t="n">
        <v>2904223.84326139</v>
      </c>
      <c r="O19" s="0" t="n">
        <v>2747570.18499962</v>
      </c>
      <c r="P19" s="0" t="n">
        <v>31583.3720103896</v>
      </c>
      <c r="Q19" s="0" t="n">
        <v>30635.8708500779</v>
      </c>
    </row>
    <row r="20" customFormat="false" ht="12.8" hidden="false" customHeight="false" outlineLevel="0" collapsed="false">
      <c r="A20" s="0" t="n">
        <v>67</v>
      </c>
      <c r="B20" s="0" t="n">
        <v>17811068.7178842</v>
      </c>
      <c r="C20" s="0" t="n">
        <v>17101668.9038181</v>
      </c>
      <c r="D20" s="0" t="n">
        <v>17887101.6652212</v>
      </c>
      <c r="E20" s="0" t="n">
        <v>17173139.8729213</v>
      </c>
      <c r="F20" s="0" t="n">
        <v>13957827.1229314</v>
      </c>
      <c r="G20" s="0" t="n">
        <v>3143841.7808867</v>
      </c>
      <c r="H20" s="0" t="n">
        <v>14029298.220161</v>
      </c>
      <c r="I20" s="0" t="n">
        <v>3143841.65276024</v>
      </c>
      <c r="J20" s="0" t="n">
        <v>204565.659219299</v>
      </c>
      <c r="K20" s="0" t="n">
        <v>198428.68944272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17515775.0799979</v>
      </c>
      <c r="C21" s="0" t="n">
        <v>16818562.2515557</v>
      </c>
      <c r="D21" s="0" t="n">
        <v>17591672.1891006</v>
      </c>
      <c r="E21" s="0" t="n">
        <v>16889905.5327719</v>
      </c>
      <c r="F21" s="0" t="n">
        <v>13721085.2673121</v>
      </c>
      <c r="G21" s="0" t="n">
        <v>3097476.98424359</v>
      </c>
      <c r="H21" s="0" t="n">
        <v>13792428.6734288</v>
      </c>
      <c r="I21" s="0" t="n">
        <v>3097476.85934312</v>
      </c>
      <c r="J21" s="0" t="n">
        <v>222675.54785813</v>
      </c>
      <c r="K21" s="0" t="n">
        <v>215995.281422386</v>
      </c>
      <c r="L21" s="0" t="n">
        <v>2922426.19013286</v>
      </c>
      <c r="M21" s="0" t="n">
        <v>2764329.05886401</v>
      </c>
      <c r="N21" s="0" t="n">
        <v>2935075.71154681</v>
      </c>
      <c r="O21" s="0" t="n">
        <v>2776219.97616547</v>
      </c>
      <c r="P21" s="0" t="n">
        <v>37112.5913096883</v>
      </c>
      <c r="Q21" s="0" t="n">
        <v>35999.2135703976</v>
      </c>
    </row>
    <row r="22" customFormat="false" ht="12.8" hidden="false" customHeight="false" outlineLevel="0" collapsed="false">
      <c r="A22" s="0" t="n">
        <v>69</v>
      </c>
      <c r="B22" s="0" t="n">
        <v>17939591.0034252</v>
      </c>
      <c r="C22" s="0" t="n">
        <v>17225685.9497302</v>
      </c>
      <c r="D22" s="0" t="n">
        <v>18017338.5433451</v>
      </c>
      <c r="E22" s="0" t="n">
        <v>17298768.6360594</v>
      </c>
      <c r="F22" s="0" t="n">
        <v>14053836.4104529</v>
      </c>
      <c r="G22" s="0" t="n">
        <v>3171849.53927728</v>
      </c>
      <c r="H22" s="0" t="n">
        <v>14126919.2966664</v>
      </c>
      <c r="I22" s="0" t="n">
        <v>3171849.33939295</v>
      </c>
      <c r="J22" s="0" t="n">
        <v>243953.655904947</v>
      </c>
      <c r="K22" s="0" t="n">
        <v>236635.046227798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18606030.7978075</v>
      </c>
      <c r="C23" s="0" t="n">
        <v>17875156.9491039</v>
      </c>
      <c r="D23" s="0" t="n">
        <v>18610237.6341331</v>
      </c>
      <c r="E23" s="0" t="n">
        <v>17878263.6368943</v>
      </c>
      <c r="F23" s="0" t="n">
        <v>14521732.2708185</v>
      </c>
      <c r="G23" s="0" t="n">
        <v>3353424.67828542</v>
      </c>
      <c r="H23" s="0" t="n">
        <v>14593008.6287958</v>
      </c>
      <c r="I23" s="0" t="n">
        <v>3285255.00809853</v>
      </c>
      <c r="J23" s="0" t="n">
        <v>290149.534573842</v>
      </c>
      <c r="K23" s="0" t="n">
        <v>281445.048536626</v>
      </c>
      <c r="L23" s="0" t="n">
        <v>3104000.35317582</v>
      </c>
      <c r="M23" s="0" t="n">
        <v>2930656.452081</v>
      </c>
      <c r="N23" s="0" t="n">
        <v>3104613.34599419</v>
      </c>
      <c r="O23" s="0" t="n">
        <v>2931190.64353581</v>
      </c>
      <c r="P23" s="0" t="n">
        <v>48358.2557623069</v>
      </c>
      <c r="Q23" s="0" t="n">
        <v>46907.5080894377</v>
      </c>
    </row>
    <row r="24" customFormat="false" ht="12.8" hidden="false" customHeight="false" outlineLevel="0" collapsed="false">
      <c r="A24" s="0" t="n">
        <v>71</v>
      </c>
      <c r="B24" s="0" t="n">
        <v>18502741.2917604</v>
      </c>
      <c r="C24" s="0" t="n">
        <v>17774034.8252844</v>
      </c>
      <c r="D24" s="0" t="n">
        <v>18509471.4014059</v>
      </c>
      <c r="E24" s="0" t="n">
        <v>17779561.1245809</v>
      </c>
      <c r="F24" s="0" t="n">
        <v>14389093.7569861</v>
      </c>
      <c r="G24" s="0" t="n">
        <v>3384941.06829834</v>
      </c>
      <c r="H24" s="0" t="n">
        <v>14460873.2720206</v>
      </c>
      <c r="I24" s="0" t="n">
        <v>3318687.85256025</v>
      </c>
      <c r="J24" s="0" t="n">
        <v>299240.648287684</v>
      </c>
      <c r="K24" s="0" t="n">
        <v>290263.428839053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17993108.6811682</v>
      </c>
      <c r="C25" s="0" t="n">
        <v>17283210.2224899</v>
      </c>
      <c r="D25" s="0" t="n">
        <v>18000667.4831861</v>
      </c>
      <c r="E25" s="0" t="n">
        <v>17289554.4614951</v>
      </c>
      <c r="F25" s="0" t="n">
        <v>13947750.5038221</v>
      </c>
      <c r="G25" s="0" t="n">
        <v>3335459.71866784</v>
      </c>
      <c r="H25" s="0" t="n">
        <v>14018048.1601872</v>
      </c>
      <c r="I25" s="0" t="n">
        <v>3271506.3013079</v>
      </c>
      <c r="J25" s="0" t="n">
        <v>296566.738145225</v>
      </c>
      <c r="K25" s="0" t="n">
        <v>287669.736000868</v>
      </c>
      <c r="L25" s="0" t="n">
        <v>3001264.68051494</v>
      </c>
      <c r="M25" s="0" t="n">
        <v>2832866.40447794</v>
      </c>
      <c r="N25" s="0" t="n">
        <v>3002446.86676627</v>
      </c>
      <c r="O25" s="0" t="n">
        <v>2833944.04816476</v>
      </c>
      <c r="P25" s="0" t="n">
        <v>49427.7896908708</v>
      </c>
      <c r="Q25" s="0" t="n">
        <v>47944.9560001447</v>
      </c>
    </row>
    <row r="26" customFormat="false" ht="12.8" hidden="false" customHeight="false" outlineLevel="0" collapsed="false">
      <c r="A26" s="0" t="n">
        <v>73</v>
      </c>
      <c r="B26" s="0" t="n">
        <v>17449499.5811465</v>
      </c>
      <c r="C26" s="0" t="n">
        <v>16759385.6217794</v>
      </c>
      <c r="D26" s="0" t="n">
        <v>17458745.5463566</v>
      </c>
      <c r="E26" s="0" t="n">
        <v>16767342.5253206</v>
      </c>
      <c r="F26" s="0" t="n">
        <v>13483295.5832847</v>
      </c>
      <c r="G26" s="0" t="n">
        <v>3276090.03849466</v>
      </c>
      <c r="H26" s="0" t="n">
        <v>13552959.5532941</v>
      </c>
      <c r="I26" s="0" t="n">
        <v>3214382.97202647</v>
      </c>
      <c r="J26" s="0" t="n">
        <v>301014.834971356</v>
      </c>
      <c r="K26" s="0" t="n">
        <v>291984.389922215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17994729.6573</v>
      </c>
      <c r="C27" s="0" t="n">
        <v>17281869.6744303</v>
      </c>
      <c r="D27" s="0" t="n">
        <v>18007334.7214737</v>
      </c>
      <c r="E27" s="0" t="n">
        <v>17292986.1276364</v>
      </c>
      <c r="F27" s="0" t="n">
        <v>13835795.5689761</v>
      </c>
      <c r="G27" s="0" t="n">
        <v>3446074.10545421</v>
      </c>
      <c r="H27" s="0" t="n">
        <v>13909197.6938729</v>
      </c>
      <c r="I27" s="0" t="n">
        <v>3383788.43376352</v>
      </c>
      <c r="J27" s="0" t="n">
        <v>328378.373152309</v>
      </c>
      <c r="K27" s="0" t="n">
        <v>318527.02195774</v>
      </c>
      <c r="L27" s="0" t="n">
        <v>3001090.56763831</v>
      </c>
      <c r="M27" s="0" t="n">
        <v>2831978.27565817</v>
      </c>
      <c r="N27" s="0" t="n">
        <v>3003116.53533511</v>
      </c>
      <c r="O27" s="0" t="n">
        <v>2833851.33235512</v>
      </c>
      <c r="P27" s="0" t="n">
        <v>54729.7288587182</v>
      </c>
      <c r="Q27" s="0" t="n">
        <v>53087.8369929567</v>
      </c>
    </row>
    <row r="28" customFormat="false" ht="12.8" hidden="false" customHeight="false" outlineLevel="0" collapsed="false">
      <c r="A28" s="0" t="n">
        <v>75</v>
      </c>
      <c r="B28" s="0" t="n">
        <v>18531235.1905606</v>
      </c>
      <c r="C28" s="0" t="n">
        <v>17796412.9353081</v>
      </c>
      <c r="D28" s="0" t="n">
        <v>18547172.6668372</v>
      </c>
      <c r="E28" s="0" t="n">
        <v>17810710.5063626</v>
      </c>
      <c r="F28" s="0" t="n">
        <v>14176153.7658857</v>
      </c>
      <c r="G28" s="0" t="n">
        <v>3620259.16942232</v>
      </c>
      <c r="H28" s="0" t="n">
        <v>14252297.0681321</v>
      </c>
      <c r="I28" s="0" t="n">
        <v>3558413.4382305</v>
      </c>
      <c r="J28" s="0" t="n">
        <v>350320.566556694</v>
      </c>
      <c r="K28" s="0" t="n">
        <v>339810.949559993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19288898.6429751</v>
      </c>
      <c r="C29" s="0" t="n">
        <v>18521496.2579127</v>
      </c>
      <c r="D29" s="0" t="n">
        <v>19306985.4508966</v>
      </c>
      <c r="E29" s="0" t="n">
        <v>18537798.8126935</v>
      </c>
      <c r="F29" s="0" t="n">
        <v>14694064.6333503</v>
      </c>
      <c r="G29" s="0" t="n">
        <v>3827431.62456248</v>
      </c>
      <c r="H29" s="0" t="n">
        <v>14774120.3588222</v>
      </c>
      <c r="I29" s="0" t="n">
        <v>3763678.45387131</v>
      </c>
      <c r="J29" s="0" t="n">
        <v>363056.395091393</v>
      </c>
      <c r="K29" s="0" t="n">
        <v>352164.703238651</v>
      </c>
      <c r="L29" s="0" t="n">
        <v>3216494.43159324</v>
      </c>
      <c r="M29" s="0" t="n">
        <v>3034703.54445121</v>
      </c>
      <c r="N29" s="0" t="n">
        <v>3219440.65641716</v>
      </c>
      <c r="O29" s="0" t="n">
        <v>3037450.7950221</v>
      </c>
      <c r="P29" s="0" t="n">
        <v>60509.3991818988</v>
      </c>
      <c r="Q29" s="0" t="n">
        <v>58694.1172064418</v>
      </c>
    </row>
    <row r="30" customFormat="false" ht="12.8" hidden="false" customHeight="false" outlineLevel="0" collapsed="false">
      <c r="A30" s="0" t="n">
        <v>77</v>
      </c>
      <c r="B30" s="0" t="n">
        <v>19903754.1296069</v>
      </c>
      <c r="C30" s="0" t="n">
        <v>19111314.7515005</v>
      </c>
      <c r="D30" s="0" t="n">
        <v>19932848.1035383</v>
      </c>
      <c r="E30" s="0" t="n">
        <v>19138110.4720458</v>
      </c>
      <c r="F30" s="0" t="n">
        <v>15132124.603656</v>
      </c>
      <c r="G30" s="0" t="n">
        <v>3979190.14784447</v>
      </c>
      <c r="H30" s="0" t="n">
        <v>15216356.3227079</v>
      </c>
      <c r="I30" s="0" t="n">
        <v>3921754.14933795</v>
      </c>
      <c r="J30" s="0" t="n">
        <v>408846.04325006</v>
      </c>
      <c r="K30" s="0" t="n">
        <v>396580.661952558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20477385.1744671</v>
      </c>
      <c r="C31" s="0" t="n">
        <v>19661341.6430659</v>
      </c>
      <c r="D31" s="0" t="n">
        <v>20508814.8855224</v>
      </c>
      <c r="E31" s="0" t="n">
        <v>19690343.9152542</v>
      </c>
      <c r="F31" s="0" t="n">
        <v>15514915.2976419</v>
      </c>
      <c r="G31" s="0" t="n">
        <v>4146426.34542401</v>
      </c>
      <c r="H31" s="0" t="n">
        <v>15602109.4556927</v>
      </c>
      <c r="I31" s="0" t="n">
        <v>4088234.45956158</v>
      </c>
      <c r="J31" s="0" t="n">
        <v>430005.787211517</v>
      </c>
      <c r="K31" s="0" t="n">
        <v>417105.613595171</v>
      </c>
      <c r="L31" s="0" t="n">
        <v>3414423.45068913</v>
      </c>
      <c r="M31" s="0" t="n">
        <v>3221050.05882286</v>
      </c>
      <c r="N31" s="0" t="n">
        <v>3419620.48197408</v>
      </c>
      <c r="O31" s="0" t="n">
        <v>3225918.65353209</v>
      </c>
      <c r="P31" s="0" t="n">
        <v>71667.6312019194</v>
      </c>
      <c r="Q31" s="0" t="n">
        <v>69517.6022658618</v>
      </c>
    </row>
    <row r="32" customFormat="false" ht="12.8" hidden="false" customHeight="false" outlineLevel="0" collapsed="false">
      <c r="A32" s="0" t="n">
        <v>79</v>
      </c>
      <c r="B32" s="0" t="n">
        <v>21017141.15297</v>
      </c>
      <c r="C32" s="0" t="n">
        <v>20177496.009775</v>
      </c>
      <c r="D32" s="0" t="n">
        <v>21053518.9989971</v>
      </c>
      <c r="E32" s="0" t="n">
        <v>20211188.2361523</v>
      </c>
      <c r="F32" s="0" t="n">
        <v>15882338.9324612</v>
      </c>
      <c r="G32" s="0" t="n">
        <v>4295157.07731374</v>
      </c>
      <c r="H32" s="0" t="n">
        <v>15973938.1732307</v>
      </c>
      <c r="I32" s="0" t="n">
        <v>4237250.06292156</v>
      </c>
      <c r="J32" s="0" t="n">
        <v>465013.145717272</v>
      </c>
      <c r="K32" s="0" t="n">
        <v>451062.751345754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21595201.567664</v>
      </c>
      <c r="C33" s="0" t="n">
        <v>20731108.4601203</v>
      </c>
      <c r="D33" s="0" t="n">
        <v>21633414.3418971</v>
      </c>
      <c r="E33" s="0" t="n">
        <v>20766512.3996511</v>
      </c>
      <c r="F33" s="0" t="n">
        <v>16266835.9482382</v>
      </c>
      <c r="G33" s="0" t="n">
        <v>4464272.51188207</v>
      </c>
      <c r="H33" s="0" t="n">
        <v>16361562.6984456</v>
      </c>
      <c r="I33" s="0" t="n">
        <v>4404949.70120555</v>
      </c>
      <c r="J33" s="0" t="n">
        <v>494650.009457129</v>
      </c>
      <c r="K33" s="0" t="n">
        <v>479810.509173415</v>
      </c>
      <c r="L33" s="0" t="n">
        <v>3602522.90315078</v>
      </c>
      <c r="M33" s="0" t="n">
        <v>3398559.0821055</v>
      </c>
      <c r="N33" s="0" t="n">
        <v>3608857.61917836</v>
      </c>
      <c r="O33" s="0" t="n">
        <v>3404505.1860191</v>
      </c>
      <c r="P33" s="0" t="n">
        <v>82441.6682428549</v>
      </c>
      <c r="Q33" s="0" t="n">
        <v>79968.4181955692</v>
      </c>
    </row>
    <row r="34" customFormat="false" ht="12.8" hidden="false" customHeight="false" outlineLevel="0" collapsed="false">
      <c r="A34" s="0" t="n">
        <v>81</v>
      </c>
      <c r="B34" s="0" t="n">
        <v>22117429.8954269</v>
      </c>
      <c r="C34" s="0" t="n">
        <v>21230836.5644045</v>
      </c>
      <c r="D34" s="0" t="n">
        <v>22155506.7033265</v>
      </c>
      <c r="E34" s="0" t="n">
        <v>21266102.1134083</v>
      </c>
      <c r="F34" s="0" t="n">
        <v>16573900.6428018</v>
      </c>
      <c r="G34" s="0" t="n">
        <v>4656935.92160272</v>
      </c>
      <c r="H34" s="0" t="n">
        <v>16669705.4390314</v>
      </c>
      <c r="I34" s="0" t="n">
        <v>4596396.67437685</v>
      </c>
      <c r="J34" s="0" t="n">
        <v>528493.436600936</v>
      </c>
      <c r="K34" s="0" t="n">
        <v>512638.633502908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22573656.578464</v>
      </c>
      <c r="C35" s="0" t="n">
        <v>21667103.3871776</v>
      </c>
      <c r="D35" s="0" t="n">
        <v>22613499.6666861</v>
      </c>
      <c r="E35" s="0" t="n">
        <v>21704048.4148475</v>
      </c>
      <c r="F35" s="0" t="n">
        <v>16813859.0501972</v>
      </c>
      <c r="G35" s="0" t="n">
        <v>4853244.33698042</v>
      </c>
      <c r="H35" s="0" t="n">
        <v>16911550.6054804</v>
      </c>
      <c r="I35" s="0" t="n">
        <v>4792497.80936713</v>
      </c>
      <c r="J35" s="0" t="n">
        <v>543924.347115973</v>
      </c>
      <c r="K35" s="0" t="n">
        <v>527606.616702494</v>
      </c>
      <c r="L35" s="0" t="n">
        <v>3763470.94303878</v>
      </c>
      <c r="M35" s="0" t="n">
        <v>3549342.70963735</v>
      </c>
      <c r="N35" s="0" t="n">
        <v>3770078.92215837</v>
      </c>
      <c r="O35" s="0" t="n">
        <v>3555548.61135651</v>
      </c>
      <c r="P35" s="0" t="n">
        <v>90654.0578526622</v>
      </c>
      <c r="Q35" s="0" t="n">
        <v>87934.4361170823</v>
      </c>
    </row>
    <row r="36" customFormat="false" ht="12.8" hidden="false" customHeight="false" outlineLevel="0" collapsed="false">
      <c r="A36" s="0" t="n">
        <v>83</v>
      </c>
      <c r="B36" s="0" t="n">
        <v>22947641.2808887</v>
      </c>
      <c r="C36" s="0" t="n">
        <v>22024022.7864999</v>
      </c>
      <c r="D36" s="0" t="n">
        <v>22987999.792076</v>
      </c>
      <c r="E36" s="0" t="n">
        <v>22061449.7279189</v>
      </c>
      <c r="F36" s="0" t="n">
        <v>17016974.4272019</v>
      </c>
      <c r="G36" s="0" t="n">
        <v>5007048.35929798</v>
      </c>
      <c r="H36" s="0" t="n">
        <v>17115885.5436456</v>
      </c>
      <c r="I36" s="0" t="n">
        <v>4945564.18427331</v>
      </c>
      <c r="J36" s="0" t="n">
        <v>570078.095903739</v>
      </c>
      <c r="K36" s="0" t="n">
        <v>552975.753026627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23325559.0764738</v>
      </c>
      <c r="C37" s="0" t="n">
        <v>22384861.5123114</v>
      </c>
      <c r="D37" s="0" t="n">
        <v>23368440.105292</v>
      </c>
      <c r="E37" s="0" t="n">
        <v>22424674.3532392</v>
      </c>
      <c r="F37" s="0" t="n">
        <v>17245115.4189389</v>
      </c>
      <c r="G37" s="0" t="n">
        <v>5139746.09337253</v>
      </c>
      <c r="H37" s="0" t="n">
        <v>17346586.1447382</v>
      </c>
      <c r="I37" s="0" t="n">
        <v>5078088.20850099</v>
      </c>
      <c r="J37" s="0" t="n">
        <v>591869.637706187</v>
      </c>
      <c r="K37" s="0" t="n">
        <v>574113.548575002</v>
      </c>
      <c r="L37" s="0" t="n">
        <v>3887565.35080223</v>
      </c>
      <c r="M37" s="0" t="n">
        <v>3665503.46082611</v>
      </c>
      <c r="N37" s="0" t="n">
        <v>3894683.49401828</v>
      </c>
      <c r="O37" s="0" t="n">
        <v>3672193.39191863</v>
      </c>
      <c r="P37" s="0" t="n">
        <v>98644.9396176979</v>
      </c>
      <c r="Q37" s="0" t="n">
        <v>95685.5914291669</v>
      </c>
    </row>
    <row r="38" customFormat="false" ht="12.8" hidden="false" customHeight="false" outlineLevel="0" collapsed="false">
      <c r="A38" s="0" t="n">
        <v>85</v>
      </c>
      <c r="B38" s="0" t="n">
        <v>23668760.8916045</v>
      </c>
      <c r="C38" s="0" t="n">
        <v>22713474.5580296</v>
      </c>
      <c r="D38" s="0" t="n">
        <v>23713069.7799627</v>
      </c>
      <c r="E38" s="0" t="n">
        <v>22754622.6253959</v>
      </c>
      <c r="F38" s="0" t="n">
        <v>17424983.2317456</v>
      </c>
      <c r="G38" s="0" t="n">
        <v>5288491.32628406</v>
      </c>
      <c r="H38" s="0" t="n">
        <v>17528655.7487075</v>
      </c>
      <c r="I38" s="0" t="n">
        <v>5225966.8766884</v>
      </c>
      <c r="J38" s="0" t="n">
        <v>630495.75239143</v>
      </c>
      <c r="K38" s="0" t="n">
        <v>611580.879819687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24087171.4739111</v>
      </c>
      <c r="C39" s="0" t="n">
        <v>23113425.9790176</v>
      </c>
      <c r="D39" s="0" t="n">
        <v>24133481.3552699</v>
      </c>
      <c r="E39" s="0" t="n">
        <v>23156448.0714787</v>
      </c>
      <c r="F39" s="0" t="n">
        <v>17685458.5718228</v>
      </c>
      <c r="G39" s="0" t="n">
        <v>5427967.4071948</v>
      </c>
      <c r="H39" s="0" t="n">
        <v>17791865.0597672</v>
      </c>
      <c r="I39" s="0" t="n">
        <v>5364583.01171146</v>
      </c>
      <c r="J39" s="0" t="n">
        <v>672584.193348837</v>
      </c>
      <c r="K39" s="0" t="n">
        <v>652406.667548372</v>
      </c>
      <c r="L39" s="0" t="n">
        <v>4013868.70500127</v>
      </c>
      <c r="M39" s="0" t="n">
        <v>3784090.7915343</v>
      </c>
      <c r="N39" s="0" t="n">
        <v>4021557.52014105</v>
      </c>
      <c r="O39" s="0" t="n">
        <v>3791317.12277449</v>
      </c>
      <c r="P39" s="0" t="n">
        <v>112097.36555814</v>
      </c>
      <c r="Q39" s="0" t="n">
        <v>108734.444591395</v>
      </c>
    </row>
    <row r="40" customFormat="false" ht="12.8" hidden="false" customHeight="false" outlineLevel="0" collapsed="false">
      <c r="A40" s="0" t="n">
        <v>87</v>
      </c>
      <c r="B40" s="0" t="n">
        <v>24442982.3290529</v>
      </c>
      <c r="C40" s="0" t="n">
        <v>23454248.0230618</v>
      </c>
      <c r="D40" s="0" t="n">
        <v>24490185.1261615</v>
      </c>
      <c r="E40" s="0" t="n">
        <v>23498103.195128</v>
      </c>
      <c r="F40" s="0" t="n">
        <v>17900627.4183</v>
      </c>
      <c r="G40" s="0" t="n">
        <v>5553620.60476185</v>
      </c>
      <c r="H40" s="0" t="n">
        <v>18008646.3694634</v>
      </c>
      <c r="I40" s="0" t="n">
        <v>5489456.82566458</v>
      </c>
      <c r="J40" s="0" t="n">
        <v>699857.74393629</v>
      </c>
      <c r="K40" s="0" t="n">
        <v>678862.011618201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24925891.635071</v>
      </c>
      <c r="C41" s="0" t="n">
        <v>23916036.0656213</v>
      </c>
      <c r="D41" s="0" t="n">
        <v>25005282.851563</v>
      </c>
      <c r="E41" s="0" t="n">
        <v>23990273.9978629</v>
      </c>
      <c r="F41" s="0" t="n">
        <v>18275771.3884286</v>
      </c>
      <c r="G41" s="0" t="n">
        <v>5640264.67719262</v>
      </c>
      <c r="H41" s="0" t="n">
        <v>18388600.9964715</v>
      </c>
      <c r="I41" s="0" t="n">
        <v>5601673.00139139</v>
      </c>
      <c r="J41" s="0" t="n">
        <v>791294.947573061</v>
      </c>
      <c r="K41" s="0" t="n">
        <v>767556.099145869</v>
      </c>
      <c r="L41" s="0" t="n">
        <v>4153156.19212416</v>
      </c>
      <c r="M41" s="0" t="n">
        <v>3915398.73701246</v>
      </c>
      <c r="N41" s="0" t="n">
        <v>4166353.8141925</v>
      </c>
      <c r="O41" s="0" t="n">
        <v>3927799.40371013</v>
      </c>
      <c r="P41" s="0" t="n">
        <v>131882.491262177</v>
      </c>
      <c r="Q41" s="0" t="n">
        <v>127926.016524311</v>
      </c>
    </row>
    <row r="42" customFormat="false" ht="12.8" hidden="false" customHeight="false" outlineLevel="0" collapsed="false">
      <c r="A42" s="0" t="n">
        <v>89</v>
      </c>
      <c r="B42" s="0" t="n">
        <v>25288459.2991978</v>
      </c>
      <c r="C42" s="0" t="n">
        <v>24262286.261349</v>
      </c>
      <c r="D42" s="0" t="n">
        <v>25370472.853102</v>
      </c>
      <c r="E42" s="0" t="n">
        <v>24338985.3434749</v>
      </c>
      <c r="F42" s="0" t="n">
        <v>18539211.1578204</v>
      </c>
      <c r="G42" s="0" t="n">
        <v>5723075.1035286</v>
      </c>
      <c r="H42" s="0" t="n">
        <v>18654852.707806</v>
      </c>
      <c r="I42" s="0" t="n">
        <v>5684132.6356689</v>
      </c>
      <c r="J42" s="0" t="n">
        <v>875484.521124775</v>
      </c>
      <c r="K42" s="0" t="n">
        <v>849219.985491032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25580263.9119261</v>
      </c>
      <c r="C43" s="0" t="n">
        <v>24541469.3944467</v>
      </c>
      <c r="D43" s="0" t="n">
        <v>25672626.2910892</v>
      </c>
      <c r="E43" s="0" t="n">
        <v>24628037.8512043</v>
      </c>
      <c r="F43" s="0" t="n">
        <v>18709647.9993302</v>
      </c>
      <c r="G43" s="0" t="n">
        <v>5831821.39511648</v>
      </c>
      <c r="H43" s="0" t="n">
        <v>18827157.5635095</v>
      </c>
      <c r="I43" s="0" t="n">
        <v>5800880.28769474</v>
      </c>
      <c r="J43" s="0" t="n">
        <v>959438.198416675</v>
      </c>
      <c r="K43" s="0" t="n">
        <v>930655.052464174</v>
      </c>
      <c r="L43" s="0" t="n">
        <v>4262207.76963219</v>
      </c>
      <c r="M43" s="0" t="n">
        <v>4018906.58269501</v>
      </c>
      <c r="N43" s="0" t="n">
        <v>4277561.85331386</v>
      </c>
      <c r="O43" s="0" t="n">
        <v>4033329.61453149</v>
      </c>
      <c r="P43" s="0" t="n">
        <v>159906.366402779</v>
      </c>
      <c r="Q43" s="0" t="n">
        <v>155109.175410696</v>
      </c>
    </row>
    <row r="44" customFormat="false" ht="12.8" hidden="false" customHeight="false" outlineLevel="0" collapsed="false">
      <c r="A44" s="0" t="n">
        <v>91</v>
      </c>
      <c r="B44" s="0" t="n">
        <v>25984343.437525</v>
      </c>
      <c r="C44" s="0" t="n">
        <v>24927542.6113885</v>
      </c>
      <c r="D44" s="0" t="n">
        <v>26077781.6077731</v>
      </c>
      <c r="E44" s="0" t="n">
        <v>25015126.578884</v>
      </c>
      <c r="F44" s="0" t="n">
        <v>18978453.3371491</v>
      </c>
      <c r="G44" s="0" t="n">
        <v>5949089.27423935</v>
      </c>
      <c r="H44" s="0" t="n">
        <v>19097034.7588606</v>
      </c>
      <c r="I44" s="0" t="n">
        <v>5918091.82002341</v>
      </c>
      <c r="J44" s="0" t="n">
        <v>1019573.94788885</v>
      </c>
      <c r="K44" s="0" t="n">
        <v>988986.729452183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26267505.1105218</v>
      </c>
      <c r="C45" s="0" t="n">
        <v>25198527.9395883</v>
      </c>
      <c r="D45" s="0" t="n">
        <v>26361211.5832747</v>
      </c>
      <c r="E45" s="0" t="n">
        <v>25286365.585585</v>
      </c>
      <c r="F45" s="0" t="n">
        <v>19130362.2303094</v>
      </c>
      <c r="G45" s="0" t="n">
        <v>6068165.7092789</v>
      </c>
      <c r="H45" s="0" t="n">
        <v>19249327.4646986</v>
      </c>
      <c r="I45" s="0" t="n">
        <v>6037038.12088639</v>
      </c>
      <c r="J45" s="0" t="n">
        <v>1094049.90332966</v>
      </c>
      <c r="K45" s="0" t="n">
        <v>1061228.40622977</v>
      </c>
      <c r="L45" s="0" t="n">
        <v>4376583.8305169</v>
      </c>
      <c r="M45" s="0" t="n">
        <v>4127306.99241744</v>
      </c>
      <c r="N45" s="0" t="n">
        <v>4392163.03277133</v>
      </c>
      <c r="O45" s="0" t="n">
        <v>4141943.24102402</v>
      </c>
      <c r="P45" s="0" t="n">
        <v>182341.650554944</v>
      </c>
      <c r="Q45" s="0" t="n">
        <v>176871.401038296</v>
      </c>
    </row>
    <row r="46" customFormat="false" ht="12.8" hidden="false" customHeight="false" outlineLevel="0" collapsed="false">
      <c r="A46" s="0" t="n">
        <v>93</v>
      </c>
      <c r="B46" s="0" t="n">
        <v>26766147.0254468</v>
      </c>
      <c r="C46" s="0" t="n">
        <v>25676786.7795427</v>
      </c>
      <c r="D46" s="0" t="n">
        <v>26862238.3098115</v>
      </c>
      <c r="E46" s="0" t="n">
        <v>25766862.8580369</v>
      </c>
      <c r="F46" s="0" t="n">
        <v>19473764.3359996</v>
      </c>
      <c r="G46" s="0" t="n">
        <v>6203022.44354313</v>
      </c>
      <c r="H46" s="0" t="n">
        <v>19595383.7505609</v>
      </c>
      <c r="I46" s="0" t="n">
        <v>6171479.10747605</v>
      </c>
      <c r="J46" s="0" t="n">
        <v>1242566.43976371</v>
      </c>
      <c r="K46" s="0" t="n">
        <v>1205289.4465708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27320049.168064</v>
      </c>
      <c r="C47" s="0" t="n">
        <v>26207489.5866421</v>
      </c>
      <c r="D47" s="0" t="n">
        <v>27418018.2441741</v>
      </c>
      <c r="E47" s="0" t="n">
        <v>26299325.9310306</v>
      </c>
      <c r="F47" s="0" t="n">
        <v>19839433.1085709</v>
      </c>
      <c r="G47" s="0" t="n">
        <v>6368056.47807116</v>
      </c>
      <c r="H47" s="0" t="n">
        <v>19963337.7905392</v>
      </c>
      <c r="I47" s="0" t="n">
        <v>6335988.14049137</v>
      </c>
      <c r="J47" s="0" t="n">
        <v>1341220.29889982</v>
      </c>
      <c r="K47" s="0" t="n">
        <v>1300983.68993282</v>
      </c>
      <c r="L47" s="0" t="n">
        <v>4551404.74268451</v>
      </c>
      <c r="M47" s="0" t="n">
        <v>4293098.31046298</v>
      </c>
      <c r="N47" s="0" t="n">
        <v>4567693.08465857</v>
      </c>
      <c r="O47" s="0" t="n">
        <v>4308400.74850609</v>
      </c>
      <c r="P47" s="0" t="n">
        <v>223536.716483303</v>
      </c>
      <c r="Q47" s="0" t="n">
        <v>216830.614988804</v>
      </c>
    </row>
    <row r="48" customFormat="false" ht="12.8" hidden="false" customHeight="false" outlineLevel="0" collapsed="false">
      <c r="A48" s="0" t="n">
        <v>95</v>
      </c>
      <c r="B48" s="0" t="n">
        <v>27994304.7915999</v>
      </c>
      <c r="C48" s="0" t="n">
        <v>26853618.6090406</v>
      </c>
      <c r="D48" s="0" t="n">
        <v>28093640.0056608</v>
      </c>
      <c r="E48" s="0" t="n">
        <v>26946747.4918458</v>
      </c>
      <c r="F48" s="0" t="n">
        <v>20230972.6640045</v>
      </c>
      <c r="G48" s="0" t="n">
        <v>6622645.94503603</v>
      </c>
      <c r="H48" s="0" t="n">
        <v>20356432.6641294</v>
      </c>
      <c r="I48" s="0" t="n">
        <v>6590314.8277164</v>
      </c>
      <c r="J48" s="0" t="n">
        <v>1392599.50384698</v>
      </c>
      <c r="K48" s="0" t="n">
        <v>1350821.51873157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28738707.3104129</v>
      </c>
      <c r="C49" s="0" t="n">
        <v>27567569.6150841</v>
      </c>
      <c r="D49" s="0" t="n">
        <v>28841231.00991</v>
      </c>
      <c r="E49" s="0" t="n">
        <v>27663701.466984</v>
      </c>
      <c r="F49" s="0" t="n">
        <v>20697127.447938</v>
      </c>
      <c r="G49" s="0" t="n">
        <v>6870442.16714611</v>
      </c>
      <c r="H49" s="0" t="n">
        <v>20826136.2109954</v>
      </c>
      <c r="I49" s="0" t="n">
        <v>6837565.2559886</v>
      </c>
      <c r="J49" s="0" t="n">
        <v>1454202.05673465</v>
      </c>
      <c r="K49" s="0" t="n">
        <v>1410575.99503261</v>
      </c>
      <c r="L49" s="0" t="n">
        <v>4788447.40554833</v>
      </c>
      <c r="M49" s="0" t="n">
        <v>4517115.81246922</v>
      </c>
      <c r="N49" s="0" t="n">
        <v>4805497.61521239</v>
      </c>
      <c r="O49" s="0" t="n">
        <v>4533137.83033924</v>
      </c>
      <c r="P49" s="0" t="n">
        <v>242367.009455775</v>
      </c>
      <c r="Q49" s="0" t="n">
        <v>235095.999172102</v>
      </c>
    </row>
    <row r="50" customFormat="false" ht="12.8" hidden="false" customHeight="false" outlineLevel="0" collapsed="false">
      <c r="A50" s="0" t="n">
        <v>97</v>
      </c>
      <c r="B50" s="0" t="n">
        <v>28996693.6589561</v>
      </c>
      <c r="C50" s="0" t="n">
        <v>27814629.2019671</v>
      </c>
      <c r="D50" s="0" t="n">
        <v>29099910.3758129</v>
      </c>
      <c r="E50" s="0" t="n">
        <v>27911411.3254334</v>
      </c>
      <c r="F50" s="0" t="n">
        <v>20848893.5061768</v>
      </c>
      <c r="G50" s="0" t="n">
        <v>6965735.69579029</v>
      </c>
      <c r="H50" s="0" t="n">
        <v>20978757.4006852</v>
      </c>
      <c r="I50" s="0" t="n">
        <v>6932653.92474814</v>
      </c>
      <c r="J50" s="0" t="n">
        <v>1497467.79253223</v>
      </c>
      <c r="K50" s="0" t="n">
        <v>1452543.75875626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29563413.1625184</v>
      </c>
      <c r="C51" s="0" t="n">
        <v>28358365.0788865</v>
      </c>
      <c r="D51" s="0" t="n">
        <v>29669975.6868908</v>
      </c>
      <c r="E51" s="0" t="n">
        <v>28458300.3854609</v>
      </c>
      <c r="F51" s="0" t="n">
        <v>21251859.8499997</v>
      </c>
      <c r="G51" s="0" t="n">
        <v>7106505.22888674</v>
      </c>
      <c r="H51" s="0" t="n">
        <v>21384509.2137097</v>
      </c>
      <c r="I51" s="0" t="n">
        <v>7073791.17175126</v>
      </c>
      <c r="J51" s="0" t="n">
        <v>1648389.58586128</v>
      </c>
      <c r="K51" s="0" t="n">
        <v>1598937.89828544</v>
      </c>
      <c r="L51" s="0" t="n">
        <v>4927757.21655617</v>
      </c>
      <c r="M51" s="0" t="n">
        <v>4649880.84619152</v>
      </c>
      <c r="N51" s="0" t="n">
        <v>4945479.17054384</v>
      </c>
      <c r="O51" s="0" t="n">
        <v>4666533.6376496</v>
      </c>
      <c r="P51" s="0" t="n">
        <v>274731.597643546</v>
      </c>
      <c r="Q51" s="0" t="n">
        <v>266489.64971424</v>
      </c>
    </row>
    <row r="52" customFormat="false" ht="12.8" hidden="false" customHeight="false" outlineLevel="0" collapsed="false">
      <c r="A52" s="0" t="n">
        <v>99</v>
      </c>
      <c r="B52" s="0" t="n">
        <v>29976404.8915049</v>
      </c>
      <c r="C52" s="0" t="n">
        <v>28755017.0906121</v>
      </c>
      <c r="D52" s="0" t="n">
        <v>30084081.31424</v>
      </c>
      <c r="E52" s="0" t="n">
        <v>28855996.680593</v>
      </c>
      <c r="F52" s="0" t="n">
        <v>21552373.8361389</v>
      </c>
      <c r="G52" s="0" t="n">
        <v>7202643.25447323</v>
      </c>
      <c r="H52" s="0" t="n">
        <v>21686409.8256577</v>
      </c>
      <c r="I52" s="0" t="n">
        <v>7169586.85493528</v>
      </c>
      <c r="J52" s="0" t="n">
        <v>1743165.42635822</v>
      </c>
      <c r="K52" s="0" t="n">
        <v>1690870.46356747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30298239.1290175</v>
      </c>
      <c r="C53" s="0" t="n">
        <v>29063059.8528934</v>
      </c>
      <c r="D53" s="0" t="n">
        <v>30407738.0993575</v>
      </c>
      <c r="E53" s="0" t="n">
        <v>29165750.0471721</v>
      </c>
      <c r="F53" s="0" t="n">
        <v>21760008.4758223</v>
      </c>
      <c r="G53" s="0" t="n">
        <v>7303051.37707114</v>
      </c>
      <c r="H53" s="0" t="n">
        <v>21896063.3555477</v>
      </c>
      <c r="I53" s="0" t="n">
        <v>7269686.69162433</v>
      </c>
      <c r="J53" s="0" t="n">
        <v>1792605.32812061</v>
      </c>
      <c r="K53" s="0" t="n">
        <v>1738827.16827699</v>
      </c>
      <c r="L53" s="0" t="n">
        <v>5052999.6520607</v>
      </c>
      <c r="M53" s="0" t="n">
        <v>4769428.13014844</v>
      </c>
      <c r="N53" s="0" t="n">
        <v>5071210.1180904</v>
      </c>
      <c r="O53" s="0" t="n">
        <v>4786539.92295018</v>
      </c>
      <c r="P53" s="0" t="n">
        <v>298767.554686768</v>
      </c>
      <c r="Q53" s="0" t="n">
        <v>289804.528046165</v>
      </c>
    </row>
    <row r="54" customFormat="false" ht="12.8" hidden="false" customHeight="false" outlineLevel="0" collapsed="false">
      <c r="A54" s="0" t="n">
        <v>101</v>
      </c>
      <c r="B54" s="0" t="n">
        <v>30449844.5975682</v>
      </c>
      <c r="C54" s="0" t="n">
        <v>29208942.1739993</v>
      </c>
      <c r="D54" s="0" t="n">
        <v>30561393.9322724</v>
      </c>
      <c r="E54" s="0" t="n">
        <v>29313588.0431211</v>
      </c>
      <c r="F54" s="0" t="n">
        <v>21858402.3098832</v>
      </c>
      <c r="G54" s="0" t="n">
        <v>7350539.86411608</v>
      </c>
      <c r="H54" s="0" t="n">
        <v>21995695.0893416</v>
      </c>
      <c r="I54" s="0" t="n">
        <v>7317892.95377943</v>
      </c>
      <c r="J54" s="0" t="n">
        <v>1833443.54195833</v>
      </c>
      <c r="K54" s="0" t="n">
        <v>1778440.23569958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30689718.5418137</v>
      </c>
      <c r="C55" s="0" t="n">
        <v>29437800.6735546</v>
      </c>
      <c r="D55" s="0" t="n">
        <v>30805558.9520812</v>
      </c>
      <c r="E55" s="0" t="n">
        <v>29546522.9503935</v>
      </c>
      <c r="F55" s="0" t="n">
        <v>21975036.7313777</v>
      </c>
      <c r="G55" s="0" t="n">
        <v>7462763.94217687</v>
      </c>
      <c r="H55" s="0" t="n">
        <v>22114666.5433678</v>
      </c>
      <c r="I55" s="0" t="n">
        <v>7431856.40702576</v>
      </c>
      <c r="J55" s="0" t="n">
        <v>1923897.56894004</v>
      </c>
      <c r="K55" s="0" t="n">
        <v>1866180.64187184</v>
      </c>
      <c r="L55" s="0" t="n">
        <v>5114536.45687856</v>
      </c>
      <c r="M55" s="0" t="n">
        <v>4827130.6524466</v>
      </c>
      <c r="N55" s="0" t="n">
        <v>5133812.28799927</v>
      </c>
      <c r="O55" s="0" t="n">
        <v>4845252.48590983</v>
      </c>
      <c r="P55" s="0" t="n">
        <v>320649.59482334</v>
      </c>
      <c r="Q55" s="0" t="n">
        <v>311030.10697864</v>
      </c>
    </row>
    <row r="56" customFormat="false" ht="12.8" hidden="false" customHeight="false" outlineLevel="0" collapsed="false">
      <c r="A56" s="0" t="n">
        <v>103</v>
      </c>
      <c r="B56" s="0" t="n">
        <v>30954560.5955986</v>
      </c>
      <c r="C56" s="0" t="n">
        <v>29690562.9535486</v>
      </c>
      <c r="D56" s="0" t="n">
        <v>31071727.4150805</v>
      </c>
      <c r="E56" s="0" t="n">
        <v>29800531.0780454</v>
      </c>
      <c r="F56" s="0" t="n">
        <v>22128556.7008246</v>
      </c>
      <c r="G56" s="0" t="n">
        <v>7562006.25272403</v>
      </c>
      <c r="H56" s="0" t="n">
        <v>22270207.6201897</v>
      </c>
      <c r="I56" s="0" t="n">
        <v>7530323.45785575</v>
      </c>
      <c r="J56" s="0" t="n">
        <v>2007856.02976483</v>
      </c>
      <c r="K56" s="0" t="n">
        <v>1947620.34887189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31297904.7102438</v>
      </c>
      <c r="C57" s="0" t="n">
        <v>30019938.8011983</v>
      </c>
      <c r="D57" s="0" t="n">
        <v>31417130.6178866</v>
      </c>
      <c r="E57" s="0" t="n">
        <v>30131840.3544302</v>
      </c>
      <c r="F57" s="0" t="n">
        <v>22388256.9172142</v>
      </c>
      <c r="G57" s="0" t="n">
        <v>7631681.8839841</v>
      </c>
      <c r="H57" s="0" t="n">
        <v>22532041.1934832</v>
      </c>
      <c r="I57" s="0" t="n">
        <v>7599799.16094696</v>
      </c>
      <c r="J57" s="0" t="n">
        <v>2115397.95035487</v>
      </c>
      <c r="K57" s="0" t="n">
        <v>2051936.01184422</v>
      </c>
      <c r="L57" s="0" t="n">
        <v>5214804.35676042</v>
      </c>
      <c r="M57" s="0" t="n">
        <v>4922172.53192741</v>
      </c>
      <c r="N57" s="0" t="n">
        <v>5234677.74386967</v>
      </c>
      <c r="O57" s="0" t="n">
        <v>4940856.06922407</v>
      </c>
      <c r="P57" s="0" t="n">
        <v>352566.325059145</v>
      </c>
      <c r="Q57" s="0" t="n">
        <v>341989.33530737</v>
      </c>
    </row>
    <row r="58" customFormat="false" ht="12.8" hidden="false" customHeight="false" outlineLevel="0" collapsed="false">
      <c r="A58" s="0" t="n">
        <v>105</v>
      </c>
      <c r="B58" s="0" t="n">
        <v>31474789.7607536</v>
      </c>
      <c r="C58" s="0" t="n">
        <v>30190302.7793566</v>
      </c>
      <c r="D58" s="0" t="n">
        <v>31595128.5001199</v>
      </c>
      <c r="E58" s="0" t="n">
        <v>30303249.3808713</v>
      </c>
      <c r="F58" s="0" t="n">
        <v>22548495.2745156</v>
      </c>
      <c r="G58" s="0" t="n">
        <v>7641807.50484103</v>
      </c>
      <c r="H58" s="0" t="n">
        <v>22693513.97603</v>
      </c>
      <c r="I58" s="0" t="n">
        <v>7609735.40484132</v>
      </c>
      <c r="J58" s="0" t="n">
        <v>2198084.28929682</v>
      </c>
      <c r="K58" s="0" t="n">
        <v>2132141.76061792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31682548.3527068</v>
      </c>
      <c r="C59" s="0" t="n">
        <v>30390660.3180199</v>
      </c>
      <c r="D59" s="0" t="n">
        <v>31803008.1056023</v>
      </c>
      <c r="E59" s="0" t="n">
        <v>30503719.8340404</v>
      </c>
      <c r="F59" s="0" t="n">
        <v>22676713.4728023</v>
      </c>
      <c r="G59" s="0" t="n">
        <v>7713946.84521764</v>
      </c>
      <c r="H59" s="0" t="n">
        <v>22822001.5562081</v>
      </c>
      <c r="I59" s="0" t="n">
        <v>7681718.27783234</v>
      </c>
      <c r="J59" s="0" t="n">
        <v>2310136.5120533</v>
      </c>
      <c r="K59" s="0" t="n">
        <v>2240832.4166917</v>
      </c>
      <c r="L59" s="0" t="n">
        <v>5281934.08392964</v>
      </c>
      <c r="M59" s="0" t="n">
        <v>4987232.26416636</v>
      </c>
      <c r="N59" s="0" t="n">
        <v>5302013.13820536</v>
      </c>
      <c r="O59" s="0" t="n">
        <v>5006109.15652101</v>
      </c>
      <c r="P59" s="0" t="n">
        <v>385022.752008883</v>
      </c>
      <c r="Q59" s="0" t="n">
        <v>373472.069448616</v>
      </c>
    </row>
    <row r="60" customFormat="false" ht="12.8" hidden="false" customHeight="false" outlineLevel="0" collapsed="false">
      <c r="A60" s="0" t="n">
        <v>107</v>
      </c>
      <c r="B60" s="0" t="n">
        <v>31959324.3999217</v>
      </c>
      <c r="C60" s="0" t="n">
        <v>30657345.7617815</v>
      </c>
      <c r="D60" s="0" t="n">
        <v>32081583.6521624</v>
      </c>
      <c r="E60" s="0" t="n">
        <v>30772094.5269395</v>
      </c>
      <c r="F60" s="0" t="n">
        <v>22881840.1388545</v>
      </c>
      <c r="G60" s="0" t="n">
        <v>7775505.62292708</v>
      </c>
      <c r="H60" s="0" t="n">
        <v>23028989.2183309</v>
      </c>
      <c r="I60" s="0" t="n">
        <v>7743105.3086087</v>
      </c>
      <c r="J60" s="0" t="n">
        <v>2398541.50323052</v>
      </c>
      <c r="K60" s="0" t="n">
        <v>2326585.2581336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32069634.9231459</v>
      </c>
      <c r="C61" s="0" t="n">
        <v>30764849.6228683</v>
      </c>
      <c r="D61" s="0" t="n">
        <v>32225977.1908242</v>
      </c>
      <c r="E61" s="0" t="n">
        <v>30911785.8001729</v>
      </c>
      <c r="F61" s="0" t="n">
        <v>22974340.2035557</v>
      </c>
      <c r="G61" s="0" t="n">
        <v>7790509.4193126</v>
      </c>
      <c r="H61" s="0" t="n">
        <v>23122086.659304</v>
      </c>
      <c r="I61" s="0" t="n">
        <v>7789699.14086893</v>
      </c>
      <c r="J61" s="0" t="n">
        <v>2429801.86298244</v>
      </c>
      <c r="K61" s="0" t="n">
        <v>2356907.80709296</v>
      </c>
      <c r="L61" s="0" t="n">
        <v>5348228.39604837</v>
      </c>
      <c r="M61" s="0" t="n">
        <v>5050994.6784912</v>
      </c>
      <c r="N61" s="0" t="n">
        <v>5374280.91497236</v>
      </c>
      <c r="O61" s="0" t="n">
        <v>5075480.11349692</v>
      </c>
      <c r="P61" s="0" t="n">
        <v>404966.977163739</v>
      </c>
      <c r="Q61" s="0" t="n">
        <v>392817.967848827</v>
      </c>
    </row>
    <row r="62" customFormat="false" ht="12.8" hidden="false" customHeight="false" outlineLevel="0" collapsed="false">
      <c r="A62" s="0" t="n">
        <v>109</v>
      </c>
      <c r="B62" s="0" t="n">
        <v>32321785.5498182</v>
      </c>
      <c r="C62" s="0" t="n">
        <v>31006217.2164642</v>
      </c>
      <c r="D62" s="0" t="n">
        <v>32479254.5988697</v>
      </c>
      <c r="E62" s="0" t="n">
        <v>31154225.070431</v>
      </c>
      <c r="F62" s="0" t="n">
        <v>23149704.0857435</v>
      </c>
      <c r="G62" s="0" t="n">
        <v>7856513.13072064</v>
      </c>
      <c r="H62" s="0" t="n">
        <v>23298131.3950902</v>
      </c>
      <c r="I62" s="0" t="n">
        <v>7856093.6753408</v>
      </c>
      <c r="J62" s="0" t="n">
        <v>2484316.54536377</v>
      </c>
      <c r="K62" s="0" t="n">
        <v>2409787.04900286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32538397.0904351</v>
      </c>
      <c r="C63" s="0" t="n">
        <v>31214376.5858647</v>
      </c>
      <c r="D63" s="0" t="n">
        <v>32697169.020075</v>
      </c>
      <c r="E63" s="0" t="n">
        <v>31363608.8191226</v>
      </c>
      <c r="F63" s="0" t="n">
        <v>23272311.2359369</v>
      </c>
      <c r="G63" s="0" t="n">
        <v>7942065.34992776</v>
      </c>
      <c r="H63" s="0" t="n">
        <v>23422026.4722948</v>
      </c>
      <c r="I63" s="0" t="n">
        <v>7941582.34682784</v>
      </c>
      <c r="J63" s="0" t="n">
        <v>2564569.92102034</v>
      </c>
      <c r="K63" s="0" t="n">
        <v>2487632.82338973</v>
      </c>
      <c r="L63" s="0" t="n">
        <v>5424485.69651946</v>
      </c>
      <c r="M63" s="0" t="n">
        <v>5122907.12448011</v>
      </c>
      <c r="N63" s="0" t="n">
        <v>5450945.3176144</v>
      </c>
      <c r="O63" s="0" t="n">
        <v>5147777.33679787</v>
      </c>
      <c r="P63" s="0" t="n">
        <v>427428.320170056</v>
      </c>
      <c r="Q63" s="0" t="n">
        <v>414605.470564955</v>
      </c>
    </row>
    <row r="64" customFormat="false" ht="12.8" hidden="false" customHeight="false" outlineLevel="0" collapsed="false">
      <c r="A64" s="0" t="n">
        <v>111</v>
      </c>
      <c r="B64" s="0" t="n">
        <v>32881899.9189781</v>
      </c>
      <c r="C64" s="0" t="n">
        <v>31542657.1880123</v>
      </c>
      <c r="D64" s="0" t="n">
        <v>33041898.7402857</v>
      </c>
      <c r="E64" s="0" t="n">
        <v>31693051.0939118</v>
      </c>
      <c r="F64" s="0" t="n">
        <v>23496684.0729956</v>
      </c>
      <c r="G64" s="0" t="n">
        <v>8045973.11501671</v>
      </c>
      <c r="H64" s="0" t="n">
        <v>23647280.5153957</v>
      </c>
      <c r="I64" s="0" t="n">
        <v>8045770.5785161</v>
      </c>
      <c r="J64" s="0" t="n">
        <v>2660152.99020779</v>
      </c>
      <c r="K64" s="0" t="n">
        <v>2580348.40050156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33227756.3205751</v>
      </c>
      <c r="C65" s="0" t="n">
        <v>31873341.7582256</v>
      </c>
      <c r="D65" s="0" t="n">
        <v>33390420.1783054</v>
      </c>
      <c r="E65" s="0" t="n">
        <v>32026243.6839362</v>
      </c>
      <c r="F65" s="0" t="n">
        <v>23737976.9246387</v>
      </c>
      <c r="G65" s="0" t="n">
        <v>8135364.83358697</v>
      </c>
      <c r="H65" s="0" t="n">
        <v>23891082.4116152</v>
      </c>
      <c r="I65" s="0" t="n">
        <v>8135161.27232102</v>
      </c>
      <c r="J65" s="0" t="n">
        <v>2710726.79253042</v>
      </c>
      <c r="K65" s="0" t="n">
        <v>2629404.98875451</v>
      </c>
      <c r="L65" s="0" t="n">
        <v>5541730.54141794</v>
      </c>
      <c r="M65" s="0" t="n">
        <v>5234781.29012245</v>
      </c>
      <c r="N65" s="0" t="n">
        <v>5568840.81725801</v>
      </c>
      <c r="O65" s="0" t="n">
        <v>5260264.61188868</v>
      </c>
      <c r="P65" s="0" t="n">
        <v>451787.798755071</v>
      </c>
      <c r="Q65" s="0" t="n">
        <v>438234.164792418</v>
      </c>
    </row>
    <row r="66" customFormat="false" ht="12.8" hidden="false" customHeight="false" outlineLevel="0" collapsed="false">
      <c r="A66" s="0" t="n">
        <v>113</v>
      </c>
      <c r="B66" s="0" t="n">
        <v>33469197.3626139</v>
      </c>
      <c r="C66" s="0" t="n">
        <v>32105280.9897431</v>
      </c>
      <c r="D66" s="0" t="n">
        <v>33633027.9739315</v>
      </c>
      <c r="E66" s="0" t="n">
        <v>32259277.898353</v>
      </c>
      <c r="F66" s="0" t="n">
        <v>23903954.5468396</v>
      </c>
      <c r="G66" s="0" t="n">
        <v>8201326.44290349</v>
      </c>
      <c r="H66" s="0" t="n">
        <v>24058156.1053137</v>
      </c>
      <c r="I66" s="0" t="n">
        <v>8201121.79303931</v>
      </c>
      <c r="J66" s="0" t="n">
        <v>2847395.84604128</v>
      </c>
      <c r="K66" s="0" t="n">
        <v>2761973.97066005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33777986.9334315</v>
      </c>
      <c r="C67" s="0" t="n">
        <v>32401027.1476033</v>
      </c>
      <c r="D67" s="0" t="n">
        <v>33942922.9783887</v>
      </c>
      <c r="E67" s="0" t="n">
        <v>32556057.6197819</v>
      </c>
      <c r="F67" s="0" t="n">
        <v>24113324.5375577</v>
      </c>
      <c r="G67" s="0" t="n">
        <v>8287702.61004561</v>
      </c>
      <c r="H67" s="0" t="n">
        <v>24268610.2618258</v>
      </c>
      <c r="I67" s="0" t="n">
        <v>8287447.35795612</v>
      </c>
      <c r="J67" s="0" t="n">
        <v>2935516.59840628</v>
      </c>
      <c r="K67" s="0" t="n">
        <v>2847451.10045409</v>
      </c>
      <c r="L67" s="0" t="n">
        <v>5633001.88110445</v>
      </c>
      <c r="M67" s="0" t="n">
        <v>5321872.26679529</v>
      </c>
      <c r="N67" s="0" t="n">
        <v>5660489.55884869</v>
      </c>
      <c r="O67" s="0" t="n">
        <v>5347710.08777074</v>
      </c>
      <c r="P67" s="0" t="n">
        <v>489252.766401046</v>
      </c>
      <c r="Q67" s="0" t="n">
        <v>474575.183409015</v>
      </c>
    </row>
    <row r="68" customFormat="false" ht="12.8" hidden="false" customHeight="false" outlineLevel="0" collapsed="false">
      <c r="A68" s="0" t="n">
        <v>115</v>
      </c>
      <c r="B68" s="0" t="n">
        <v>34064031.7426606</v>
      </c>
      <c r="C68" s="0" t="n">
        <v>32674777.1313307</v>
      </c>
      <c r="D68" s="0" t="n">
        <v>34229769.1034534</v>
      </c>
      <c r="E68" s="0" t="n">
        <v>32830558.6624343</v>
      </c>
      <c r="F68" s="0" t="n">
        <v>24301030.3282884</v>
      </c>
      <c r="G68" s="0" t="n">
        <v>8373746.80304227</v>
      </c>
      <c r="H68" s="0" t="n">
        <v>24457068.1769099</v>
      </c>
      <c r="I68" s="0" t="n">
        <v>8373490.48552441</v>
      </c>
      <c r="J68" s="0" t="n">
        <v>3001274.45719911</v>
      </c>
      <c r="K68" s="0" t="n">
        <v>2911236.22348314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34288915.1001231</v>
      </c>
      <c r="C69" s="0" t="n">
        <v>32889432.2493821</v>
      </c>
      <c r="D69" s="0" t="n">
        <v>34456228.2102564</v>
      </c>
      <c r="E69" s="0" t="n">
        <v>33046703.4342859</v>
      </c>
      <c r="F69" s="0" t="n">
        <v>24443804.4168128</v>
      </c>
      <c r="G69" s="0" t="n">
        <v>8445627.83256932</v>
      </c>
      <c r="H69" s="0" t="n">
        <v>24601058.2109035</v>
      </c>
      <c r="I69" s="0" t="n">
        <v>8445645.22338238</v>
      </c>
      <c r="J69" s="0" t="n">
        <v>3070294.45384368</v>
      </c>
      <c r="K69" s="0" t="n">
        <v>2978185.62022837</v>
      </c>
      <c r="L69" s="0" t="n">
        <v>5718512.12684787</v>
      </c>
      <c r="M69" s="0" t="n">
        <v>5403438.30900661</v>
      </c>
      <c r="N69" s="0" t="n">
        <v>5746397.09412836</v>
      </c>
      <c r="O69" s="0" t="n">
        <v>5429651.098607</v>
      </c>
      <c r="P69" s="0" t="n">
        <v>511715.742307279</v>
      </c>
      <c r="Q69" s="0" t="n">
        <v>496364.270038061</v>
      </c>
    </row>
    <row r="70" customFormat="false" ht="12.8" hidden="false" customHeight="false" outlineLevel="0" collapsed="false">
      <c r="A70" s="0" t="n">
        <v>117</v>
      </c>
      <c r="B70" s="0" t="n">
        <v>34579925.06965</v>
      </c>
      <c r="C70" s="0" t="n">
        <v>33167999.0796754</v>
      </c>
      <c r="D70" s="0" t="n">
        <v>34747444.4645079</v>
      </c>
      <c r="E70" s="0" t="n">
        <v>33325464.1631017</v>
      </c>
      <c r="F70" s="0" t="n">
        <v>24624930.0609616</v>
      </c>
      <c r="G70" s="0" t="n">
        <v>8543069.01871374</v>
      </c>
      <c r="H70" s="0" t="n">
        <v>24782377.7033948</v>
      </c>
      <c r="I70" s="0" t="n">
        <v>8543086.45970693</v>
      </c>
      <c r="J70" s="0" t="n">
        <v>3164739.71373765</v>
      </c>
      <c r="K70" s="0" t="n">
        <v>3069797.52232552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34806448.1654822</v>
      </c>
      <c r="C71" s="0" t="n">
        <v>33384903.4677929</v>
      </c>
      <c r="D71" s="0" t="n">
        <v>34972966.0378245</v>
      </c>
      <c r="E71" s="0" t="n">
        <v>33541426.5561655</v>
      </c>
      <c r="F71" s="0" t="n">
        <v>24770030.1556093</v>
      </c>
      <c r="G71" s="0" t="n">
        <v>8614873.31218364</v>
      </c>
      <c r="H71" s="0" t="n">
        <v>24926553.5775993</v>
      </c>
      <c r="I71" s="0" t="n">
        <v>8614872.97856616</v>
      </c>
      <c r="J71" s="0" t="n">
        <v>3283032.60937154</v>
      </c>
      <c r="K71" s="0" t="n">
        <v>3184541.63109039</v>
      </c>
      <c r="L71" s="0" t="n">
        <v>5798897.20214911</v>
      </c>
      <c r="M71" s="0" t="n">
        <v>5478349.49831078</v>
      </c>
      <c r="N71" s="0" t="n">
        <v>5826649.52823716</v>
      </c>
      <c r="O71" s="0" t="n">
        <v>5504437.88788215</v>
      </c>
      <c r="P71" s="0" t="n">
        <v>547172.101561923</v>
      </c>
      <c r="Q71" s="0" t="n">
        <v>530756.938515065</v>
      </c>
    </row>
    <row r="72" customFormat="false" ht="12.8" hidden="false" customHeight="false" outlineLevel="0" collapsed="false">
      <c r="A72" s="0" t="n">
        <v>119</v>
      </c>
      <c r="B72" s="0" t="n">
        <v>35112973.1601405</v>
      </c>
      <c r="C72" s="0" t="n">
        <v>33679724.1113082</v>
      </c>
      <c r="D72" s="0" t="n">
        <v>35280139.2696726</v>
      </c>
      <c r="E72" s="0" t="n">
        <v>33836856.5250088</v>
      </c>
      <c r="F72" s="0" t="n">
        <v>24956921.3622128</v>
      </c>
      <c r="G72" s="0" t="n">
        <v>8722802.74909542</v>
      </c>
      <c r="H72" s="0" t="n">
        <v>25114054.1111156</v>
      </c>
      <c r="I72" s="0" t="n">
        <v>8722802.41389324</v>
      </c>
      <c r="J72" s="0" t="n">
        <v>3360479.16091856</v>
      </c>
      <c r="K72" s="0" t="n">
        <v>3259664.786091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35383327.5585921</v>
      </c>
      <c r="C73" s="0" t="n">
        <v>33939098.7520953</v>
      </c>
      <c r="D73" s="0" t="n">
        <v>35551209.8712545</v>
      </c>
      <c r="E73" s="0" t="n">
        <v>34096904.3784321</v>
      </c>
      <c r="F73" s="0" t="n">
        <v>25133898.1163899</v>
      </c>
      <c r="G73" s="0" t="n">
        <v>8805200.63570546</v>
      </c>
      <c r="H73" s="0" t="n">
        <v>25291704.0822385</v>
      </c>
      <c r="I73" s="0" t="n">
        <v>8805200.29619356</v>
      </c>
      <c r="J73" s="0" t="n">
        <v>3479516.13259293</v>
      </c>
      <c r="K73" s="0" t="n">
        <v>3375130.64861514</v>
      </c>
      <c r="L73" s="0" t="n">
        <v>5900608.54430507</v>
      </c>
      <c r="M73" s="0" t="n">
        <v>5577066.21422368</v>
      </c>
      <c r="N73" s="0" t="n">
        <v>5928588.27079408</v>
      </c>
      <c r="O73" s="0" t="n">
        <v>5603368.37177908</v>
      </c>
      <c r="P73" s="0" t="n">
        <v>579919.355432155</v>
      </c>
      <c r="Q73" s="0" t="n">
        <v>562521.774769191</v>
      </c>
    </row>
    <row r="74" customFormat="false" ht="12.8" hidden="false" customHeight="false" outlineLevel="0" collapsed="false">
      <c r="A74" s="0" t="n">
        <v>121</v>
      </c>
      <c r="B74" s="0" t="n">
        <v>35658711.8604753</v>
      </c>
      <c r="C74" s="0" t="n">
        <v>34202947.9158812</v>
      </c>
      <c r="D74" s="0" t="n">
        <v>35826918.8069499</v>
      </c>
      <c r="E74" s="0" t="n">
        <v>34361058.7885929</v>
      </c>
      <c r="F74" s="0" t="n">
        <v>25270738.3937658</v>
      </c>
      <c r="G74" s="0" t="n">
        <v>8932209.52211537</v>
      </c>
      <c r="H74" s="0" t="n">
        <v>25428849.6076063</v>
      </c>
      <c r="I74" s="0" t="n">
        <v>8932209.18098653</v>
      </c>
      <c r="J74" s="0" t="n">
        <v>3574431.90022822</v>
      </c>
      <c r="K74" s="0" t="n">
        <v>3467198.94322137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36026092.9703292</v>
      </c>
      <c r="C75" s="0" t="n">
        <v>34555149.0604677</v>
      </c>
      <c r="D75" s="0" t="n">
        <v>36194696.0010677</v>
      </c>
      <c r="E75" s="0" t="n">
        <v>34713632.3100753</v>
      </c>
      <c r="F75" s="0" t="n">
        <v>25453840.0214001</v>
      </c>
      <c r="G75" s="0" t="n">
        <v>9101309.03906766</v>
      </c>
      <c r="H75" s="0" t="n">
        <v>25612323.6135366</v>
      </c>
      <c r="I75" s="0" t="n">
        <v>9101308.69653872</v>
      </c>
      <c r="J75" s="0" t="n">
        <v>3646625.19834517</v>
      </c>
      <c r="K75" s="0" t="n">
        <v>3537226.44239482</v>
      </c>
      <c r="L75" s="0" t="n">
        <v>6002161.86393419</v>
      </c>
      <c r="M75" s="0" t="n">
        <v>5671892.47136341</v>
      </c>
      <c r="N75" s="0" t="n">
        <v>6030261.73644212</v>
      </c>
      <c r="O75" s="0" t="n">
        <v>5698307.57697053</v>
      </c>
      <c r="P75" s="0" t="n">
        <v>607770.866390862</v>
      </c>
      <c r="Q75" s="0" t="n">
        <v>589537.740399136</v>
      </c>
    </row>
    <row r="76" customFormat="false" ht="12.8" hidden="false" customHeight="false" outlineLevel="0" collapsed="false">
      <c r="A76" s="0" t="n">
        <v>123</v>
      </c>
      <c r="B76" s="0" t="n">
        <v>36273134.3772559</v>
      </c>
      <c r="C76" s="0" t="n">
        <v>34791674.8177055</v>
      </c>
      <c r="D76" s="0" t="n">
        <v>36440995.3854817</v>
      </c>
      <c r="E76" s="0" t="n">
        <v>34949460.54871</v>
      </c>
      <c r="F76" s="0" t="n">
        <v>25564930.1355611</v>
      </c>
      <c r="G76" s="0" t="n">
        <v>9226744.68214443</v>
      </c>
      <c r="H76" s="0" t="n">
        <v>25722716.2142263</v>
      </c>
      <c r="I76" s="0" t="n">
        <v>9226744.33448364</v>
      </c>
      <c r="J76" s="0" t="n">
        <v>3713748.34453105</v>
      </c>
      <c r="K76" s="0" t="n">
        <v>3602335.89419512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36580101.6602361</v>
      </c>
      <c r="C77" s="0" t="n">
        <v>35086313.7858555</v>
      </c>
      <c r="D77" s="0" t="n">
        <v>36746671.1978091</v>
      </c>
      <c r="E77" s="0" t="n">
        <v>35242885.5166417</v>
      </c>
      <c r="F77" s="0" t="n">
        <v>25785130.5569405</v>
      </c>
      <c r="G77" s="0" t="n">
        <v>9301183.22891499</v>
      </c>
      <c r="H77" s="0" t="n">
        <v>25941702.6419788</v>
      </c>
      <c r="I77" s="0" t="n">
        <v>9301182.87466281</v>
      </c>
      <c r="J77" s="0" t="n">
        <v>3844052.73507523</v>
      </c>
      <c r="K77" s="0" t="n">
        <v>3728731.15302298</v>
      </c>
      <c r="L77" s="0" t="n">
        <v>6091191.23904553</v>
      </c>
      <c r="M77" s="0" t="n">
        <v>5755884.88134449</v>
      </c>
      <c r="N77" s="0" t="n">
        <v>6118952.18983104</v>
      </c>
      <c r="O77" s="0" t="n">
        <v>5781981.41253271</v>
      </c>
      <c r="P77" s="0" t="n">
        <v>640675.455845872</v>
      </c>
      <c r="Q77" s="0" t="n">
        <v>621455.192170496</v>
      </c>
    </row>
    <row r="78" customFormat="false" ht="12.8" hidden="false" customHeight="false" outlineLevel="0" collapsed="false">
      <c r="A78" s="0" t="n">
        <v>125</v>
      </c>
      <c r="B78" s="0" t="n">
        <v>36949487.2390105</v>
      </c>
      <c r="C78" s="0" t="n">
        <v>35440240.829761</v>
      </c>
      <c r="D78" s="0" t="n">
        <v>37115646.5026228</v>
      </c>
      <c r="E78" s="0" t="n">
        <v>35596426.8859381</v>
      </c>
      <c r="F78" s="0" t="n">
        <v>25997300.7142541</v>
      </c>
      <c r="G78" s="0" t="n">
        <v>9442940.11550691</v>
      </c>
      <c r="H78" s="0" t="n">
        <v>26153487.1263636</v>
      </c>
      <c r="I78" s="0" t="n">
        <v>9442939.75957444</v>
      </c>
      <c r="J78" s="0" t="n">
        <v>3967298.29242575</v>
      </c>
      <c r="K78" s="0" t="n">
        <v>3848279.34365298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37190880.0833108</v>
      </c>
      <c r="C79" s="0" t="n">
        <v>35672841.5059487</v>
      </c>
      <c r="D79" s="0" t="n">
        <v>37354104.6730601</v>
      </c>
      <c r="E79" s="0" t="n">
        <v>35826266.1483629</v>
      </c>
      <c r="F79" s="0" t="n">
        <v>26126182.2275686</v>
      </c>
      <c r="G79" s="0" t="n">
        <v>9546659.27838004</v>
      </c>
      <c r="H79" s="0" t="n">
        <v>26279607.2275295</v>
      </c>
      <c r="I79" s="0" t="n">
        <v>9546658.92083338</v>
      </c>
      <c r="J79" s="0" t="n">
        <v>4001008.54105739</v>
      </c>
      <c r="K79" s="0" t="n">
        <v>3880978.28482567</v>
      </c>
      <c r="L79" s="0" t="n">
        <v>6194974.62706328</v>
      </c>
      <c r="M79" s="0" t="n">
        <v>5854871.9075303</v>
      </c>
      <c r="N79" s="0" t="n">
        <v>6222177.58350877</v>
      </c>
      <c r="O79" s="0" t="n">
        <v>5880443.93554698</v>
      </c>
      <c r="P79" s="0" t="n">
        <v>666834.756842898</v>
      </c>
      <c r="Q79" s="0" t="n">
        <v>646829.714137611</v>
      </c>
    </row>
    <row r="80" customFormat="false" ht="12.8" hidden="false" customHeight="false" outlineLevel="0" collapsed="false">
      <c r="A80" s="0" t="n">
        <v>127</v>
      </c>
      <c r="B80" s="0" t="n">
        <v>37395386.1411611</v>
      </c>
      <c r="C80" s="0" t="n">
        <v>35870705.0127864</v>
      </c>
      <c r="D80" s="0" t="n">
        <v>37557430.5770091</v>
      </c>
      <c r="E80" s="0" t="n">
        <v>36023020.2748931</v>
      </c>
      <c r="F80" s="0" t="n">
        <v>26243821.5473769</v>
      </c>
      <c r="G80" s="0" t="n">
        <v>9626883.46540945</v>
      </c>
      <c r="H80" s="0" t="n">
        <v>26396137.1689993</v>
      </c>
      <c r="I80" s="0" t="n">
        <v>9626883.10589383</v>
      </c>
      <c r="J80" s="0" t="n">
        <v>4099400.7309203</v>
      </c>
      <c r="K80" s="0" t="n">
        <v>3976418.70899269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37734555.7647525</v>
      </c>
      <c r="C81" s="0" t="n">
        <v>36195757.2932318</v>
      </c>
      <c r="D81" s="0" t="n">
        <v>37896586.9171985</v>
      </c>
      <c r="E81" s="0" t="n">
        <v>36348060.1464419</v>
      </c>
      <c r="F81" s="0" t="n">
        <v>26426187.2881967</v>
      </c>
      <c r="G81" s="0" t="n">
        <v>9769570.00503502</v>
      </c>
      <c r="H81" s="0" t="n">
        <v>26578490.5029233</v>
      </c>
      <c r="I81" s="0" t="n">
        <v>9769569.64351853</v>
      </c>
      <c r="J81" s="0" t="n">
        <v>4186102.6292833</v>
      </c>
      <c r="K81" s="0" t="n">
        <v>4060519.5504048</v>
      </c>
      <c r="L81" s="0" t="n">
        <v>6292978.32099914</v>
      </c>
      <c r="M81" s="0" t="n">
        <v>5950897.20084943</v>
      </c>
      <c r="N81" s="0" t="n">
        <v>6319982.37871246</v>
      </c>
      <c r="O81" s="0" t="n">
        <v>5976282.277925</v>
      </c>
      <c r="P81" s="0" t="n">
        <v>697683.771547217</v>
      </c>
      <c r="Q81" s="0" t="n">
        <v>676753.258400801</v>
      </c>
    </row>
    <row r="82" customFormat="false" ht="12.8" hidden="false" customHeight="false" outlineLevel="0" collapsed="false">
      <c r="A82" s="0" t="n">
        <v>129</v>
      </c>
      <c r="B82" s="0" t="n">
        <v>38030836.3305438</v>
      </c>
      <c r="C82" s="0" t="n">
        <v>36480620.3449682</v>
      </c>
      <c r="D82" s="0" t="n">
        <v>38192561.1557791</v>
      </c>
      <c r="E82" s="0" t="n">
        <v>36632635.2584858</v>
      </c>
      <c r="F82" s="0" t="n">
        <v>26612536.0992986</v>
      </c>
      <c r="G82" s="0" t="n">
        <v>9868084.24566958</v>
      </c>
      <c r="H82" s="0" t="n">
        <v>26764551.3755453</v>
      </c>
      <c r="I82" s="0" t="n">
        <v>9868083.88294047</v>
      </c>
      <c r="J82" s="0" t="n">
        <v>4249338.58278656</v>
      </c>
      <c r="K82" s="0" t="n">
        <v>4121858.42530296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38350234.7808324</v>
      </c>
      <c r="C83" s="0" t="n">
        <v>36787285.1494404</v>
      </c>
      <c r="D83" s="0" t="n">
        <v>38510665.5838895</v>
      </c>
      <c r="E83" s="0" t="n">
        <v>36938083.7506725</v>
      </c>
      <c r="F83" s="0" t="n">
        <v>26774736.1718417</v>
      </c>
      <c r="G83" s="0" t="n">
        <v>10012548.9775987</v>
      </c>
      <c r="H83" s="0" t="n">
        <v>26925535.1373259</v>
      </c>
      <c r="I83" s="0" t="n">
        <v>10012548.6133466</v>
      </c>
      <c r="J83" s="0" t="n">
        <v>4302165.11204559</v>
      </c>
      <c r="K83" s="0" t="n">
        <v>4173100.15868422</v>
      </c>
      <c r="L83" s="0" t="n">
        <v>6392310.64573132</v>
      </c>
      <c r="M83" s="0" t="n">
        <v>6044063.59691107</v>
      </c>
      <c r="N83" s="0" t="n">
        <v>6419047.99214435</v>
      </c>
      <c r="O83" s="0" t="n">
        <v>6069198.1902165</v>
      </c>
      <c r="P83" s="0" t="n">
        <v>717027.518674265</v>
      </c>
      <c r="Q83" s="0" t="n">
        <v>695516.693114037</v>
      </c>
    </row>
    <row r="84" customFormat="false" ht="12.8" hidden="false" customHeight="false" outlineLevel="0" collapsed="false">
      <c r="A84" s="0" t="n">
        <v>131</v>
      </c>
      <c r="B84" s="0" t="n">
        <v>38606594.5183118</v>
      </c>
      <c r="C84" s="0" t="n">
        <v>37033748.4450769</v>
      </c>
      <c r="D84" s="0" t="n">
        <v>38767513.5623172</v>
      </c>
      <c r="E84" s="0" t="n">
        <v>37185006.8883864</v>
      </c>
      <c r="F84" s="0" t="n">
        <v>26926051.4480011</v>
      </c>
      <c r="G84" s="0" t="n">
        <v>10107696.9970759</v>
      </c>
      <c r="H84" s="0" t="n">
        <v>27077310.2501732</v>
      </c>
      <c r="I84" s="0" t="n">
        <v>10107696.6382132</v>
      </c>
      <c r="J84" s="0" t="n">
        <v>4431144.88462985</v>
      </c>
      <c r="K84" s="0" t="n">
        <v>4298210.53809095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38784199.7339484</v>
      </c>
      <c r="C85" s="0" t="n">
        <v>37204645.7942449</v>
      </c>
      <c r="D85" s="0" t="n">
        <v>38943143.6791635</v>
      </c>
      <c r="E85" s="0" t="n">
        <v>37354050.2418594</v>
      </c>
      <c r="F85" s="0" t="n">
        <v>27026870.3479406</v>
      </c>
      <c r="G85" s="0" t="n">
        <v>10177775.4463043</v>
      </c>
      <c r="H85" s="0" t="n">
        <v>27176275.1565684</v>
      </c>
      <c r="I85" s="0" t="n">
        <v>10177775.085291</v>
      </c>
      <c r="J85" s="0" t="n">
        <v>4570788.73318434</v>
      </c>
      <c r="K85" s="0" t="n">
        <v>4433665.07118881</v>
      </c>
      <c r="L85" s="0" t="n">
        <v>6467658.10160185</v>
      </c>
      <c r="M85" s="0" t="n">
        <v>6117653.54329942</v>
      </c>
      <c r="N85" s="0" t="n">
        <v>6494148.25770482</v>
      </c>
      <c r="O85" s="0" t="n">
        <v>6142555.79001633</v>
      </c>
      <c r="P85" s="0" t="n">
        <v>761798.122197389</v>
      </c>
      <c r="Q85" s="0" t="n">
        <v>738944.178531468</v>
      </c>
    </row>
    <row r="86" customFormat="false" ht="12.8" hidden="false" customHeight="false" outlineLevel="0" collapsed="false">
      <c r="A86" s="0" t="n">
        <v>133</v>
      </c>
      <c r="B86" s="0" t="n">
        <v>39006641.5585666</v>
      </c>
      <c r="C86" s="0" t="n">
        <v>37419381.2924897</v>
      </c>
      <c r="D86" s="0" t="n">
        <v>39164779.9745614</v>
      </c>
      <c r="E86" s="0" t="n">
        <v>37568028.5305544</v>
      </c>
      <c r="F86" s="0" t="n">
        <v>27219423.8690808</v>
      </c>
      <c r="G86" s="0" t="n">
        <v>10199957.4234089</v>
      </c>
      <c r="H86" s="0" t="n">
        <v>27368071.4696835</v>
      </c>
      <c r="I86" s="0" t="n">
        <v>10199957.0608709</v>
      </c>
      <c r="J86" s="0" t="n">
        <v>4709775.34420137</v>
      </c>
      <c r="K86" s="0" t="n">
        <v>4568482.08387533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39137897.2530851</v>
      </c>
      <c r="C87" s="0" t="n">
        <v>37547243.8120584</v>
      </c>
      <c r="D87" s="0" t="n">
        <v>39295004.452447</v>
      </c>
      <c r="E87" s="0" t="n">
        <v>37694921.0455279</v>
      </c>
      <c r="F87" s="0" t="n">
        <v>27380247.2639631</v>
      </c>
      <c r="G87" s="0" t="n">
        <v>10166996.5480953</v>
      </c>
      <c r="H87" s="0" t="n">
        <v>27527924.840121</v>
      </c>
      <c r="I87" s="0" t="n">
        <v>10166996.2054069</v>
      </c>
      <c r="J87" s="0" t="n">
        <v>4817162.99365436</v>
      </c>
      <c r="K87" s="0" t="n">
        <v>4672648.10384473</v>
      </c>
      <c r="L87" s="0" t="n">
        <v>6523973.800656</v>
      </c>
      <c r="M87" s="0" t="n">
        <v>6170973.0888763</v>
      </c>
      <c r="N87" s="0" t="n">
        <v>6550157.71316673</v>
      </c>
      <c r="O87" s="0" t="n">
        <v>6195587.4796346</v>
      </c>
      <c r="P87" s="0" t="n">
        <v>802860.498942393</v>
      </c>
      <c r="Q87" s="0" t="n">
        <v>778774.683974121</v>
      </c>
    </row>
    <row r="88" customFormat="false" ht="12.8" hidden="false" customHeight="false" outlineLevel="0" collapsed="false">
      <c r="A88" s="0" t="n">
        <v>135</v>
      </c>
      <c r="B88" s="0" t="n">
        <v>39368181.1374989</v>
      </c>
      <c r="C88" s="0" t="n">
        <v>37768315.0531578</v>
      </c>
      <c r="D88" s="0" t="n">
        <v>39523838.0969101</v>
      </c>
      <c r="E88" s="0" t="n">
        <v>37914629.3687492</v>
      </c>
      <c r="F88" s="0" t="n">
        <v>27526323.9868728</v>
      </c>
      <c r="G88" s="0" t="n">
        <v>10241991.066285</v>
      </c>
      <c r="H88" s="0" t="n">
        <v>27672638.6637384</v>
      </c>
      <c r="I88" s="0" t="n">
        <v>10241990.7050108</v>
      </c>
      <c r="J88" s="0" t="n">
        <v>4873928.31632914</v>
      </c>
      <c r="K88" s="0" t="n">
        <v>4727710.46683927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39702221.3374168</v>
      </c>
      <c r="C89" s="0" t="n">
        <v>38089650.4808711</v>
      </c>
      <c r="D89" s="0" t="n">
        <v>39856898.82352</v>
      </c>
      <c r="E89" s="0" t="n">
        <v>38235045.0452646</v>
      </c>
      <c r="F89" s="0" t="n">
        <v>27752691.1612548</v>
      </c>
      <c r="G89" s="0" t="n">
        <v>10336959.3196163</v>
      </c>
      <c r="H89" s="0" t="n">
        <v>27898086.0689272</v>
      </c>
      <c r="I89" s="0" t="n">
        <v>10336958.9763374</v>
      </c>
      <c r="J89" s="0" t="n">
        <v>4975285.39355746</v>
      </c>
      <c r="K89" s="0" t="n">
        <v>4826026.83175074</v>
      </c>
      <c r="L89" s="0" t="n">
        <v>6618425.32783336</v>
      </c>
      <c r="M89" s="0" t="n">
        <v>6261207.00133041</v>
      </c>
      <c r="N89" s="0" t="n">
        <v>6644204.51183801</v>
      </c>
      <c r="O89" s="0" t="n">
        <v>6285442.27162623</v>
      </c>
      <c r="P89" s="0" t="n">
        <v>829214.232259577</v>
      </c>
      <c r="Q89" s="0" t="n">
        <v>804337.805291789</v>
      </c>
    </row>
    <row r="90" customFormat="false" ht="12.8" hidden="false" customHeight="false" outlineLevel="0" collapsed="false">
      <c r="A90" s="0" t="n">
        <v>137</v>
      </c>
      <c r="B90" s="0" t="n">
        <v>39897436.8820102</v>
      </c>
      <c r="C90" s="0" t="n">
        <v>38277139.0741221</v>
      </c>
      <c r="D90" s="0" t="n">
        <v>40049047.6645819</v>
      </c>
      <c r="E90" s="0" t="n">
        <v>38419650.7200004</v>
      </c>
      <c r="F90" s="0" t="n">
        <v>27813242.8473892</v>
      </c>
      <c r="G90" s="0" t="n">
        <v>10463896.2267329</v>
      </c>
      <c r="H90" s="0" t="n">
        <v>27955754.8380033</v>
      </c>
      <c r="I90" s="0" t="n">
        <v>10463895.8819971</v>
      </c>
      <c r="J90" s="0" t="n">
        <v>5077112.93940133</v>
      </c>
      <c r="K90" s="0" t="n">
        <v>4924799.55121929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40288945.6974575</v>
      </c>
      <c r="C91" s="0" t="n">
        <v>38654212.2989304</v>
      </c>
      <c r="D91" s="0" t="n">
        <v>40438337.6969731</v>
      </c>
      <c r="E91" s="0" t="n">
        <v>38794638.2376546</v>
      </c>
      <c r="F91" s="0" t="n">
        <v>28067692.9633496</v>
      </c>
      <c r="G91" s="0" t="n">
        <v>10586519.3355808</v>
      </c>
      <c r="H91" s="0" t="n">
        <v>28208119.2762936</v>
      </c>
      <c r="I91" s="0" t="n">
        <v>10586518.961361</v>
      </c>
      <c r="J91" s="0" t="n">
        <v>5242684.27324322</v>
      </c>
      <c r="K91" s="0" t="n">
        <v>5085403.74504592</v>
      </c>
      <c r="L91" s="0" t="n">
        <v>6708562.24767537</v>
      </c>
      <c r="M91" s="0" t="n">
        <v>6344632.77064676</v>
      </c>
      <c r="N91" s="0" t="n">
        <v>6733460.4697263</v>
      </c>
      <c r="O91" s="0" t="n">
        <v>6368041.27853543</v>
      </c>
      <c r="P91" s="0" t="n">
        <v>873780.712207203</v>
      </c>
      <c r="Q91" s="0" t="n">
        <v>847567.290840987</v>
      </c>
    </row>
    <row r="92" customFormat="false" ht="12.8" hidden="false" customHeight="false" outlineLevel="0" collapsed="false">
      <c r="A92" s="0" t="n">
        <v>139</v>
      </c>
      <c r="B92" s="0" t="n">
        <v>40603048.5070058</v>
      </c>
      <c r="C92" s="0" t="n">
        <v>38955505.1838696</v>
      </c>
      <c r="D92" s="0" t="n">
        <v>40751752.4772716</v>
      </c>
      <c r="E92" s="0" t="n">
        <v>39095283.9647484</v>
      </c>
      <c r="F92" s="0" t="n">
        <v>28237044.4518817</v>
      </c>
      <c r="G92" s="0" t="n">
        <v>10718460.7319879</v>
      </c>
      <c r="H92" s="0" t="n">
        <v>28376823.6087408</v>
      </c>
      <c r="I92" s="0" t="n">
        <v>10718460.3560076</v>
      </c>
      <c r="J92" s="0" t="n">
        <v>5337829.37132601</v>
      </c>
      <c r="K92" s="0" t="n">
        <v>5177694.49018623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40828849.7859854</v>
      </c>
      <c r="C93" s="0" t="n">
        <v>39174205.9053439</v>
      </c>
      <c r="D93" s="0" t="n">
        <v>40976472.3326535</v>
      </c>
      <c r="E93" s="0" t="n">
        <v>39312968.3724119</v>
      </c>
      <c r="F93" s="0" t="n">
        <v>28434501.705995</v>
      </c>
      <c r="G93" s="0" t="n">
        <v>10739704.1993489</v>
      </c>
      <c r="H93" s="0" t="n">
        <v>28573264.5506786</v>
      </c>
      <c r="I93" s="0" t="n">
        <v>10739703.8217333</v>
      </c>
      <c r="J93" s="0" t="n">
        <v>5426286.14164841</v>
      </c>
      <c r="K93" s="0" t="n">
        <v>5263497.55739896</v>
      </c>
      <c r="L93" s="0" t="n">
        <v>6802920.78443755</v>
      </c>
      <c r="M93" s="0" t="n">
        <v>6436555.40466185</v>
      </c>
      <c r="N93" s="0" t="n">
        <v>6827524.0647596</v>
      </c>
      <c r="O93" s="0" t="n">
        <v>6459686.10967241</v>
      </c>
      <c r="P93" s="0" t="n">
        <v>904381.023608068</v>
      </c>
      <c r="Q93" s="0" t="n">
        <v>877249.592899826</v>
      </c>
    </row>
    <row r="94" customFormat="false" ht="12.8" hidden="false" customHeight="false" outlineLevel="0" collapsed="false">
      <c r="A94" s="0" t="n">
        <v>141</v>
      </c>
      <c r="B94" s="0" t="n">
        <v>40978508.9765022</v>
      </c>
      <c r="C94" s="0" t="n">
        <v>39320225.6402776</v>
      </c>
      <c r="D94" s="0" t="n">
        <v>41125141.2868069</v>
      </c>
      <c r="E94" s="0" t="n">
        <v>39458057.6999432</v>
      </c>
      <c r="F94" s="0" t="n">
        <v>28547867.2917036</v>
      </c>
      <c r="G94" s="0" t="n">
        <v>10772358.348574</v>
      </c>
      <c r="H94" s="0" t="n">
        <v>28685699.7303904</v>
      </c>
      <c r="I94" s="0" t="n">
        <v>10772357.9695528</v>
      </c>
      <c r="J94" s="0" t="n">
        <v>5542331.88928575</v>
      </c>
      <c r="K94" s="0" t="n">
        <v>5376061.93260718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41220297.5554263</v>
      </c>
      <c r="C95" s="0" t="n">
        <v>39553162.300645</v>
      </c>
      <c r="D95" s="0" t="n">
        <v>41366339.3944961</v>
      </c>
      <c r="E95" s="0" t="n">
        <v>39690439.5829568</v>
      </c>
      <c r="F95" s="0" t="n">
        <v>28713346.5721233</v>
      </c>
      <c r="G95" s="0" t="n">
        <v>10839815.7285217</v>
      </c>
      <c r="H95" s="0" t="n">
        <v>28850624.236587</v>
      </c>
      <c r="I95" s="0" t="n">
        <v>10839815.3463698</v>
      </c>
      <c r="J95" s="0" t="n">
        <v>5574983.10283961</v>
      </c>
      <c r="K95" s="0" t="n">
        <v>5407733.60975442</v>
      </c>
      <c r="L95" s="0" t="n">
        <v>6874127.05333514</v>
      </c>
      <c r="M95" s="0" t="n">
        <v>6506691.60526441</v>
      </c>
      <c r="N95" s="0" t="n">
        <v>6898467.00306669</v>
      </c>
      <c r="O95" s="0" t="n">
        <v>6529574.80360831</v>
      </c>
      <c r="P95" s="0" t="n">
        <v>929163.850473268</v>
      </c>
      <c r="Q95" s="0" t="n">
        <v>901288.93495907</v>
      </c>
    </row>
    <row r="96" customFormat="false" ht="12.8" hidden="false" customHeight="false" outlineLevel="0" collapsed="false">
      <c r="A96" s="0" t="n">
        <v>143</v>
      </c>
      <c r="B96" s="0" t="n">
        <v>41564938.2403263</v>
      </c>
      <c r="C96" s="0" t="n">
        <v>39884685.4379819</v>
      </c>
      <c r="D96" s="0" t="n">
        <v>41710915.0429981</v>
      </c>
      <c r="E96" s="0" t="n">
        <v>40021901.9890343</v>
      </c>
      <c r="F96" s="0" t="n">
        <v>28898897.7625895</v>
      </c>
      <c r="G96" s="0" t="n">
        <v>10985787.6753923</v>
      </c>
      <c r="H96" s="0" t="n">
        <v>29036114.6969606</v>
      </c>
      <c r="I96" s="0" t="n">
        <v>10985787.2920737</v>
      </c>
      <c r="J96" s="0" t="n">
        <v>5673041.37770481</v>
      </c>
      <c r="K96" s="0" t="n">
        <v>5502850.13637366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41774031.5103434</v>
      </c>
      <c r="C97" s="0" t="n">
        <v>40085133.4331914</v>
      </c>
      <c r="D97" s="0" t="n">
        <v>41917848.3229873</v>
      </c>
      <c r="E97" s="0" t="n">
        <v>40220319.5876875</v>
      </c>
      <c r="F97" s="0" t="n">
        <v>29016093.8616336</v>
      </c>
      <c r="G97" s="0" t="n">
        <v>11069039.5715577</v>
      </c>
      <c r="H97" s="0" t="n">
        <v>29151280.4008316</v>
      </c>
      <c r="I97" s="0" t="n">
        <v>11069039.186856</v>
      </c>
      <c r="J97" s="0" t="n">
        <v>5739977.92744645</v>
      </c>
      <c r="K97" s="0" t="n">
        <v>5567778.58962306</v>
      </c>
      <c r="L97" s="0" t="n">
        <v>6963303.28644532</v>
      </c>
      <c r="M97" s="0" t="n">
        <v>6590540.58880205</v>
      </c>
      <c r="N97" s="0" t="n">
        <v>6987272.4688741</v>
      </c>
      <c r="O97" s="0" t="n">
        <v>6613073.96948144</v>
      </c>
      <c r="P97" s="0" t="n">
        <v>956662.987907742</v>
      </c>
      <c r="Q97" s="0" t="n">
        <v>927963.09827051</v>
      </c>
    </row>
    <row r="98" customFormat="false" ht="12.8" hidden="false" customHeight="false" outlineLevel="0" collapsed="false">
      <c r="A98" s="0" t="n">
        <v>145</v>
      </c>
      <c r="B98" s="0" t="n">
        <v>42052464.5090322</v>
      </c>
      <c r="C98" s="0" t="n">
        <v>40353863.5789456</v>
      </c>
      <c r="D98" s="0" t="n">
        <v>42195781.38261</v>
      </c>
      <c r="E98" s="0" t="n">
        <v>40488579.8878027</v>
      </c>
      <c r="F98" s="0" t="n">
        <v>29259001.948651</v>
      </c>
      <c r="G98" s="0" t="n">
        <v>11094861.6302945</v>
      </c>
      <c r="H98" s="0" t="n">
        <v>29393718.6492067</v>
      </c>
      <c r="I98" s="0" t="n">
        <v>11094861.238596</v>
      </c>
      <c r="J98" s="0" t="n">
        <v>5878747.19823205</v>
      </c>
      <c r="K98" s="0" t="n">
        <v>5702384.78228509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42247818.5162658</v>
      </c>
      <c r="C99" s="0" t="n">
        <v>40543782.7755428</v>
      </c>
      <c r="D99" s="0" t="n">
        <v>42390336.1487024</v>
      </c>
      <c r="E99" s="0" t="n">
        <v>40677747.3985951</v>
      </c>
      <c r="F99" s="0" t="n">
        <v>29440199.4761535</v>
      </c>
      <c r="G99" s="0" t="n">
        <v>11103583.2993894</v>
      </c>
      <c r="H99" s="0" t="n">
        <v>29574164.4918035</v>
      </c>
      <c r="I99" s="0" t="n">
        <v>11103582.9067916</v>
      </c>
      <c r="J99" s="0" t="n">
        <v>5985552.93741314</v>
      </c>
      <c r="K99" s="0" t="n">
        <v>5805986.34929074</v>
      </c>
      <c r="L99" s="0" t="n">
        <v>7040165.339486</v>
      </c>
      <c r="M99" s="0" t="n">
        <v>6663243.73464398</v>
      </c>
      <c r="N99" s="0" t="n">
        <v>7063917.93837138</v>
      </c>
      <c r="O99" s="0" t="n">
        <v>6685573.54450404</v>
      </c>
      <c r="P99" s="0" t="n">
        <v>997592.156235523</v>
      </c>
      <c r="Q99" s="0" t="n">
        <v>967664.391548457</v>
      </c>
    </row>
    <row r="100" customFormat="false" ht="12.8" hidden="false" customHeight="false" outlineLevel="0" collapsed="false">
      <c r="A100" s="0" t="n">
        <v>147</v>
      </c>
      <c r="B100" s="0" t="n">
        <v>42418803.4147107</v>
      </c>
      <c r="C100" s="0" t="n">
        <v>40709693.0050342</v>
      </c>
      <c r="D100" s="0" t="n">
        <v>42559487.0196393</v>
      </c>
      <c r="E100" s="0" t="n">
        <v>40841933.6337353</v>
      </c>
      <c r="F100" s="0" t="n">
        <v>29552499.700016</v>
      </c>
      <c r="G100" s="0" t="n">
        <v>11157193.3050182</v>
      </c>
      <c r="H100" s="0" t="n">
        <v>29684740.7230248</v>
      </c>
      <c r="I100" s="0" t="n">
        <v>11157192.9107104</v>
      </c>
      <c r="J100" s="0" t="n">
        <v>6114916.34850403</v>
      </c>
      <c r="K100" s="0" t="n">
        <v>5931468.85804891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42715958.3187379</v>
      </c>
      <c r="C101" s="0" t="n">
        <v>40996013.4705521</v>
      </c>
      <c r="D101" s="0" t="n">
        <v>42856406.8158634</v>
      </c>
      <c r="E101" s="0" t="n">
        <v>41128033.0894486</v>
      </c>
      <c r="F101" s="0" t="n">
        <v>29783531.1588261</v>
      </c>
      <c r="G101" s="0" t="n">
        <v>11212482.311726</v>
      </c>
      <c r="H101" s="0" t="n">
        <v>29915551.1659564</v>
      </c>
      <c r="I101" s="0" t="n">
        <v>11212481.9234923</v>
      </c>
      <c r="J101" s="0" t="n">
        <v>6228504.81035084</v>
      </c>
      <c r="K101" s="0" t="n">
        <v>6041649.66604032</v>
      </c>
      <c r="L101" s="0" t="n">
        <v>7123812.10230293</v>
      </c>
      <c r="M101" s="0" t="n">
        <v>6745983.83463904</v>
      </c>
      <c r="N101" s="0" t="n">
        <v>7147219.8423489</v>
      </c>
      <c r="O101" s="0" t="n">
        <v>6767989.49777226</v>
      </c>
      <c r="P101" s="0" t="n">
        <v>1038084.13505847</v>
      </c>
      <c r="Q101" s="0" t="n">
        <v>1006941.61100672</v>
      </c>
    </row>
    <row r="102" customFormat="false" ht="12.8" hidden="false" customHeight="false" outlineLevel="0" collapsed="false">
      <c r="A102" s="0" t="n">
        <v>149</v>
      </c>
      <c r="B102" s="0" t="n">
        <v>42877572.2545474</v>
      </c>
      <c r="C102" s="0" t="n">
        <v>41153308.3286544</v>
      </c>
      <c r="D102" s="0" t="n">
        <v>43014108.5207628</v>
      </c>
      <c r="E102" s="0" t="n">
        <v>41281650.6587856</v>
      </c>
      <c r="F102" s="0" t="n">
        <v>29924470.7889478</v>
      </c>
      <c r="G102" s="0" t="n">
        <v>11228837.5397066</v>
      </c>
      <c r="H102" s="0" t="n">
        <v>30052813.5082522</v>
      </c>
      <c r="I102" s="0" t="n">
        <v>11228837.1505334</v>
      </c>
      <c r="J102" s="0" t="n">
        <v>6344383.73427877</v>
      </c>
      <c r="K102" s="0" t="n">
        <v>6154052.22225041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43163759.0221814</v>
      </c>
      <c r="C103" s="0" t="n">
        <v>41429016.8965</v>
      </c>
      <c r="D103" s="0" t="n">
        <v>43300366.5333428</v>
      </c>
      <c r="E103" s="0" t="n">
        <v>41557426.2247228</v>
      </c>
      <c r="F103" s="0" t="n">
        <v>30144386.2293212</v>
      </c>
      <c r="G103" s="0" t="n">
        <v>11284630.6671788</v>
      </c>
      <c r="H103" s="0" t="n">
        <v>30272795.9481279</v>
      </c>
      <c r="I103" s="0" t="n">
        <v>11284630.2765949</v>
      </c>
      <c r="J103" s="0" t="n">
        <v>6453423.23830402</v>
      </c>
      <c r="K103" s="0" t="n">
        <v>6259820.5411549</v>
      </c>
      <c r="L103" s="0" t="n">
        <v>7195972.1902059</v>
      </c>
      <c r="M103" s="0" t="n">
        <v>6814051.22627524</v>
      </c>
      <c r="N103" s="0" t="n">
        <v>7218739.80782951</v>
      </c>
      <c r="O103" s="0" t="n">
        <v>6835456.05065239</v>
      </c>
      <c r="P103" s="0" t="n">
        <v>1075570.53971734</v>
      </c>
      <c r="Q103" s="0" t="n">
        <v>1043303.42352582</v>
      </c>
    </row>
    <row r="104" customFormat="false" ht="12.8" hidden="false" customHeight="false" outlineLevel="0" collapsed="false">
      <c r="A104" s="0" t="n">
        <v>151</v>
      </c>
      <c r="B104" s="0" t="n">
        <v>43310602.2154487</v>
      </c>
      <c r="C104" s="0" t="n">
        <v>41572259.8390974</v>
      </c>
      <c r="D104" s="0" t="n">
        <v>43445289.6788144</v>
      </c>
      <c r="E104" s="0" t="n">
        <v>41698864.3167999</v>
      </c>
      <c r="F104" s="0" t="n">
        <v>30291466.9867938</v>
      </c>
      <c r="G104" s="0" t="n">
        <v>11280792.8523036</v>
      </c>
      <c r="H104" s="0" t="n">
        <v>30418071.8563412</v>
      </c>
      <c r="I104" s="0" t="n">
        <v>11280792.4604587</v>
      </c>
      <c r="J104" s="0" t="n">
        <v>6494014.72834659</v>
      </c>
      <c r="K104" s="0" t="n">
        <v>6299194.2864962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43628377.9584391</v>
      </c>
      <c r="C105" s="0" t="n">
        <v>41878498.2327089</v>
      </c>
      <c r="D105" s="0" t="n">
        <v>43760572.6124054</v>
      </c>
      <c r="E105" s="0" t="n">
        <v>42002759.4292081</v>
      </c>
      <c r="F105" s="0" t="n">
        <v>30553724.3714564</v>
      </c>
      <c r="G105" s="0" t="n">
        <v>11324773.8612525</v>
      </c>
      <c r="H105" s="0" t="n">
        <v>30677985.9611348</v>
      </c>
      <c r="I105" s="0" t="n">
        <v>11324773.4680733</v>
      </c>
      <c r="J105" s="0" t="n">
        <v>6625586.74072619</v>
      </c>
      <c r="K105" s="0" t="n">
        <v>6426819.1385044</v>
      </c>
      <c r="L105" s="0" t="n">
        <v>7264358.10823576</v>
      </c>
      <c r="M105" s="0" t="n">
        <v>6875611.43117182</v>
      </c>
      <c r="N105" s="0" t="n">
        <v>7286390.24155265</v>
      </c>
      <c r="O105" s="0" t="n">
        <v>6896323.95112869</v>
      </c>
      <c r="P105" s="0" t="n">
        <v>1104264.4567877</v>
      </c>
      <c r="Q105" s="0" t="n">
        <v>1071136.52308407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95703125" defaultRowHeight="12.8" zeroHeight="false" outlineLevelRow="0" outlineLevelCol="0"/>
  <sheetData>
    <row r="1" customFormat="false" ht="12.8" hidden="false" customHeight="false" outlineLevel="0" collapsed="false">
      <c r="A1" s="0" t="s">
        <v>237</v>
      </c>
      <c r="B1" s="0" t="s">
        <v>254</v>
      </c>
      <c r="C1" s="0" t="s">
        <v>255</v>
      </c>
      <c r="D1" s="0" t="s">
        <v>256</v>
      </c>
      <c r="E1" s="0" t="s">
        <v>257</v>
      </c>
      <c r="F1" s="0" t="s">
        <v>258</v>
      </c>
      <c r="G1" s="0" t="s">
        <v>259</v>
      </c>
      <c r="H1" s="0" t="s">
        <v>260</v>
      </c>
      <c r="I1" s="0" t="s">
        <v>261</v>
      </c>
      <c r="J1" s="0" t="s">
        <v>262</v>
      </c>
    </row>
    <row r="2" customFormat="false" ht="12.8" hidden="false" customHeight="false" outlineLevel="0" collapsed="false">
      <c r="A2" s="0" t="n">
        <v>49</v>
      </c>
      <c r="B2" s="0" t="n">
        <v>2787358.86100631</v>
      </c>
      <c r="C2" s="0" t="n">
        <v>775095.09496103</v>
      </c>
      <c r="D2" s="0" t="n">
        <v>1398729.04448285</v>
      </c>
      <c r="E2" s="0" t="n">
        <v>183412.062248337</v>
      </c>
      <c r="F2" s="0" t="n">
        <v>340240.960376739</v>
      </c>
      <c r="G2" s="0" t="n">
        <v>24930.0281906161</v>
      </c>
      <c r="H2" s="0" t="n">
        <v>27399.0449287134</v>
      </c>
      <c r="I2" s="0" t="n">
        <v>29569.1035769464</v>
      </c>
      <c r="J2" s="0" t="n">
        <v>8738.87790546963</v>
      </c>
    </row>
    <row r="3" customFormat="false" ht="12.8" hidden="false" customHeight="false" outlineLevel="0" collapsed="false">
      <c r="A3" s="0" t="n">
        <v>50</v>
      </c>
      <c r="B3" s="0" t="n">
        <v>2502643.98793689</v>
      </c>
      <c r="C3" s="0" t="n">
        <v>690611.898625936</v>
      </c>
      <c r="D3" s="0" t="n">
        <v>1290732.44846469</v>
      </c>
      <c r="E3" s="0" t="n">
        <v>181992.46044066</v>
      </c>
      <c r="F3" s="0" t="n">
        <v>249986.77406109</v>
      </c>
      <c r="G3" s="0" t="n">
        <v>17575.407611417</v>
      </c>
      <c r="H3" s="0" t="n">
        <v>23213.5241702553</v>
      </c>
      <c r="I3" s="0" t="n">
        <v>39615.8738067099</v>
      </c>
      <c r="J3" s="0" t="n">
        <v>9671.67401101647</v>
      </c>
    </row>
    <row r="4" customFormat="false" ht="12.8" hidden="false" customHeight="false" outlineLevel="0" collapsed="false">
      <c r="A4" s="0" t="n">
        <v>51</v>
      </c>
      <c r="B4" s="0" t="n">
        <v>2962793.4200645</v>
      </c>
      <c r="C4" s="0" t="n">
        <v>907876.532769009</v>
      </c>
      <c r="D4" s="0" t="n">
        <v>1604273.26063243</v>
      </c>
      <c r="E4" s="0" t="n">
        <v>348895.173780538</v>
      </c>
      <c r="F4" s="0" t="n">
        <v>0</v>
      </c>
      <c r="G4" s="0" t="n">
        <v>6803.32829928245</v>
      </c>
      <c r="H4" s="0" t="n">
        <v>28870.8218845441</v>
      </c>
      <c r="I4" s="0" t="n">
        <v>57517.8750050794</v>
      </c>
      <c r="J4" s="0" t="n">
        <v>9843.72577602194</v>
      </c>
    </row>
    <row r="5" customFormat="false" ht="12.8" hidden="false" customHeight="false" outlineLevel="0" collapsed="false">
      <c r="A5" s="0" t="n">
        <v>52</v>
      </c>
      <c r="B5" s="0" t="n">
        <v>2821865.23415215</v>
      </c>
      <c r="C5" s="0" t="n">
        <v>873658.405455222</v>
      </c>
      <c r="D5" s="0" t="n">
        <v>1517317.34643265</v>
      </c>
      <c r="E5" s="0" t="n">
        <v>327834.785061086</v>
      </c>
      <c r="F5" s="0" t="n">
        <v>0</v>
      </c>
      <c r="G5" s="0" t="n">
        <v>8958.17779195341</v>
      </c>
      <c r="H5" s="0" t="n">
        <v>30981.6833872151</v>
      </c>
      <c r="I5" s="0" t="n">
        <v>55451.6317055903</v>
      </c>
      <c r="J5" s="0" t="n">
        <v>9090.21148861102</v>
      </c>
    </row>
    <row r="6" customFormat="false" ht="12.8" hidden="false" customHeight="false" outlineLevel="0" collapsed="false">
      <c r="A6" s="0" t="n">
        <v>53</v>
      </c>
      <c r="B6" s="0" t="n">
        <v>2815452.66766096</v>
      </c>
      <c r="C6" s="0" t="n">
        <v>599954.157426935</v>
      </c>
      <c r="D6" s="0" t="n">
        <v>1331681.61491237</v>
      </c>
      <c r="E6" s="0" t="n">
        <v>284421.962516335</v>
      </c>
      <c r="F6" s="0" t="n">
        <v>528068.26470207</v>
      </c>
      <c r="G6" s="0" t="n">
        <v>4221.82889103952</v>
      </c>
      <c r="H6" s="0" t="n">
        <v>21411.0407237738</v>
      </c>
      <c r="I6" s="0" t="n">
        <v>39505.6579046911</v>
      </c>
      <c r="J6" s="0" t="n">
        <v>7205.97383817535</v>
      </c>
    </row>
    <row r="7" customFormat="false" ht="12.8" hidden="false" customHeight="false" outlineLevel="0" collapsed="false">
      <c r="A7" s="0" t="n">
        <v>54</v>
      </c>
      <c r="B7" s="0" t="n">
        <v>2799672.68759958</v>
      </c>
      <c r="C7" s="0" t="n">
        <v>1144922.08117164</v>
      </c>
      <c r="D7" s="0" t="n">
        <v>1287954.65748606</v>
      </c>
      <c r="E7" s="0" t="n">
        <v>283775.887308353</v>
      </c>
      <c r="F7" s="0" t="n">
        <v>0</v>
      </c>
      <c r="G7" s="0" t="n">
        <v>2618.20333140827</v>
      </c>
      <c r="H7" s="0" t="n">
        <v>36542.7237513816</v>
      </c>
      <c r="I7" s="0" t="n">
        <v>38964.2661641675</v>
      </c>
      <c r="J7" s="0" t="n">
        <v>6759.80141466061</v>
      </c>
    </row>
    <row r="8" customFormat="false" ht="12.8" hidden="false" customHeight="false" outlineLevel="0" collapsed="false">
      <c r="A8" s="0" t="n">
        <v>55</v>
      </c>
      <c r="B8" s="0" t="n">
        <v>2449612.32391085</v>
      </c>
      <c r="C8" s="0" t="n">
        <v>884713.114519032</v>
      </c>
      <c r="D8" s="0" t="n">
        <v>1218747.79209035</v>
      </c>
      <c r="E8" s="0" t="n">
        <v>264733.598222652</v>
      </c>
      <c r="F8" s="0" t="n">
        <v>0</v>
      </c>
      <c r="G8" s="0" t="n">
        <v>2518.35219994178</v>
      </c>
      <c r="H8" s="0" t="n">
        <v>36902.8230355177</v>
      </c>
      <c r="I8" s="0" t="n">
        <v>37345.6551413699</v>
      </c>
      <c r="J8" s="0" t="n">
        <v>5194.80639432578</v>
      </c>
    </row>
    <row r="9" customFormat="false" ht="12.8" hidden="false" customHeight="false" outlineLevel="0" collapsed="false">
      <c r="A9" s="0" t="n">
        <v>56</v>
      </c>
      <c r="B9" s="0" t="n">
        <v>3892020.02759105</v>
      </c>
      <c r="C9" s="0" t="n">
        <v>2097312.42001285</v>
      </c>
      <c r="D9" s="0" t="n">
        <v>1313539.69935471</v>
      </c>
      <c r="E9" s="0" t="n">
        <v>340587.183917911</v>
      </c>
      <c r="F9" s="0" t="n">
        <v>0</v>
      </c>
      <c r="G9" s="0" t="n">
        <v>7999.06667673819</v>
      </c>
      <c r="H9" s="0" t="n">
        <v>84761.0213534524</v>
      </c>
      <c r="I9" s="0" t="n">
        <v>36552.130725336</v>
      </c>
      <c r="J9" s="0" t="n">
        <v>12187.1677746789</v>
      </c>
    </row>
    <row r="10" customFormat="false" ht="12.8" hidden="false" customHeight="false" outlineLevel="0" collapsed="false">
      <c r="A10" s="0" t="n">
        <v>57</v>
      </c>
      <c r="B10" s="0" t="n">
        <v>4221401.70003828</v>
      </c>
      <c r="C10" s="0" t="n">
        <v>1781099.77766058</v>
      </c>
      <c r="D10" s="0" t="n">
        <v>1253913.8656701</v>
      </c>
      <c r="E10" s="0" t="n">
        <v>318778.588520519</v>
      </c>
      <c r="F10" s="0" t="n">
        <v>749708.311741293</v>
      </c>
      <c r="G10" s="0" t="n">
        <v>7636.28806997039</v>
      </c>
      <c r="H10" s="0" t="n">
        <v>57830.9948162657</v>
      </c>
      <c r="I10" s="0" t="n">
        <v>45467.6230776791</v>
      </c>
      <c r="J10" s="0" t="n">
        <v>7980.4798493973</v>
      </c>
    </row>
    <row r="11" customFormat="false" ht="12.8" hidden="false" customHeight="false" outlineLevel="0" collapsed="false">
      <c r="A11" s="0" t="n">
        <v>58</v>
      </c>
      <c r="B11" s="0" t="n">
        <v>3866438.98553997</v>
      </c>
      <c r="C11" s="0" t="n">
        <v>2164948.83470769</v>
      </c>
      <c r="D11" s="0" t="n">
        <v>1213888.29359725</v>
      </c>
      <c r="E11" s="0" t="n">
        <v>348017.350997872</v>
      </c>
      <c r="F11" s="0" t="n">
        <v>0</v>
      </c>
      <c r="G11" s="0" t="n">
        <v>11352.3240265817</v>
      </c>
      <c r="H11" s="0" t="n">
        <v>73904.0017316265</v>
      </c>
      <c r="I11" s="0" t="n">
        <v>42680.519906777</v>
      </c>
      <c r="J11" s="0" t="n">
        <v>12575.4241372484</v>
      </c>
    </row>
    <row r="12" customFormat="false" ht="12.8" hidden="false" customHeight="false" outlineLevel="0" collapsed="false">
      <c r="A12" s="0" t="n">
        <v>59</v>
      </c>
      <c r="B12" s="0" t="n">
        <v>3510870.42223416</v>
      </c>
      <c r="C12" s="0" t="n">
        <v>1875581.06035871</v>
      </c>
      <c r="D12" s="0" t="n">
        <v>1161814.44803712</v>
      </c>
      <c r="E12" s="0" t="n">
        <v>330579.177457988</v>
      </c>
      <c r="F12" s="0" t="n">
        <v>0</v>
      </c>
      <c r="G12" s="0" t="n">
        <v>9889.46024836833</v>
      </c>
      <c r="H12" s="0" t="n">
        <v>73939.5054818167</v>
      </c>
      <c r="I12" s="0" t="n">
        <v>48695.2366159341</v>
      </c>
      <c r="J12" s="0" t="n">
        <v>10371.5340342201</v>
      </c>
    </row>
    <row r="13" customFormat="false" ht="12.8" hidden="false" customHeight="false" outlineLevel="0" collapsed="false">
      <c r="A13" s="0" t="n">
        <v>60</v>
      </c>
      <c r="B13" s="0" t="n">
        <v>3990190.2937854</v>
      </c>
      <c r="C13" s="0" t="n">
        <v>2288208.33717249</v>
      </c>
      <c r="D13" s="0" t="n">
        <v>1191253.80169531</v>
      </c>
      <c r="E13" s="0" t="n">
        <v>351567.576702355</v>
      </c>
      <c r="F13" s="0" t="n">
        <v>0</v>
      </c>
      <c r="G13" s="0" t="n">
        <v>11728.8890083682</v>
      </c>
      <c r="H13" s="0" t="n">
        <v>85351.3560926168</v>
      </c>
      <c r="I13" s="0" t="n">
        <v>51492.5747550666</v>
      </c>
      <c r="J13" s="0" t="n">
        <v>11133.2335279283</v>
      </c>
    </row>
    <row r="14" customFormat="false" ht="12.8" hidden="false" customHeight="false" outlineLevel="0" collapsed="false">
      <c r="A14" s="0" t="n">
        <v>61</v>
      </c>
      <c r="B14" s="0" t="n">
        <v>4233928.89780723</v>
      </c>
      <c r="C14" s="0" t="n">
        <v>1902877.52364319</v>
      </c>
      <c r="D14" s="0" t="n">
        <v>1131440.41356218</v>
      </c>
      <c r="E14" s="0" t="n">
        <v>329248.389812646</v>
      </c>
      <c r="F14" s="0" t="n">
        <v>751043.237650709</v>
      </c>
      <c r="G14" s="0" t="n">
        <v>8598.23793885988</v>
      </c>
      <c r="H14" s="0" t="n">
        <v>74303.0923384209</v>
      </c>
      <c r="I14" s="0" t="n">
        <v>25399.9724034743</v>
      </c>
      <c r="J14" s="0" t="n">
        <v>11031.2207440697</v>
      </c>
    </row>
    <row r="15" customFormat="false" ht="12.8" hidden="false" customHeight="false" outlineLevel="0" collapsed="false">
      <c r="A15" s="0" t="n">
        <v>62</v>
      </c>
      <c r="B15" s="0" t="n">
        <v>3588595.99995165</v>
      </c>
      <c r="C15" s="0" t="n">
        <v>1932075.88155794</v>
      </c>
      <c r="D15" s="0" t="n">
        <v>1213614.01898315</v>
      </c>
      <c r="E15" s="0" t="n">
        <v>324340.085406731</v>
      </c>
      <c r="F15" s="0" t="n">
        <v>0</v>
      </c>
      <c r="G15" s="0" t="n">
        <v>7128.25675138514</v>
      </c>
      <c r="H15" s="0" t="n">
        <v>66331.048843053</v>
      </c>
      <c r="I15" s="0" t="n">
        <v>36482.6913570081</v>
      </c>
      <c r="J15" s="0" t="n">
        <v>8637.0090797373</v>
      </c>
    </row>
    <row r="16" customFormat="false" ht="12.8" hidden="false" customHeight="false" outlineLevel="0" collapsed="false">
      <c r="A16" s="0" t="n">
        <v>63</v>
      </c>
      <c r="B16" s="0" t="n">
        <v>3273402.42746215</v>
      </c>
      <c r="C16" s="0" t="n">
        <v>1732348.29528777</v>
      </c>
      <c r="D16" s="0" t="n">
        <v>1102338.21484059</v>
      </c>
      <c r="E16" s="0" t="n">
        <v>309718.368769039</v>
      </c>
      <c r="F16" s="0" t="n">
        <v>0</v>
      </c>
      <c r="G16" s="0" t="n">
        <v>7376.73385103044</v>
      </c>
      <c r="H16" s="0" t="n">
        <v>70401.7485907089</v>
      </c>
      <c r="I16" s="0" t="n">
        <v>43047.7018620193</v>
      </c>
      <c r="J16" s="0" t="n">
        <v>8183.72207765781</v>
      </c>
    </row>
    <row r="17" customFormat="false" ht="12.8" hidden="false" customHeight="false" outlineLevel="0" collapsed="false">
      <c r="A17" s="0" t="n">
        <v>64</v>
      </c>
      <c r="B17" s="0" t="n">
        <v>3038125.44366606</v>
      </c>
      <c r="C17" s="0" t="n">
        <v>1629068.67237062</v>
      </c>
      <c r="D17" s="0" t="n">
        <v>1010314.79333698</v>
      </c>
      <c r="E17" s="0" t="n">
        <v>284731.925287276</v>
      </c>
      <c r="F17" s="0" t="n">
        <v>0</v>
      </c>
      <c r="G17" s="0" t="n">
        <v>7298.70540881187</v>
      </c>
      <c r="H17" s="0" t="n">
        <v>65756.9927223348</v>
      </c>
      <c r="I17" s="0" t="n">
        <v>31933.1243935793</v>
      </c>
      <c r="J17" s="0" t="n">
        <v>9021.23014645538</v>
      </c>
    </row>
    <row r="18" customFormat="false" ht="12.8" hidden="false" customHeight="false" outlineLevel="0" collapsed="false">
      <c r="A18" s="0" t="n">
        <v>65</v>
      </c>
      <c r="B18" s="0" t="n">
        <v>3559515.16025304</v>
      </c>
      <c r="C18" s="0" t="n">
        <v>1542915.25823762</v>
      </c>
      <c r="D18" s="0" t="n">
        <v>989721.787839889</v>
      </c>
      <c r="E18" s="0" t="n">
        <v>278598.136129824</v>
      </c>
      <c r="F18" s="0" t="n">
        <v>630864.575043249</v>
      </c>
      <c r="G18" s="0" t="n">
        <v>6070.62642893557</v>
      </c>
      <c r="H18" s="0" t="n">
        <v>65871.6976243046</v>
      </c>
      <c r="I18" s="0" t="n">
        <v>36389.5710394912</v>
      </c>
      <c r="J18" s="0" t="n">
        <v>9083.50790972956</v>
      </c>
    </row>
    <row r="19" customFormat="false" ht="12.8" hidden="false" customHeight="false" outlineLevel="0" collapsed="false">
      <c r="A19" s="0" t="n">
        <v>66</v>
      </c>
      <c r="B19" s="0" t="n">
        <v>3292886.12995688</v>
      </c>
      <c r="C19" s="0" t="n">
        <v>1630566.42220544</v>
      </c>
      <c r="D19" s="0" t="n">
        <v>1276365.0385</v>
      </c>
      <c r="E19" s="0" t="n">
        <v>282917.466466682</v>
      </c>
      <c r="F19" s="0" t="n">
        <v>0</v>
      </c>
      <c r="G19" s="0" t="n">
        <v>6169.55732468686</v>
      </c>
      <c r="H19" s="0" t="n">
        <v>66263.832710901</v>
      </c>
      <c r="I19" s="0" t="n">
        <v>23027.3596069175</v>
      </c>
      <c r="J19" s="0" t="n">
        <v>7576.45314225501</v>
      </c>
    </row>
    <row r="20" customFormat="false" ht="12.8" hidden="false" customHeight="false" outlineLevel="0" collapsed="false">
      <c r="A20" s="0" t="n">
        <v>67</v>
      </c>
      <c r="B20" s="0" t="n">
        <v>3221614.34784742</v>
      </c>
      <c r="C20" s="0" t="n">
        <v>1582563.94126643</v>
      </c>
      <c r="D20" s="0" t="n">
        <v>1231637.93122</v>
      </c>
      <c r="E20" s="0" t="n">
        <v>291326.15502078</v>
      </c>
      <c r="F20" s="0" t="n">
        <v>0</v>
      </c>
      <c r="G20" s="0" t="n">
        <v>4079.48990495748</v>
      </c>
      <c r="H20" s="0" t="n">
        <v>70708.0303002219</v>
      </c>
      <c r="I20" s="0" t="n">
        <v>31672.2551045451</v>
      </c>
      <c r="J20" s="0" t="n">
        <v>10145.4554704791</v>
      </c>
    </row>
    <row r="21" customFormat="false" ht="12.8" hidden="false" customHeight="false" outlineLevel="0" collapsed="false">
      <c r="A21" s="0" t="n">
        <v>68</v>
      </c>
      <c r="B21" s="0" t="n">
        <v>3291561.62498713</v>
      </c>
      <c r="C21" s="0" t="n">
        <v>1605425.21323976</v>
      </c>
      <c r="D21" s="0" t="n">
        <v>1286241.00282</v>
      </c>
      <c r="E21" s="0" t="n">
        <v>287859.829175188</v>
      </c>
      <c r="F21" s="0" t="n">
        <v>0</v>
      </c>
      <c r="G21" s="0" t="n">
        <v>5040.12910267519</v>
      </c>
      <c r="H21" s="0" t="n">
        <v>68609.7857900671</v>
      </c>
      <c r="I21" s="0" t="n">
        <v>29486.6750191008</v>
      </c>
      <c r="J21" s="0" t="n">
        <v>9473.29388034306</v>
      </c>
    </row>
    <row r="22" customFormat="false" ht="12.8" hidden="false" customHeight="false" outlineLevel="0" collapsed="false">
      <c r="A22" s="0" t="n">
        <v>69</v>
      </c>
      <c r="B22" s="0" t="n">
        <v>3802606.59626758</v>
      </c>
      <c r="C22" s="0" t="n">
        <v>1541859.35776799</v>
      </c>
      <c r="D22" s="0" t="n">
        <v>1235200.19818634</v>
      </c>
      <c r="E22" s="0" t="n">
        <v>284266.217057393</v>
      </c>
      <c r="F22" s="0" t="n">
        <v>633854.255475025</v>
      </c>
      <c r="G22" s="0" t="n">
        <v>5402.69725035066</v>
      </c>
      <c r="H22" s="0" t="n">
        <v>62893.6549052519</v>
      </c>
      <c r="I22" s="0" t="n">
        <v>30386.1044057427</v>
      </c>
      <c r="J22" s="0" t="n">
        <v>9040.41732226735</v>
      </c>
    </row>
    <row r="23" customFormat="false" ht="12.8" hidden="false" customHeight="false" outlineLevel="0" collapsed="false">
      <c r="A23" s="0" t="n">
        <v>70</v>
      </c>
      <c r="B23" s="0" t="n">
        <v>2966127.70886977</v>
      </c>
      <c r="C23" s="0" t="n">
        <v>1836426.78278486</v>
      </c>
      <c r="D23" s="0" t="n">
        <v>719857.148076304</v>
      </c>
      <c r="E23" s="0" t="n">
        <v>306462.110817964</v>
      </c>
      <c r="F23" s="0" t="n">
        <v>0</v>
      </c>
      <c r="G23" s="0" t="n">
        <v>7095.31541276765</v>
      </c>
      <c r="H23" s="0" t="n">
        <v>57625.9843715954</v>
      </c>
      <c r="I23" s="0" t="n">
        <v>29056.4208447742</v>
      </c>
      <c r="J23" s="0" t="n">
        <v>9603.94656150742</v>
      </c>
    </row>
    <row r="24" customFormat="false" ht="12.8" hidden="false" customHeight="false" outlineLevel="0" collapsed="false">
      <c r="A24" s="0" t="n">
        <v>71</v>
      </c>
      <c r="B24" s="0" t="n">
        <v>2954844.67502405</v>
      </c>
      <c r="C24" s="0" t="n">
        <v>1709253.68196235</v>
      </c>
      <c r="D24" s="0" t="n">
        <v>834734.44473787</v>
      </c>
      <c r="E24" s="0" t="n">
        <v>300335.605347862</v>
      </c>
      <c r="F24" s="0" t="n">
        <v>0</v>
      </c>
      <c r="G24" s="0" t="n">
        <v>4445.98311320324</v>
      </c>
      <c r="H24" s="0" t="n">
        <v>72435.7014906851</v>
      </c>
      <c r="I24" s="0" t="n">
        <v>24283.9084677291</v>
      </c>
      <c r="J24" s="0" t="n">
        <v>10016.8343738997</v>
      </c>
    </row>
    <row r="25" customFormat="false" ht="12.8" hidden="false" customHeight="false" outlineLevel="0" collapsed="false">
      <c r="A25" s="0" t="n">
        <v>72</v>
      </c>
      <c r="B25" s="0" t="n">
        <v>2939816.35511559</v>
      </c>
      <c r="C25" s="0" t="n">
        <v>1678474.05542686</v>
      </c>
      <c r="D25" s="0" t="n">
        <v>861786.718651364</v>
      </c>
      <c r="E25" s="0" t="n">
        <v>289811.94451296</v>
      </c>
      <c r="F25" s="0" t="n">
        <v>0</v>
      </c>
      <c r="G25" s="0" t="n">
        <v>5696.1062089161</v>
      </c>
      <c r="H25" s="0" t="n">
        <v>59425.5702275244</v>
      </c>
      <c r="I25" s="0" t="n">
        <v>36063.5564107224</v>
      </c>
      <c r="J25" s="0" t="n">
        <v>8558.40367724768</v>
      </c>
    </row>
    <row r="26" customFormat="false" ht="12.8" hidden="false" customHeight="false" outlineLevel="0" collapsed="false">
      <c r="A26" s="0" t="n">
        <v>73</v>
      </c>
      <c r="B26" s="0" t="n">
        <v>3357311.81673445</v>
      </c>
      <c r="C26" s="0" t="n">
        <v>1528822.09094778</v>
      </c>
      <c r="D26" s="0" t="n">
        <v>863042.125563904</v>
      </c>
      <c r="E26" s="0" t="n">
        <v>276244.513132807</v>
      </c>
      <c r="F26" s="0" t="n">
        <v>598779.653179577</v>
      </c>
      <c r="G26" s="0" t="n">
        <v>4324.16389548158</v>
      </c>
      <c r="H26" s="0" t="n">
        <v>48122.3046679161</v>
      </c>
      <c r="I26" s="0" t="n">
        <v>31167.9233893387</v>
      </c>
      <c r="J26" s="0" t="n">
        <v>6809.04195764095</v>
      </c>
    </row>
    <row r="27" customFormat="false" ht="12.8" hidden="false" customHeight="false" outlineLevel="0" collapsed="false">
      <c r="A27" s="0" t="n">
        <v>74</v>
      </c>
      <c r="B27" s="0" t="n">
        <v>2931027.79098353</v>
      </c>
      <c r="C27" s="0" t="n">
        <v>1615716.90528942</v>
      </c>
      <c r="D27" s="0" t="n">
        <v>930549.693763727</v>
      </c>
      <c r="E27" s="0" t="n">
        <v>283975.612900824</v>
      </c>
      <c r="F27" s="0" t="n">
        <v>0</v>
      </c>
      <c r="G27" s="0" t="n">
        <v>7894.16708667637</v>
      </c>
      <c r="H27" s="0" t="n">
        <v>54237.3029986469</v>
      </c>
      <c r="I27" s="0" t="n">
        <v>30652.7444578488</v>
      </c>
      <c r="J27" s="0" t="n">
        <v>8001.36448638438</v>
      </c>
    </row>
    <row r="28" customFormat="false" ht="12.8" hidden="false" customHeight="false" outlineLevel="0" collapsed="false">
      <c r="A28" s="0" t="n">
        <v>75</v>
      </c>
      <c r="B28" s="0" t="n">
        <v>3049058.79520728</v>
      </c>
      <c r="C28" s="0" t="n">
        <v>1645293.13949003</v>
      </c>
      <c r="D28" s="0" t="n">
        <v>1002285.48788746</v>
      </c>
      <c r="E28" s="0" t="n">
        <v>291438.186312989</v>
      </c>
      <c r="F28" s="0" t="n">
        <v>0</v>
      </c>
      <c r="G28" s="0" t="n">
        <v>10517.1698190397</v>
      </c>
      <c r="H28" s="0" t="n">
        <v>61410.8298329061</v>
      </c>
      <c r="I28" s="0" t="n">
        <v>29018.1468721521</v>
      </c>
      <c r="J28" s="0" t="n">
        <v>9255.14868944395</v>
      </c>
    </row>
    <row r="29" customFormat="false" ht="12.8" hidden="false" customHeight="false" outlineLevel="0" collapsed="false">
      <c r="A29" s="0" t="n">
        <v>76</v>
      </c>
      <c r="B29" s="0" t="n">
        <v>3127875.26902698</v>
      </c>
      <c r="C29" s="0" t="n">
        <v>1710713.44858788</v>
      </c>
      <c r="D29" s="0" t="n">
        <v>997716.978729661</v>
      </c>
      <c r="E29" s="0" t="n">
        <v>298909.708172431</v>
      </c>
      <c r="F29" s="0" t="n">
        <v>0</v>
      </c>
      <c r="G29" s="0" t="n">
        <v>8853.09747495116</v>
      </c>
      <c r="H29" s="0" t="n">
        <v>64999.070184717</v>
      </c>
      <c r="I29" s="0" t="n">
        <v>36923.5556449117</v>
      </c>
      <c r="J29" s="0" t="n">
        <v>9969.57105454811</v>
      </c>
    </row>
    <row r="30" customFormat="false" ht="12.8" hidden="false" customHeight="false" outlineLevel="0" collapsed="false">
      <c r="A30" s="0" t="n">
        <v>77</v>
      </c>
      <c r="B30" s="0" t="n">
        <v>3841216.52597499</v>
      </c>
      <c r="C30" s="0" t="n">
        <v>1797940.54724402</v>
      </c>
      <c r="D30" s="0" t="n">
        <v>947829.534841521</v>
      </c>
      <c r="E30" s="0" t="n">
        <v>305784.745675264</v>
      </c>
      <c r="F30" s="0" t="n">
        <v>686758.630992176</v>
      </c>
      <c r="G30" s="0" t="n">
        <v>9621.52097154511</v>
      </c>
      <c r="H30" s="0" t="n">
        <v>49012.2927750438</v>
      </c>
      <c r="I30" s="0" t="n">
        <v>38187.2712461056</v>
      </c>
      <c r="J30" s="0" t="n">
        <v>6941.90342592029</v>
      </c>
    </row>
    <row r="31" customFormat="false" ht="12.8" hidden="false" customHeight="false" outlineLevel="0" collapsed="false">
      <c r="A31" s="0" t="n">
        <v>78</v>
      </c>
      <c r="B31" s="0" t="n">
        <v>3218746.13164333</v>
      </c>
      <c r="C31" s="0" t="n">
        <v>1886108.71257257</v>
      </c>
      <c r="D31" s="0" t="n">
        <v>908189.342313122</v>
      </c>
      <c r="E31" s="0" t="n">
        <v>309507.242210327</v>
      </c>
      <c r="F31" s="0" t="n">
        <v>0</v>
      </c>
      <c r="G31" s="0" t="n">
        <v>9763.29178174421</v>
      </c>
      <c r="H31" s="0" t="n">
        <v>53314.5326942278</v>
      </c>
      <c r="I31" s="0" t="n">
        <v>43431.6360852647</v>
      </c>
      <c r="J31" s="0" t="n">
        <v>8041.35606060149</v>
      </c>
    </row>
    <row r="32" customFormat="false" ht="12.8" hidden="false" customHeight="false" outlineLevel="0" collapsed="false">
      <c r="A32" s="0" t="n">
        <v>79</v>
      </c>
      <c r="B32" s="0" t="n">
        <v>3282502.35401471</v>
      </c>
      <c r="C32" s="0" t="n">
        <v>1901728.67948679</v>
      </c>
      <c r="D32" s="0" t="n">
        <v>964207.034080496</v>
      </c>
      <c r="E32" s="0" t="n">
        <v>313623.800530108</v>
      </c>
      <c r="F32" s="0" t="n">
        <v>0</v>
      </c>
      <c r="G32" s="0" t="n">
        <v>6801.06804313845</v>
      </c>
      <c r="H32" s="0" t="n">
        <v>52259.0330805112</v>
      </c>
      <c r="I32" s="0" t="n">
        <v>34725.5868573148</v>
      </c>
      <c r="J32" s="0" t="n">
        <v>8436.82205995127</v>
      </c>
    </row>
    <row r="33" customFormat="false" ht="12.8" hidden="false" customHeight="false" outlineLevel="0" collapsed="false">
      <c r="A33" s="0" t="n">
        <v>80</v>
      </c>
      <c r="B33" s="0" t="n">
        <v>3351169.95192286</v>
      </c>
      <c r="C33" s="0" t="n">
        <v>1978417.32695342</v>
      </c>
      <c r="D33" s="0" t="n">
        <v>933590.526334095</v>
      </c>
      <c r="E33" s="0" t="n">
        <v>316967.123712509</v>
      </c>
      <c r="F33" s="0" t="n">
        <v>0</v>
      </c>
      <c r="G33" s="0" t="n">
        <v>11600.4834723386</v>
      </c>
      <c r="H33" s="0" t="n">
        <v>66130.7462915079</v>
      </c>
      <c r="I33" s="0" t="n">
        <v>34971.714722456</v>
      </c>
      <c r="J33" s="0" t="n">
        <v>9193.40682580052</v>
      </c>
    </row>
    <row r="34" customFormat="false" ht="12.8" hidden="false" customHeight="false" outlineLevel="0" collapsed="false">
      <c r="A34" s="0" t="n">
        <v>81</v>
      </c>
      <c r="B34" s="0" t="n">
        <v>4129544.09307842</v>
      </c>
      <c r="C34" s="0" t="n">
        <v>1954202.97089578</v>
      </c>
      <c r="D34" s="0" t="n">
        <v>991331.503547872</v>
      </c>
      <c r="E34" s="0" t="n">
        <v>321632.009441614</v>
      </c>
      <c r="F34" s="0" t="n">
        <v>739408.066880001</v>
      </c>
      <c r="G34" s="0" t="n">
        <v>8708.44058844907</v>
      </c>
      <c r="H34" s="0" t="n">
        <v>75966.6594236259</v>
      </c>
      <c r="I34" s="0" t="n">
        <v>25961.7814776687</v>
      </c>
      <c r="J34" s="0" t="n">
        <v>11536.8744843621</v>
      </c>
    </row>
    <row r="35" customFormat="false" ht="12.8" hidden="false" customHeight="false" outlineLevel="0" collapsed="false">
      <c r="A35" s="0" t="n">
        <v>82</v>
      </c>
      <c r="B35" s="0" t="n">
        <v>3450651.92234379</v>
      </c>
      <c r="C35" s="0" t="n">
        <v>1985412.14120212</v>
      </c>
      <c r="D35" s="0" t="n">
        <v>1022355.44998008</v>
      </c>
      <c r="E35" s="0" t="n">
        <v>324315.249367656</v>
      </c>
      <c r="F35" s="0" t="n">
        <v>0</v>
      </c>
      <c r="G35" s="0" t="n">
        <v>9891.27668947464</v>
      </c>
      <c r="H35" s="0" t="n">
        <v>61618.1825089241</v>
      </c>
      <c r="I35" s="0" t="n">
        <v>36959.4337223983</v>
      </c>
      <c r="J35" s="0" t="n">
        <v>10100.1888731397</v>
      </c>
    </row>
    <row r="36" customFormat="false" ht="12.8" hidden="false" customHeight="false" outlineLevel="0" collapsed="false">
      <c r="A36" s="0" t="n">
        <v>83</v>
      </c>
      <c r="B36" s="0" t="n">
        <v>3480215.8684351</v>
      </c>
      <c r="C36" s="0" t="n">
        <v>2021628.16633852</v>
      </c>
      <c r="D36" s="0" t="n">
        <v>1007509.29769719</v>
      </c>
      <c r="E36" s="0" t="n">
        <v>326382.357538571</v>
      </c>
      <c r="F36" s="0" t="n">
        <v>0</v>
      </c>
      <c r="G36" s="0" t="n">
        <v>12054.6484485461</v>
      </c>
      <c r="H36" s="0" t="n">
        <v>68956.3818071732</v>
      </c>
      <c r="I36" s="0" t="n">
        <v>32475.3386807883</v>
      </c>
      <c r="J36" s="0" t="n">
        <v>10443.2744527721</v>
      </c>
    </row>
    <row r="37" customFormat="false" ht="12.8" hidden="false" customHeight="false" outlineLevel="0" collapsed="false">
      <c r="A37" s="0" t="n">
        <v>84</v>
      </c>
      <c r="B37" s="0" t="n">
        <v>3520673.69931351</v>
      </c>
      <c r="C37" s="0" t="n">
        <v>2048529.83805462</v>
      </c>
      <c r="D37" s="0" t="n">
        <v>1007325.55992708</v>
      </c>
      <c r="E37" s="0" t="n">
        <v>328085.91234428</v>
      </c>
      <c r="F37" s="0" t="n">
        <v>0</v>
      </c>
      <c r="G37" s="0" t="n">
        <v>10669.5689223929</v>
      </c>
      <c r="H37" s="0" t="n">
        <v>81596.4246198153</v>
      </c>
      <c r="I37" s="0" t="n">
        <v>33153.996731172</v>
      </c>
      <c r="J37" s="0" t="n">
        <v>11312.3987141475</v>
      </c>
    </row>
    <row r="38" customFormat="false" ht="12.8" hidden="false" customHeight="false" outlineLevel="0" collapsed="false">
      <c r="A38" s="0" t="n">
        <v>85</v>
      </c>
      <c r="B38" s="0" t="n">
        <v>4437021.16340801</v>
      </c>
      <c r="C38" s="0" t="n">
        <v>2171442.55651444</v>
      </c>
      <c r="D38" s="0" t="n">
        <v>987656.902974557</v>
      </c>
      <c r="E38" s="0" t="n">
        <v>332906.537317513</v>
      </c>
      <c r="F38" s="0" t="n">
        <v>781437.465994732</v>
      </c>
      <c r="G38" s="0" t="n">
        <v>12033.8313622084</v>
      </c>
      <c r="H38" s="0" t="n">
        <v>83432.3585722654</v>
      </c>
      <c r="I38" s="0" t="n">
        <v>54570.3679641827</v>
      </c>
      <c r="J38" s="0" t="n">
        <v>13677.1720814295</v>
      </c>
    </row>
    <row r="39" customFormat="false" ht="12.8" hidden="false" customHeight="false" outlineLevel="0" collapsed="false">
      <c r="A39" s="0" t="n">
        <v>86</v>
      </c>
      <c r="B39" s="0" t="n">
        <v>3689506.92449814</v>
      </c>
      <c r="C39" s="0" t="n">
        <v>2159896.04125736</v>
      </c>
      <c r="D39" s="0" t="n">
        <v>1053341.64233848</v>
      </c>
      <c r="E39" s="0" t="n">
        <v>333910.563926295</v>
      </c>
      <c r="F39" s="0" t="n">
        <v>0</v>
      </c>
      <c r="G39" s="0" t="n">
        <v>8711.85777202647</v>
      </c>
      <c r="H39" s="0" t="n">
        <v>74239.3377935343</v>
      </c>
      <c r="I39" s="0" t="n">
        <v>49871.5722323212</v>
      </c>
      <c r="J39" s="0" t="n">
        <v>10353.1667591354</v>
      </c>
    </row>
    <row r="40" customFormat="false" ht="12.8" hidden="false" customHeight="false" outlineLevel="0" collapsed="false">
      <c r="A40" s="0" t="n">
        <v>87</v>
      </c>
      <c r="B40" s="0" t="n">
        <v>3711789.27214438</v>
      </c>
      <c r="C40" s="0" t="n">
        <v>2190020.89943597</v>
      </c>
      <c r="D40" s="0" t="n">
        <v>1025481.44915109</v>
      </c>
      <c r="E40" s="0" t="n">
        <v>339140.221508115</v>
      </c>
      <c r="F40" s="0" t="n">
        <v>0</v>
      </c>
      <c r="G40" s="0" t="n">
        <v>11973.7065640228</v>
      </c>
      <c r="H40" s="0" t="n">
        <v>89433.8530797951</v>
      </c>
      <c r="I40" s="0" t="n">
        <v>43834.1721228653</v>
      </c>
      <c r="J40" s="0" t="n">
        <v>12731.3904279247</v>
      </c>
    </row>
    <row r="41" customFormat="false" ht="12.8" hidden="false" customHeight="false" outlineLevel="0" collapsed="false">
      <c r="A41" s="0" t="n">
        <v>88</v>
      </c>
      <c r="B41" s="0" t="n">
        <v>3795927.2518198</v>
      </c>
      <c r="C41" s="0" t="n">
        <v>2291856.17763791</v>
      </c>
      <c r="D41" s="0" t="n">
        <v>1012823.1891805</v>
      </c>
      <c r="E41" s="0" t="n">
        <v>340548.950165469</v>
      </c>
      <c r="F41" s="0" t="n">
        <v>0</v>
      </c>
      <c r="G41" s="0" t="n">
        <v>9693.91389130355</v>
      </c>
      <c r="H41" s="0" t="n">
        <v>89586.3669685183</v>
      </c>
      <c r="I41" s="0" t="n">
        <v>38870.9388982827</v>
      </c>
      <c r="J41" s="0" t="n">
        <v>13421.5523033257</v>
      </c>
    </row>
    <row r="42" customFormat="false" ht="12.8" hidden="false" customHeight="false" outlineLevel="0" collapsed="false">
      <c r="A42" s="0" t="n">
        <v>89</v>
      </c>
      <c r="B42" s="0" t="n">
        <v>4593859.79663197</v>
      </c>
      <c r="C42" s="0" t="n">
        <v>2292330.70497044</v>
      </c>
      <c r="D42" s="0" t="n">
        <v>988375.171944414</v>
      </c>
      <c r="E42" s="0" t="n">
        <v>341698.044150221</v>
      </c>
      <c r="F42" s="0" t="n">
        <v>815538.310781299</v>
      </c>
      <c r="G42" s="0" t="n">
        <v>9727.28163135026</v>
      </c>
      <c r="H42" s="0" t="n">
        <v>84319.1212404235</v>
      </c>
      <c r="I42" s="0" t="n">
        <v>51174.7485052322</v>
      </c>
      <c r="J42" s="0" t="n">
        <v>11813.9569033165</v>
      </c>
    </row>
    <row r="43" customFormat="false" ht="12.8" hidden="false" customHeight="false" outlineLevel="0" collapsed="false">
      <c r="A43" s="0" t="n">
        <v>90</v>
      </c>
      <c r="B43" s="0" t="n">
        <v>3857893.29476144</v>
      </c>
      <c r="C43" s="0" t="n">
        <v>2381157.99979781</v>
      </c>
      <c r="D43" s="0" t="n">
        <v>974450.003030232</v>
      </c>
      <c r="E43" s="0" t="n">
        <v>344780.768246564</v>
      </c>
      <c r="F43" s="0" t="n">
        <v>0</v>
      </c>
      <c r="G43" s="0" t="n">
        <v>8813.61617616278</v>
      </c>
      <c r="H43" s="0" t="n">
        <v>82502.8340140097</v>
      </c>
      <c r="I43" s="0" t="n">
        <v>54619.5037185977</v>
      </c>
      <c r="J43" s="0" t="n">
        <v>11900.9908385197</v>
      </c>
    </row>
    <row r="44" customFormat="false" ht="12.8" hidden="false" customHeight="false" outlineLevel="0" collapsed="false">
      <c r="A44" s="0" t="n">
        <v>91</v>
      </c>
      <c r="B44" s="0" t="n">
        <v>3847571.98686642</v>
      </c>
      <c r="C44" s="0" t="n">
        <v>2344504.22339218</v>
      </c>
      <c r="D44" s="0" t="n">
        <v>1004158.78280967</v>
      </c>
      <c r="E44" s="0" t="n">
        <v>349800.580001094</v>
      </c>
      <c r="F44" s="0" t="n">
        <v>0</v>
      </c>
      <c r="G44" s="0" t="n">
        <v>10667.7274217795</v>
      </c>
      <c r="H44" s="0" t="n">
        <v>90189.2417718468</v>
      </c>
      <c r="I44" s="0" t="n">
        <v>35533.8576609439</v>
      </c>
      <c r="J44" s="0" t="n">
        <v>13013.4894433883</v>
      </c>
    </row>
    <row r="45" customFormat="false" ht="12.8" hidden="false" customHeight="false" outlineLevel="0" collapsed="false">
      <c r="A45" s="0" t="n">
        <v>92</v>
      </c>
      <c r="B45" s="0" t="n">
        <v>3917164.48586437</v>
      </c>
      <c r="C45" s="0" t="n">
        <v>2398345.29393405</v>
      </c>
      <c r="D45" s="0" t="n">
        <v>1015037.9126685</v>
      </c>
      <c r="E45" s="0" t="n">
        <v>355644.213446163</v>
      </c>
      <c r="F45" s="0" t="n">
        <v>0</v>
      </c>
      <c r="G45" s="0" t="n">
        <v>8541.93253892704</v>
      </c>
      <c r="H45" s="0" t="n">
        <v>91559.7696094514</v>
      </c>
      <c r="I45" s="0" t="n">
        <v>35985.8573493585</v>
      </c>
      <c r="J45" s="0" t="n">
        <v>12355.2280255599</v>
      </c>
    </row>
    <row r="46" customFormat="false" ht="12.8" hidden="false" customHeight="false" outlineLevel="0" collapsed="false">
      <c r="A46" s="0" t="n">
        <v>93</v>
      </c>
      <c r="B46" s="0" t="n">
        <v>4742683.03206587</v>
      </c>
      <c r="C46" s="0" t="n">
        <v>2440574.87927346</v>
      </c>
      <c r="D46" s="0" t="n">
        <v>957345.783866443</v>
      </c>
      <c r="E46" s="0" t="n">
        <v>361127.328821334</v>
      </c>
      <c r="F46" s="0" t="n">
        <v>839272.475447153</v>
      </c>
      <c r="G46" s="0" t="n">
        <v>10123.2682141687</v>
      </c>
      <c r="H46" s="0" t="n">
        <v>87065.0673741657</v>
      </c>
      <c r="I46" s="0" t="n">
        <v>33558.4685089187</v>
      </c>
      <c r="J46" s="0" t="n">
        <v>12690.4497050454</v>
      </c>
    </row>
    <row r="47" customFormat="false" ht="12.8" hidden="false" customHeight="false" outlineLevel="0" collapsed="false">
      <c r="A47" s="0" t="n">
        <v>94</v>
      </c>
      <c r="B47" s="0" t="n">
        <v>3973111.73191229</v>
      </c>
      <c r="C47" s="0" t="n">
        <v>2356047.78806565</v>
      </c>
      <c r="D47" s="0" t="n">
        <v>1094021.83625077</v>
      </c>
      <c r="E47" s="0" t="n">
        <v>359656.588487796</v>
      </c>
      <c r="F47" s="0" t="n">
        <v>0</v>
      </c>
      <c r="G47" s="0" t="n">
        <v>11258.8508483736</v>
      </c>
      <c r="H47" s="0" t="n">
        <v>102217.022883146</v>
      </c>
      <c r="I47" s="0" t="n">
        <v>36656.1308140514</v>
      </c>
      <c r="J47" s="0" t="n">
        <v>13882.7418307036</v>
      </c>
    </row>
    <row r="48" customFormat="false" ht="12.8" hidden="false" customHeight="false" outlineLevel="0" collapsed="false">
      <c r="A48" s="0" t="n">
        <v>95</v>
      </c>
      <c r="B48" s="0" t="n">
        <v>4042612.33342943</v>
      </c>
      <c r="C48" s="0" t="n">
        <v>2438130.46471938</v>
      </c>
      <c r="D48" s="0" t="n">
        <v>1067794.93470395</v>
      </c>
      <c r="E48" s="0" t="n">
        <v>367571.960444766</v>
      </c>
      <c r="F48" s="0" t="n">
        <v>0</v>
      </c>
      <c r="G48" s="0" t="n">
        <v>15136.7411817665</v>
      </c>
      <c r="H48" s="0" t="n">
        <v>94318.9726347614</v>
      </c>
      <c r="I48" s="0" t="n">
        <v>45794.0398213735</v>
      </c>
      <c r="J48" s="0" t="n">
        <v>13288.4984496985</v>
      </c>
    </row>
    <row r="49" customFormat="false" ht="12.8" hidden="false" customHeight="false" outlineLevel="0" collapsed="false">
      <c r="A49" s="0" t="n">
        <v>96</v>
      </c>
      <c r="B49" s="0" t="n">
        <v>4185918.94121807</v>
      </c>
      <c r="C49" s="0" t="n">
        <v>2563874.57681206</v>
      </c>
      <c r="D49" s="0" t="n">
        <v>1095454.52261827</v>
      </c>
      <c r="E49" s="0" t="n">
        <v>373163.27855468</v>
      </c>
      <c r="F49" s="0" t="n">
        <v>0</v>
      </c>
      <c r="G49" s="0" t="n">
        <v>11382.1379235679</v>
      </c>
      <c r="H49" s="0" t="n">
        <v>78133.7779831232</v>
      </c>
      <c r="I49" s="0" t="n">
        <v>52623.4843061275</v>
      </c>
      <c r="J49" s="0" t="n">
        <v>12158.5615243765</v>
      </c>
    </row>
    <row r="50" customFormat="false" ht="12.8" hidden="false" customHeight="false" outlineLevel="0" collapsed="false">
      <c r="A50" s="0" t="n">
        <v>97</v>
      </c>
      <c r="B50" s="0" t="n">
        <v>4967224.4068546</v>
      </c>
      <c r="C50" s="0" t="n">
        <v>2521882.40148721</v>
      </c>
      <c r="D50" s="0" t="n">
        <v>1055116.62051553</v>
      </c>
      <c r="E50" s="0" t="n">
        <v>366726.956461485</v>
      </c>
      <c r="F50" s="0" t="n">
        <v>861265.060069305</v>
      </c>
      <c r="G50" s="0" t="n">
        <v>11345.5621229084</v>
      </c>
      <c r="H50" s="0" t="n">
        <v>87293.338339165</v>
      </c>
      <c r="I50" s="0" t="n">
        <v>50990.7601801333</v>
      </c>
      <c r="J50" s="0" t="n">
        <v>12588.1953604545</v>
      </c>
    </row>
    <row r="51" customFormat="false" ht="12.8" hidden="false" customHeight="false" outlineLevel="0" collapsed="false">
      <c r="A51" s="0" t="n">
        <v>98</v>
      </c>
      <c r="B51" s="0" t="n">
        <v>4210772.95565977</v>
      </c>
      <c r="C51" s="0" t="n">
        <v>2624376.46192314</v>
      </c>
      <c r="D51" s="0" t="n">
        <v>1049447.48836471</v>
      </c>
      <c r="E51" s="0" t="n">
        <v>371799.534402483</v>
      </c>
      <c r="F51" s="0" t="n">
        <v>0</v>
      </c>
      <c r="G51" s="0" t="n">
        <v>12155.1778964558</v>
      </c>
      <c r="H51" s="0" t="n">
        <v>89333.2353529374</v>
      </c>
      <c r="I51" s="0" t="n">
        <v>52403.5998124323</v>
      </c>
      <c r="J51" s="0" t="n">
        <v>12084.3172678457</v>
      </c>
    </row>
    <row r="52" customFormat="false" ht="12.8" hidden="false" customHeight="false" outlineLevel="0" collapsed="false">
      <c r="A52" s="0" t="n">
        <v>99</v>
      </c>
      <c r="B52" s="0" t="n">
        <v>4287084.75826709</v>
      </c>
      <c r="C52" s="0" t="n">
        <v>2630876.97681483</v>
      </c>
      <c r="D52" s="0" t="n">
        <v>1098127.05700188</v>
      </c>
      <c r="E52" s="0" t="n">
        <v>379210.678783123</v>
      </c>
      <c r="F52" s="0" t="n">
        <v>0</v>
      </c>
      <c r="G52" s="0" t="n">
        <v>15252.0429447743</v>
      </c>
      <c r="H52" s="0" t="n">
        <v>99848.3711771867</v>
      </c>
      <c r="I52" s="0" t="n">
        <v>48115.5869589829</v>
      </c>
      <c r="J52" s="0" t="n">
        <v>15127.0453930259</v>
      </c>
    </row>
    <row r="53" customFormat="false" ht="12.8" hidden="false" customHeight="false" outlineLevel="0" collapsed="false">
      <c r="A53" s="0" t="n">
        <v>100</v>
      </c>
      <c r="B53" s="0" t="n">
        <v>4280167.96980567</v>
      </c>
      <c r="C53" s="0" t="n">
        <v>2746576.03182431</v>
      </c>
      <c r="D53" s="0" t="n">
        <v>1013066.79051672</v>
      </c>
      <c r="E53" s="0" t="n">
        <v>378498.364127942</v>
      </c>
      <c r="F53" s="0" t="n">
        <v>0</v>
      </c>
      <c r="G53" s="0" t="n">
        <v>12579.8479599075</v>
      </c>
      <c r="H53" s="0" t="n">
        <v>82915.34071552</v>
      </c>
      <c r="I53" s="0" t="n">
        <v>34915.8197356557</v>
      </c>
      <c r="J53" s="0" t="n">
        <v>12511.7087317739</v>
      </c>
    </row>
    <row r="54" customFormat="false" ht="12.8" hidden="false" customHeight="false" outlineLevel="0" collapsed="false">
      <c r="A54" s="0" t="n">
        <v>101</v>
      </c>
      <c r="B54" s="0" t="n">
        <v>5156223.66580125</v>
      </c>
      <c r="C54" s="0" t="n">
        <v>2725576.96908573</v>
      </c>
      <c r="D54" s="0" t="n">
        <v>997527.435761248</v>
      </c>
      <c r="E54" s="0" t="n">
        <v>380284.456083661</v>
      </c>
      <c r="F54" s="0" t="n">
        <v>886551.661443969</v>
      </c>
      <c r="G54" s="0" t="n">
        <v>11898.905366777</v>
      </c>
      <c r="H54" s="0" t="n">
        <v>102092.115940861</v>
      </c>
      <c r="I54" s="0" t="n">
        <v>37361.7594059444</v>
      </c>
      <c r="J54" s="0" t="n">
        <v>14107.5805708611</v>
      </c>
    </row>
    <row r="55" customFormat="false" ht="12.8" hidden="false" customHeight="false" outlineLevel="0" collapsed="false">
      <c r="A55" s="0" t="n">
        <v>102</v>
      </c>
      <c r="B55" s="0" t="n">
        <v>4313908.9070982</v>
      </c>
      <c r="C55" s="0" t="n">
        <v>2740772.67631633</v>
      </c>
      <c r="D55" s="0" t="n">
        <v>1022204.54398411</v>
      </c>
      <c r="E55" s="0" t="n">
        <v>382241.243162508</v>
      </c>
      <c r="F55" s="0" t="n">
        <v>0</v>
      </c>
      <c r="G55" s="0" t="n">
        <v>14885.4167394376</v>
      </c>
      <c r="H55" s="0" t="n">
        <v>94432.4178047117</v>
      </c>
      <c r="I55" s="0" t="n">
        <v>48879.0117494744</v>
      </c>
      <c r="J55" s="0" t="n">
        <v>11936.2626593728</v>
      </c>
    </row>
    <row r="56" customFormat="false" ht="12.8" hidden="false" customHeight="false" outlineLevel="0" collapsed="false">
      <c r="A56" s="0" t="n">
        <v>103</v>
      </c>
      <c r="B56" s="0" t="n">
        <v>4387202.37208853</v>
      </c>
      <c r="C56" s="0" t="n">
        <v>2868080.42078329</v>
      </c>
      <c r="D56" s="0" t="n">
        <v>944709.23864086</v>
      </c>
      <c r="E56" s="0" t="n">
        <v>384213.190869966</v>
      </c>
      <c r="F56" s="0" t="n">
        <v>0</v>
      </c>
      <c r="G56" s="0" t="n">
        <v>11741.6569309287</v>
      </c>
      <c r="H56" s="0" t="n">
        <v>119038.146171415</v>
      </c>
      <c r="I56" s="0" t="n">
        <v>42573.1245803819</v>
      </c>
      <c r="J56" s="0" t="n">
        <v>16914.9117480341</v>
      </c>
    </row>
    <row r="57" customFormat="false" ht="12.8" hidden="false" customHeight="false" outlineLevel="0" collapsed="false">
      <c r="A57" s="0" t="n">
        <v>104</v>
      </c>
      <c r="B57" s="0" t="n">
        <v>4349393.21465725</v>
      </c>
      <c r="C57" s="0" t="n">
        <v>2830374.12759108</v>
      </c>
      <c r="D57" s="0" t="n">
        <v>947036.375775223</v>
      </c>
      <c r="E57" s="0" t="n">
        <v>383407.375140312</v>
      </c>
      <c r="F57" s="0" t="n">
        <v>0</v>
      </c>
      <c r="G57" s="0" t="n">
        <v>15495.1961892896</v>
      </c>
      <c r="H57" s="0" t="n">
        <v>117224.255789191</v>
      </c>
      <c r="I57" s="0" t="n">
        <v>36346.3203586434</v>
      </c>
      <c r="J57" s="0" t="n">
        <v>17577.6209356736</v>
      </c>
    </row>
    <row r="58" customFormat="false" ht="12.8" hidden="false" customHeight="false" outlineLevel="0" collapsed="false">
      <c r="A58" s="0" t="n">
        <v>105</v>
      </c>
      <c r="B58" s="0" t="n">
        <v>5238343.2930928</v>
      </c>
      <c r="C58" s="0" t="n">
        <v>2811917.98543699</v>
      </c>
      <c r="D58" s="0" t="n">
        <v>965313.206486595</v>
      </c>
      <c r="E58" s="0" t="n">
        <v>382299.3404181</v>
      </c>
      <c r="F58" s="0" t="n">
        <v>903905.589031971</v>
      </c>
      <c r="G58" s="0" t="n">
        <v>17213.7803250261</v>
      </c>
      <c r="H58" s="0" t="n">
        <v>93551.6413219086</v>
      </c>
      <c r="I58" s="0" t="n">
        <v>48976.9806717205</v>
      </c>
      <c r="J58" s="0" t="n">
        <v>14294.7538146396</v>
      </c>
    </row>
    <row r="59" customFormat="false" ht="12.8" hidden="false" customHeight="false" outlineLevel="0" collapsed="false">
      <c r="A59" s="0" t="n">
        <v>106</v>
      </c>
      <c r="B59" s="0" t="n">
        <v>4316633.27711228</v>
      </c>
      <c r="C59" s="0" t="n">
        <v>2809365.52348968</v>
      </c>
      <c r="D59" s="0" t="n">
        <v>957874.030008406</v>
      </c>
      <c r="E59" s="0" t="n">
        <v>385957.795363777</v>
      </c>
      <c r="F59" s="0" t="n">
        <v>0</v>
      </c>
      <c r="G59" s="0" t="n">
        <v>13635.8010201717</v>
      </c>
      <c r="H59" s="0" t="n">
        <v>92627.8924667873</v>
      </c>
      <c r="I59" s="0" t="n">
        <v>41266.7042334343</v>
      </c>
      <c r="J59" s="0" t="n">
        <v>13737.5123986554</v>
      </c>
    </row>
    <row r="60" customFormat="false" ht="12.8" hidden="false" customHeight="false" outlineLevel="0" collapsed="false">
      <c r="A60" s="0" t="n">
        <v>107</v>
      </c>
      <c r="B60" s="0" t="n">
        <v>4291287.08730843</v>
      </c>
      <c r="C60" s="0" t="n">
        <v>2749690.68388832</v>
      </c>
      <c r="D60" s="0" t="n">
        <v>989167.228108021</v>
      </c>
      <c r="E60" s="0" t="n">
        <v>386938.097027428</v>
      </c>
      <c r="F60" s="0" t="n">
        <v>0</v>
      </c>
      <c r="G60" s="0" t="n">
        <v>22285.7440689573</v>
      </c>
      <c r="H60" s="0" t="n">
        <v>85283.5317569878</v>
      </c>
      <c r="I60" s="0" t="n">
        <v>43953.5684681835</v>
      </c>
      <c r="J60" s="0" t="n">
        <v>13322.8497863098</v>
      </c>
    </row>
    <row r="61" customFormat="false" ht="12.8" hidden="false" customHeight="false" outlineLevel="0" collapsed="false">
      <c r="A61" s="0" t="n">
        <v>108</v>
      </c>
      <c r="B61" s="0" t="n">
        <v>4328132.3239386</v>
      </c>
      <c r="C61" s="0" t="n">
        <v>2761068.30921034</v>
      </c>
      <c r="D61" s="0" t="n">
        <v>1010335.50843559</v>
      </c>
      <c r="E61" s="0" t="n">
        <v>385547.493618834</v>
      </c>
      <c r="F61" s="0" t="n">
        <v>0</v>
      </c>
      <c r="G61" s="0" t="n">
        <v>17504.9511046466</v>
      </c>
      <c r="H61" s="0" t="n">
        <v>95172.9326396214</v>
      </c>
      <c r="I61" s="0" t="n">
        <v>39814.4480840529</v>
      </c>
      <c r="J61" s="0" t="n">
        <v>16086.2898431461</v>
      </c>
    </row>
    <row r="62" customFormat="false" ht="12.8" hidden="false" customHeight="false" outlineLevel="0" collapsed="false">
      <c r="A62" s="0" t="n">
        <v>109</v>
      </c>
      <c r="B62" s="0" t="n">
        <v>5216304.31546837</v>
      </c>
      <c r="C62" s="0" t="n">
        <v>2696820.39131867</v>
      </c>
      <c r="D62" s="0" t="n">
        <v>1047064.43065243</v>
      </c>
      <c r="E62" s="0" t="n">
        <v>387404.182129106</v>
      </c>
      <c r="F62" s="0" t="n">
        <v>912554.893855748</v>
      </c>
      <c r="G62" s="0" t="n">
        <v>16114.2466812558</v>
      </c>
      <c r="H62" s="0" t="n">
        <v>113179.678557613</v>
      </c>
      <c r="I62" s="0" t="n">
        <v>26396.3028367923</v>
      </c>
      <c r="J62" s="0" t="n">
        <v>16451.4282578013</v>
      </c>
    </row>
    <row r="63" customFormat="false" ht="12.8" hidden="false" customHeight="false" outlineLevel="0" collapsed="false">
      <c r="A63" s="0" t="n">
        <v>110</v>
      </c>
      <c r="B63" s="0" t="n">
        <v>4342364.29594893</v>
      </c>
      <c r="C63" s="0" t="n">
        <v>2863573.27886801</v>
      </c>
      <c r="D63" s="0" t="n">
        <v>909057.220174419</v>
      </c>
      <c r="E63" s="0" t="n">
        <v>385546.204627644</v>
      </c>
      <c r="F63" s="0" t="n">
        <v>0</v>
      </c>
      <c r="G63" s="0" t="n">
        <v>15129.1517930917</v>
      </c>
      <c r="H63" s="0" t="n">
        <v>120992.251077466</v>
      </c>
      <c r="I63" s="0" t="n">
        <v>30183.4117828975</v>
      </c>
      <c r="J63" s="0" t="n">
        <v>16623.513842613</v>
      </c>
    </row>
    <row r="64" customFormat="false" ht="12.8" hidden="false" customHeight="false" outlineLevel="0" collapsed="false">
      <c r="A64" s="0" t="n">
        <v>111</v>
      </c>
      <c r="B64" s="0" t="n">
        <v>4317737.59785503</v>
      </c>
      <c r="C64" s="0" t="n">
        <v>2820172.44283077</v>
      </c>
      <c r="D64" s="0" t="n">
        <v>959994.952644776</v>
      </c>
      <c r="E64" s="0" t="n">
        <v>385132.094798128</v>
      </c>
      <c r="F64" s="0" t="n">
        <v>0</v>
      </c>
      <c r="G64" s="0" t="n">
        <v>13414.2427709782</v>
      </c>
      <c r="H64" s="0" t="n">
        <v>97000.7492770722</v>
      </c>
      <c r="I64" s="0" t="n">
        <v>26217.6310460506</v>
      </c>
      <c r="J64" s="0" t="n">
        <v>15121.6322279077</v>
      </c>
    </row>
    <row r="65" customFormat="false" ht="12.8" hidden="false" customHeight="false" outlineLevel="0" collapsed="false">
      <c r="A65" s="0" t="n">
        <v>112</v>
      </c>
      <c r="B65" s="0" t="n">
        <v>4363336.9355189</v>
      </c>
      <c r="C65" s="0" t="n">
        <v>2853388.43161994</v>
      </c>
      <c r="D65" s="0" t="n">
        <v>950897.090314395</v>
      </c>
      <c r="E65" s="0" t="n">
        <v>383197.163256419</v>
      </c>
      <c r="F65" s="0" t="n">
        <v>0</v>
      </c>
      <c r="G65" s="0" t="n">
        <v>13340.4287400423</v>
      </c>
      <c r="H65" s="0" t="n">
        <v>104091.292526844</v>
      </c>
      <c r="I65" s="0" t="n">
        <v>40660.6258940292</v>
      </c>
      <c r="J65" s="0" t="n">
        <v>15286.8127945264</v>
      </c>
    </row>
    <row r="66" customFormat="false" ht="12.8" hidden="false" customHeight="false" outlineLevel="0" collapsed="false">
      <c r="A66" s="0" t="n">
        <v>113</v>
      </c>
      <c r="B66" s="0" t="n">
        <v>5268694.96461836</v>
      </c>
      <c r="C66" s="0" t="n">
        <v>2784277.71311089</v>
      </c>
      <c r="D66" s="0" t="n">
        <v>985100.664689869</v>
      </c>
      <c r="E66" s="0" t="n">
        <v>385209.932687751</v>
      </c>
      <c r="F66" s="0" t="n">
        <v>920570.610446486</v>
      </c>
      <c r="G66" s="0" t="n">
        <v>9589.30275092293</v>
      </c>
      <c r="H66" s="0" t="n">
        <v>121229.190377531</v>
      </c>
      <c r="I66" s="0" t="n">
        <v>47503.7983344098</v>
      </c>
      <c r="J66" s="0" t="n">
        <v>15954.2195209135</v>
      </c>
    </row>
    <row r="67" customFormat="false" ht="12.8" hidden="false" customHeight="false" outlineLevel="0" collapsed="false">
      <c r="A67" s="0" t="n">
        <v>114</v>
      </c>
      <c r="B67" s="0" t="n">
        <v>4380728.21451676</v>
      </c>
      <c r="C67" s="0" t="n">
        <v>2832219.16313334</v>
      </c>
      <c r="D67" s="0" t="n">
        <v>969364.734072287</v>
      </c>
      <c r="E67" s="0" t="n">
        <v>386046.254548551</v>
      </c>
      <c r="F67" s="0" t="n">
        <v>0</v>
      </c>
      <c r="G67" s="0" t="n">
        <v>11371.1720302593</v>
      </c>
      <c r="H67" s="0" t="n">
        <v>116301.832799111</v>
      </c>
      <c r="I67" s="0" t="n">
        <v>48782.5786595385</v>
      </c>
      <c r="J67" s="0" t="n">
        <v>16545.7434257557</v>
      </c>
    </row>
    <row r="68" customFormat="false" ht="12.8" hidden="false" customHeight="false" outlineLevel="0" collapsed="false">
      <c r="A68" s="0" t="n">
        <v>115</v>
      </c>
      <c r="B68" s="0" t="n">
        <v>4347989.214077</v>
      </c>
      <c r="C68" s="0" t="n">
        <v>2857224.75884823</v>
      </c>
      <c r="D68" s="0" t="n">
        <v>944735.095164264</v>
      </c>
      <c r="E68" s="0" t="n">
        <v>382515.188085631</v>
      </c>
      <c r="F68" s="0" t="n">
        <v>0</v>
      </c>
      <c r="G68" s="0" t="n">
        <v>11587.8214593151</v>
      </c>
      <c r="H68" s="0" t="n">
        <v>105538.611367253</v>
      </c>
      <c r="I68" s="0" t="n">
        <v>28986.057172639</v>
      </c>
      <c r="J68" s="0" t="n">
        <v>15826.9805303358</v>
      </c>
    </row>
    <row r="69" customFormat="false" ht="12.8" hidden="false" customHeight="false" outlineLevel="0" collapsed="false">
      <c r="A69" s="0" t="n">
        <v>116</v>
      </c>
      <c r="B69" s="0" t="n">
        <v>4359702.30709238</v>
      </c>
      <c r="C69" s="0" t="n">
        <v>2854868.64929384</v>
      </c>
      <c r="D69" s="0" t="n">
        <v>944088.915560307</v>
      </c>
      <c r="E69" s="0" t="n">
        <v>385660.798058486</v>
      </c>
      <c r="F69" s="0" t="n">
        <v>0</v>
      </c>
      <c r="G69" s="0" t="n">
        <v>17990.1115829679</v>
      </c>
      <c r="H69" s="0" t="n">
        <v>117372.904711068</v>
      </c>
      <c r="I69" s="0" t="n">
        <v>27217.0044225974</v>
      </c>
      <c r="J69" s="0" t="n">
        <v>17124.8410522279</v>
      </c>
    </row>
    <row r="70" customFormat="false" ht="12.8" hidden="false" customHeight="false" outlineLevel="0" collapsed="false">
      <c r="A70" s="0" t="n">
        <v>117</v>
      </c>
      <c r="B70" s="0" t="n">
        <v>5234365.42588328</v>
      </c>
      <c r="C70" s="0" t="n">
        <v>2781502.45522768</v>
      </c>
      <c r="D70" s="0" t="n">
        <v>958242.59306402</v>
      </c>
      <c r="E70" s="0" t="n">
        <v>387813.611531812</v>
      </c>
      <c r="F70" s="0" t="n">
        <v>917748.289658646</v>
      </c>
      <c r="G70" s="0" t="n">
        <v>17453.8048819868</v>
      </c>
      <c r="H70" s="0" t="n">
        <v>120523.891490791</v>
      </c>
      <c r="I70" s="0" t="n">
        <v>39010.463262603</v>
      </c>
      <c r="J70" s="0" t="n">
        <v>17490.2922699859</v>
      </c>
    </row>
    <row r="71" customFormat="false" ht="12.8" hidden="false" customHeight="false" outlineLevel="0" collapsed="false">
      <c r="A71" s="0" t="n">
        <v>118</v>
      </c>
      <c r="B71" s="0" t="n">
        <v>4336085.16829583</v>
      </c>
      <c r="C71" s="0" t="n">
        <v>2858249.75536101</v>
      </c>
      <c r="D71" s="0" t="n">
        <v>915252.372772023</v>
      </c>
      <c r="E71" s="0" t="n">
        <v>390577.785892063</v>
      </c>
      <c r="F71" s="0" t="n">
        <v>0</v>
      </c>
      <c r="G71" s="0" t="n">
        <v>18082.0753104791</v>
      </c>
      <c r="H71" s="0" t="n">
        <v>104849.44241521</v>
      </c>
      <c r="I71" s="0" t="n">
        <v>38024.4575176577</v>
      </c>
      <c r="J71" s="0" t="n">
        <v>14863.6387174555</v>
      </c>
    </row>
    <row r="72" customFormat="false" ht="12.8" hidden="false" customHeight="false" outlineLevel="0" collapsed="false">
      <c r="A72" s="0" t="n">
        <v>119</v>
      </c>
      <c r="B72" s="0" t="n">
        <v>4408971.52292461</v>
      </c>
      <c r="C72" s="0" t="n">
        <v>2958387.55399031</v>
      </c>
      <c r="D72" s="0" t="n">
        <v>869143.744456164</v>
      </c>
      <c r="E72" s="0" t="n">
        <v>385556.95286017</v>
      </c>
      <c r="F72" s="0" t="n">
        <v>0</v>
      </c>
      <c r="G72" s="0" t="n">
        <v>15195.3493503149</v>
      </c>
      <c r="H72" s="0" t="n">
        <v>131677.700179735</v>
      </c>
      <c r="I72" s="0" t="n">
        <v>33730.2610934393</v>
      </c>
      <c r="J72" s="0" t="n">
        <v>19648.8193698974</v>
      </c>
    </row>
    <row r="73" customFormat="false" ht="12.8" hidden="false" customHeight="false" outlineLevel="0" collapsed="false">
      <c r="A73" s="0" t="n">
        <v>120</v>
      </c>
      <c r="B73" s="0" t="n">
        <v>4424117.25866192</v>
      </c>
      <c r="C73" s="0" t="n">
        <v>2959176.99223443</v>
      </c>
      <c r="D73" s="0" t="n">
        <v>887880.171653854</v>
      </c>
      <c r="E73" s="0" t="n">
        <v>384659.730302686</v>
      </c>
      <c r="F73" s="0" t="n">
        <v>0</v>
      </c>
      <c r="G73" s="0" t="n">
        <v>15512.151215462</v>
      </c>
      <c r="H73" s="0" t="n">
        <v>136897.262085766</v>
      </c>
      <c r="I73" s="0" t="n">
        <v>18829.5546392148</v>
      </c>
      <c r="J73" s="0" t="n">
        <v>19459.8746990259</v>
      </c>
    </row>
    <row r="74" customFormat="false" ht="12.8" hidden="false" customHeight="false" outlineLevel="0" collapsed="false">
      <c r="A74" s="0" t="n">
        <v>121</v>
      </c>
      <c r="B74" s="0" t="n">
        <v>5356310.36997564</v>
      </c>
      <c r="C74" s="0" t="n">
        <v>3027810.7741885</v>
      </c>
      <c r="D74" s="0" t="n">
        <v>811046.93399273</v>
      </c>
      <c r="E74" s="0" t="n">
        <v>382300.235298416</v>
      </c>
      <c r="F74" s="0" t="n">
        <v>921093.238049894</v>
      </c>
      <c r="G74" s="0" t="n">
        <v>18422.9463225201</v>
      </c>
      <c r="H74" s="0" t="n">
        <v>129992.896593399</v>
      </c>
      <c r="I74" s="0" t="n">
        <v>43664.0186625019</v>
      </c>
      <c r="J74" s="0" t="n">
        <v>19634.4810015179</v>
      </c>
    </row>
    <row r="75" customFormat="false" ht="12.8" hidden="false" customHeight="false" outlineLevel="0" collapsed="false">
      <c r="A75" s="0" t="n">
        <v>122</v>
      </c>
      <c r="B75" s="0" t="n">
        <v>4342258.76819495</v>
      </c>
      <c r="C75" s="0" t="n">
        <v>3003176.78336823</v>
      </c>
      <c r="D75" s="0" t="n">
        <v>783969.932989619</v>
      </c>
      <c r="E75" s="0" t="n">
        <v>381221.386552375</v>
      </c>
      <c r="F75" s="0" t="n">
        <v>0</v>
      </c>
      <c r="G75" s="0" t="n">
        <v>16939.2146358112</v>
      </c>
      <c r="H75" s="0" t="n">
        <v>116331.04995586</v>
      </c>
      <c r="I75" s="0" t="n">
        <v>27510.1204240228</v>
      </c>
      <c r="J75" s="0" t="n">
        <v>18343.3895386665</v>
      </c>
    </row>
    <row r="76" customFormat="false" ht="12.8" hidden="false" customHeight="false" outlineLevel="0" collapsed="false">
      <c r="A76" s="0" t="n">
        <v>123</v>
      </c>
      <c r="B76" s="0" t="n">
        <v>4306734.54172308</v>
      </c>
      <c r="C76" s="0" t="n">
        <v>2985261.85747298</v>
      </c>
      <c r="D76" s="0" t="n">
        <v>747346.898986642</v>
      </c>
      <c r="E76" s="0" t="n">
        <v>383630.050361679</v>
      </c>
      <c r="F76" s="0" t="n">
        <v>0</v>
      </c>
      <c r="G76" s="0" t="n">
        <v>18118.9328985062</v>
      </c>
      <c r="H76" s="0" t="n">
        <v>129166.655688896</v>
      </c>
      <c r="I76" s="0" t="n">
        <v>22787.5515709253</v>
      </c>
      <c r="J76" s="0" t="n">
        <v>19937.7889231937</v>
      </c>
    </row>
    <row r="77" customFormat="false" ht="12.8" hidden="false" customHeight="false" outlineLevel="0" collapsed="false">
      <c r="A77" s="0" t="n">
        <v>124</v>
      </c>
      <c r="B77" s="0" t="n">
        <v>4444129.45277745</v>
      </c>
      <c r="C77" s="0" t="n">
        <v>3135728.98046465</v>
      </c>
      <c r="D77" s="0" t="n">
        <v>745617.403173445</v>
      </c>
      <c r="E77" s="0" t="n">
        <v>388592.111017725</v>
      </c>
      <c r="F77" s="0" t="n">
        <v>0</v>
      </c>
      <c r="G77" s="0" t="n">
        <v>14406.9118993021</v>
      </c>
      <c r="H77" s="0" t="n">
        <v>130746.828339957</v>
      </c>
      <c r="I77" s="0" t="n">
        <v>14369.6831930668</v>
      </c>
      <c r="J77" s="0" t="n">
        <v>20097.6776334597</v>
      </c>
    </row>
    <row r="78" customFormat="false" ht="12.8" hidden="false" customHeight="false" outlineLevel="0" collapsed="false">
      <c r="A78" s="0" t="n">
        <v>125</v>
      </c>
      <c r="B78" s="0" t="n">
        <v>5297785.39820457</v>
      </c>
      <c r="C78" s="0" t="n">
        <v>3062179.95928404</v>
      </c>
      <c r="D78" s="0" t="n">
        <v>731965.983165412</v>
      </c>
      <c r="E78" s="0" t="n">
        <v>392298.619388644</v>
      </c>
      <c r="F78" s="0" t="n">
        <v>930332.841148351</v>
      </c>
      <c r="G78" s="0" t="n">
        <v>18962.2081997599</v>
      </c>
      <c r="H78" s="0" t="n">
        <v>119748.512137219</v>
      </c>
      <c r="I78" s="0" t="n">
        <v>25699.6741493803</v>
      </c>
      <c r="J78" s="0" t="n">
        <v>16057.023137481</v>
      </c>
    </row>
    <row r="79" customFormat="false" ht="12.8" hidden="false" customHeight="false" outlineLevel="0" collapsed="false">
      <c r="A79" s="0" t="n">
        <v>126</v>
      </c>
      <c r="B79" s="0" t="n">
        <v>4351365.37780832</v>
      </c>
      <c r="C79" s="0" t="n">
        <v>3028993.25048746</v>
      </c>
      <c r="D79" s="0" t="n">
        <v>738835.954964077</v>
      </c>
      <c r="E79" s="0" t="n">
        <v>393458.741507024</v>
      </c>
      <c r="F79" s="0" t="n">
        <v>0</v>
      </c>
      <c r="G79" s="0" t="n">
        <v>12629.825455142</v>
      </c>
      <c r="H79" s="0" t="n">
        <v>126750.721126928</v>
      </c>
      <c r="I79" s="0" t="n">
        <v>35153.782801164</v>
      </c>
      <c r="J79" s="0" t="n">
        <v>17475.1676079367</v>
      </c>
    </row>
    <row r="80" customFormat="false" ht="12.8" hidden="false" customHeight="false" outlineLevel="0" collapsed="false">
      <c r="A80" s="0" t="n">
        <v>127</v>
      </c>
      <c r="B80" s="0" t="n">
        <v>4338018.208111</v>
      </c>
      <c r="C80" s="0" t="n">
        <v>3012144.32104068</v>
      </c>
      <c r="D80" s="0" t="n">
        <v>758977.407139754</v>
      </c>
      <c r="E80" s="0" t="n">
        <v>393717.338010546</v>
      </c>
      <c r="F80" s="0" t="n">
        <v>0</v>
      </c>
      <c r="G80" s="0" t="n">
        <v>14950.6555782396</v>
      </c>
      <c r="H80" s="0" t="n">
        <v>111055.528171583</v>
      </c>
      <c r="I80" s="0" t="n">
        <v>19758.2322655374</v>
      </c>
      <c r="J80" s="0" t="n">
        <v>15843.1863657561</v>
      </c>
    </row>
    <row r="81" customFormat="false" ht="12.8" hidden="false" customHeight="false" outlineLevel="0" collapsed="false">
      <c r="A81" s="0" t="n">
        <v>128</v>
      </c>
      <c r="B81" s="0" t="n">
        <v>4412256.16866408</v>
      </c>
      <c r="C81" s="0" t="n">
        <v>3047777.96796181</v>
      </c>
      <c r="D81" s="0" t="n">
        <v>778722.944536797</v>
      </c>
      <c r="E81" s="0" t="n">
        <v>395066.142115634</v>
      </c>
      <c r="F81" s="0" t="n">
        <v>0</v>
      </c>
      <c r="G81" s="0" t="n">
        <v>18160.592341846</v>
      </c>
      <c r="H81" s="0" t="n">
        <v>122769.626535107</v>
      </c>
      <c r="I81" s="0" t="n">
        <v>33035.0540768233</v>
      </c>
      <c r="J81" s="0" t="n">
        <v>19327.6944338161</v>
      </c>
    </row>
    <row r="82" customFormat="false" ht="12.8" hidden="false" customHeight="false" outlineLevel="0" collapsed="false">
      <c r="A82" s="0" t="n">
        <v>129</v>
      </c>
      <c r="B82" s="0" t="n">
        <v>5273233.68762173</v>
      </c>
      <c r="C82" s="0" t="n">
        <v>3053881.20100785</v>
      </c>
      <c r="D82" s="0" t="n">
        <v>719217.659479922</v>
      </c>
      <c r="E82" s="0" t="n">
        <v>392176.521010617</v>
      </c>
      <c r="F82" s="0" t="n">
        <v>930370.190754961</v>
      </c>
      <c r="G82" s="0" t="n">
        <v>15088.0359521147</v>
      </c>
      <c r="H82" s="0" t="n">
        <v>96192.7934054824</v>
      </c>
      <c r="I82" s="0" t="n">
        <v>39018.1650569873</v>
      </c>
      <c r="J82" s="0" t="n">
        <v>14059.5866745008</v>
      </c>
    </row>
    <row r="83" customFormat="false" ht="12.8" hidden="false" customHeight="false" outlineLevel="0" collapsed="false">
      <c r="A83" s="0" t="n">
        <v>130</v>
      </c>
      <c r="B83" s="0" t="n">
        <v>4392199.7239417</v>
      </c>
      <c r="C83" s="0" t="n">
        <v>3067581.87810614</v>
      </c>
      <c r="D83" s="0" t="n">
        <v>737060.796904727</v>
      </c>
      <c r="E83" s="0" t="n">
        <v>393726.716453797</v>
      </c>
      <c r="F83" s="0" t="n">
        <v>0</v>
      </c>
      <c r="G83" s="0" t="n">
        <v>29000.1453937499</v>
      </c>
      <c r="H83" s="0" t="n">
        <v>108653.526656097</v>
      </c>
      <c r="I83" s="0" t="n">
        <v>33783.8904444793</v>
      </c>
      <c r="J83" s="0" t="n">
        <v>14475.1726334476</v>
      </c>
    </row>
    <row r="84" customFormat="false" ht="12.8" hidden="false" customHeight="false" outlineLevel="0" collapsed="false">
      <c r="A84" s="0" t="n">
        <v>131</v>
      </c>
      <c r="B84" s="0" t="n">
        <v>4347546.21749634</v>
      </c>
      <c r="C84" s="0" t="n">
        <v>3083669.06381331</v>
      </c>
      <c r="D84" s="0" t="n">
        <v>694159.298794921</v>
      </c>
      <c r="E84" s="0" t="n">
        <v>393878.28657402</v>
      </c>
      <c r="F84" s="0" t="n">
        <v>0</v>
      </c>
      <c r="G84" s="0" t="n">
        <v>15261.2561744897</v>
      </c>
      <c r="H84" s="0" t="n">
        <v>113777.606320534</v>
      </c>
      <c r="I84" s="0" t="n">
        <v>17032.9279824735</v>
      </c>
      <c r="J84" s="0" t="n">
        <v>16735.2939113915</v>
      </c>
    </row>
    <row r="85" customFormat="false" ht="12.8" hidden="false" customHeight="false" outlineLevel="0" collapsed="false">
      <c r="A85" s="0" t="n">
        <v>132</v>
      </c>
      <c r="B85" s="0" t="n">
        <v>4288746.53792283</v>
      </c>
      <c r="C85" s="0" t="n">
        <v>3045506.93025065</v>
      </c>
      <c r="D85" s="0" t="n">
        <v>663394.911406746</v>
      </c>
      <c r="E85" s="0" t="n">
        <v>394558.612655286</v>
      </c>
      <c r="F85" s="0" t="n">
        <v>0</v>
      </c>
      <c r="G85" s="0" t="n">
        <v>19483.1921560855</v>
      </c>
      <c r="H85" s="0" t="n">
        <v>106740.403808185</v>
      </c>
      <c r="I85" s="0" t="n">
        <v>28604.6128950835</v>
      </c>
      <c r="J85" s="0" t="n">
        <v>14632.6750833897</v>
      </c>
    </row>
    <row r="86" customFormat="false" ht="12.8" hidden="false" customHeight="false" outlineLevel="0" collapsed="false">
      <c r="A86" s="0" t="n">
        <v>133</v>
      </c>
      <c r="B86" s="0" t="n">
        <v>5258675.26312012</v>
      </c>
      <c r="C86" s="0" t="n">
        <v>3106424.09603315</v>
      </c>
      <c r="D86" s="0" t="n">
        <v>651702.682606938</v>
      </c>
      <c r="E86" s="0" t="n">
        <v>396707.918573876</v>
      </c>
      <c r="F86" s="0" t="n">
        <v>931968.879775019</v>
      </c>
      <c r="G86" s="0" t="n">
        <v>17660.3916888022</v>
      </c>
      <c r="H86" s="0" t="n">
        <v>92738.518523236</v>
      </c>
      <c r="I86" s="0" t="n">
        <v>38940.1325718989</v>
      </c>
      <c r="J86" s="0" t="n">
        <v>13748.1072429146</v>
      </c>
    </row>
    <row r="87" customFormat="false" ht="12.8" hidden="false" customHeight="false" outlineLevel="0" collapsed="false">
      <c r="A87" s="0" t="n">
        <v>134</v>
      </c>
      <c r="B87" s="0" t="n">
        <v>4316803.06301208</v>
      </c>
      <c r="C87" s="0" t="n">
        <v>3043614.74173507</v>
      </c>
      <c r="D87" s="0" t="n">
        <v>676425.429223183</v>
      </c>
      <c r="E87" s="0" t="n">
        <v>401919.295019918</v>
      </c>
      <c r="F87" s="0" t="n">
        <v>0</v>
      </c>
      <c r="G87" s="0" t="n">
        <v>20097.4012700377</v>
      </c>
      <c r="H87" s="0" t="n">
        <v>110600.798056591</v>
      </c>
      <c r="I87" s="0" t="n">
        <v>34817.1647687604</v>
      </c>
      <c r="J87" s="0" t="n">
        <v>16912.9901022874</v>
      </c>
    </row>
    <row r="88" customFormat="false" ht="12.8" hidden="false" customHeight="false" outlineLevel="0" collapsed="false">
      <c r="A88" s="0" t="n">
        <v>135</v>
      </c>
      <c r="B88" s="0" t="n">
        <v>4330382.58498873</v>
      </c>
      <c r="C88" s="0" t="n">
        <v>3002852.85233275</v>
      </c>
      <c r="D88" s="0" t="n">
        <v>742217.824033595</v>
      </c>
      <c r="E88" s="0" t="n">
        <v>401758.401356702</v>
      </c>
      <c r="F88" s="0" t="n">
        <v>0</v>
      </c>
      <c r="G88" s="0" t="n">
        <v>19272.7353230623</v>
      </c>
      <c r="H88" s="0" t="n">
        <v>105584.484063644</v>
      </c>
      <c r="I88" s="0" t="n">
        <v>33173.4897857052</v>
      </c>
      <c r="J88" s="0" t="n">
        <v>16170.2142576041</v>
      </c>
    </row>
    <row r="89" customFormat="false" ht="12.8" hidden="false" customHeight="false" outlineLevel="0" collapsed="false">
      <c r="A89" s="0" t="n">
        <v>136</v>
      </c>
      <c r="B89" s="0" t="n">
        <v>4364564.97953789</v>
      </c>
      <c r="C89" s="0" t="n">
        <v>3083770.97853268</v>
      </c>
      <c r="D89" s="0" t="n">
        <v>685472.934099356</v>
      </c>
      <c r="E89" s="0" t="n">
        <v>400647.972778417</v>
      </c>
      <c r="F89" s="0" t="n">
        <v>0</v>
      </c>
      <c r="G89" s="0" t="n">
        <v>21395.5237717652</v>
      </c>
      <c r="H89" s="0" t="n">
        <v>115152.910216129</v>
      </c>
      <c r="I89" s="0" t="n">
        <v>28367.1633779565</v>
      </c>
      <c r="J89" s="0" t="n">
        <v>18059.1843930718</v>
      </c>
    </row>
    <row r="90" customFormat="false" ht="12.8" hidden="false" customHeight="false" outlineLevel="0" collapsed="false">
      <c r="A90" s="0" t="n">
        <v>137</v>
      </c>
      <c r="B90" s="0" t="n">
        <v>5324732.80726936</v>
      </c>
      <c r="C90" s="0" t="n">
        <v>3110999.76080828</v>
      </c>
      <c r="D90" s="0" t="n">
        <v>694533.201565973</v>
      </c>
      <c r="E90" s="0" t="n">
        <v>398581.415317737</v>
      </c>
      <c r="F90" s="0" t="n">
        <v>944081.500765461</v>
      </c>
      <c r="G90" s="0" t="n">
        <v>25543.8551279515</v>
      </c>
      <c r="H90" s="0" t="n">
        <v>108845.16274236</v>
      </c>
      <c r="I90" s="0" t="n">
        <v>25968.6491045533</v>
      </c>
      <c r="J90" s="0" t="n">
        <v>19666.7073491963</v>
      </c>
    </row>
    <row r="91" customFormat="false" ht="12.8" hidden="false" customHeight="false" outlineLevel="0" collapsed="false">
      <c r="A91" s="0" t="n">
        <v>138</v>
      </c>
      <c r="B91" s="0" t="n">
        <v>4411869.11355443</v>
      </c>
      <c r="C91" s="0" t="n">
        <v>3048578.57109542</v>
      </c>
      <c r="D91" s="0" t="n">
        <v>787160.297373228</v>
      </c>
      <c r="E91" s="0" t="n">
        <v>400502.779540567</v>
      </c>
      <c r="F91" s="0" t="n">
        <v>0</v>
      </c>
      <c r="G91" s="0" t="n">
        <v>19493.3535313428</v>
      </c>
      <c r="H91" s="0" t="n">
        <v>122198.271873746</v>
      </c>
      <c r="I91" s="0" t="n">
        <v>11299.5069595866</v>
      </c>
      <c r="J91" s="0" t="n">
        <v>16535.174475217</v>
      </c>
    </row>
    <row r="92" customFormat="false" ht="12.8" hidden="false" customHeight="false" outlineLevel="0" collapsed="false">
      <c r="A92" s="0" t="n">
        <v>139</v>
      </c>
      <c r="B92" s="0" t="n">
        <v>4403870.1926583</v>
      </c>
      <c r="C92" s="0" t="n">
        <v>3086029.26294124</v>
      </c>
      <c r="D92" s="0" t="n">
        <v>738960.3300151</v>
      </c>
      <c r="E92" s="0" t="n">
        <v>397275.919033491</v>
      </c>
      <c r="F92" s="0" t="n">
        <v>0</v>
      </c>
      <c r="G92" s="0" t="n">
        <v>17875.8507350163</v>
      </c>
      <c r="H92" s="0" t="n">
        <v>115724.903427611</v>
      </c>
      <c r="I92" s="0" t="n">
        <v>23866.86942116</v>
      </c>
      <c r="J92" s="0" t="n">
        <v>16777.5043597306</v>
      </c>
    </row>
    <row r="93" customFormat="false" ht="12.8" hidden="false" customHeight="false" outlineLevel="0" collapsed="false">
      <c r="A93" s="0" t="n">
        <v>140</v>
      </c>
      <c r="B93" s="0" t="n">
        <v>4500727.22466688</v>
      </c>
      <c r="C93" s="0" t="n">
        <v>3056662.10054349</v>
      </c>
      <c r="D93" s="0" t="n">
        <v>803918.293446813</v>
      </c>
      <c r="E93" s="0" t="n">
        <v>400571.60177139</v>
      </c>
      <c r="F93" s="0" t="n">
        <v>0</v>
      </c>
      <c r="G93" s="0" t="n">
        <v>22011.0206383714</v>
      </c>
      <c r="H93" s="0" t="n">
        <v>146474.991410672</v>
      </c>
      <c r="I93" s="0" t="n">
        <v>39758.8961671594</v>
      </c>
      <c r="J93" s="0" t="n">
        <v>21532.3753721812</v>
      </c>
    </row>
    <row r="94" customFormat="false" ht="12.8" hidden="false" customHeight="false" outlineLevel="0" collapsed="false">
      <c r="A94" s="0" t="n">
        <v>141</v>
      </c>
      <c r="B94" s="0" t="n">
        <v>5404579.4253393</v>
      </c>
      <c r="C94" s="0" t="n">
        <v>3048005.1096542</v>
      </c>
      <c r="D94" s="0" t="n">
        <v>816071.730245008</v>
      </c>
      <c r="E94" s="0" t="n">
        <v>401593.794723867</v>
      </c>
      <c r="F94" s="0" t="n">
        <v>960472.521348125</v>
      </c>
      <c r="G94" s="0" t="n">
        <v>20375.9653454627</v>
      </c>
      <c r="H94" s="0" t="n">
        <v>104153.163890822</v>
      </c>
      <c r="I94" s="0" t="n">
        <v>27662.6449147193</v>
      </c>
      <c r="J94" s="0" t="n">
        <v>16582.4191634574</v>
      </c>
    </row>
    <row r="95" customFormat="false" ht="12.8" hidden="false" customHeight="false" outlineLevel="0" collapsed="false">
      <c r="A95" s="0" t="n">
        <v>142</v>
      </c>
      <c r="B95" s="0" t="n">
        <v>4484071.95697261</v>
      </c>
      <c r="C95" s="0" t="n">
        <v>3144314.08226988</v>
      </c>
      <c r="D95" s="0" t="n">
        <v>728133.622590876</v>
      </c>
      <c r="E95" s="0" t="n">
        <v>401917.963884019</v>
      </c>
      <c r="F95" s="0" t="n">
        <v>0</v>
      </c>
      <c r="G95" s="0" t="n">
        <v>11781.6756567023</v>
      </c>
      <c r="H95" s="0" t="n">
        <v>138843.880778253</v>
      </c>
      <c r="I95" s="0" t="n">
        <v>20782.5199728783</v>
      </c>
      <c r="J95" s="0" t="n">
        <v>21250.5706877776</v>
      </c>
    </row>
    <row r="96" customFormat="false" ht="12.8" hidden="false" customHeight="false" outlineLevel="0" collapsed="false">
      <c r="A96" s="0" t="n">
        <v>143</v>
      </c>
      <c r="B96" s="0" t="n">
        <v>4461638.86824278</v>
      </c>
      <c r="C96" s="0" t="n">
        <v>3176182.34528522</v>
      </c>
      <c r="D96" s="0" t="n">
        <v>682666.62125062</v>
      </c>
      <c r="E96" s="0" t="n">
        <v>407373.50843118</v>
      </c>
      <c r="F96" s="0" t="n">
        <v>0</v>
      </c>
      <c r="G96" s="0" t="n">
        <v>27743.4311200857</v>
      </c>
      <c r="H96" s="0" t="n">
        <v>113999.303518384</v>
      </c>
      <c r="I96" s="0" t="n">
        <v>20750.9747180458</v>
      </c>
      <c r="J96" s="0" t="n">
        <v>18150.9168866891</v>
      </c>
    </row>
    <row r="97" customFormat="false" ht="12.8" hidden="false" customHeight="false" outlineLevel="0" collapsed="false">
      <c r="A97" s="0" t="n">
        <v>144</v>
      </c>
      <c r="B97" s="0" t="n">
        <v>4416363.62786095</v>
      </c>
      <c r="C97" s="0" t="n">
        <v>3170494.72702341</v>
      </c>
      <c r="D97" s="0" t="n">
        <v>638727.161671366</v>
      </c>
      <c r="E97" s="0" t="n">
        <v>405060.016257228</v>
      </c>
      <c r="F97" s="0" t="n">
        <v>0</v>
      </c>
      <c r="G97" s="0" t="n">
        <v>15252.7645971401</v>
      </c>
      <c r="H97" s="0" t="n">
        <v>124150.666886529</v>
      </c>
      <c r="I97" s="0" t="n">
        <v>23454.1584553214</v>
      </c>
      <c r="J97" s="0" t="n">
        <v>19501.1026482608</v>
      </c>
    </row>
    <row r="98" customFormat="false" ht="12.8" hidden="false" customHeight="false" outlineLevel="0" collapsed="false">
      <c r="A98" s="0" t="n">
        <v>145</v>
      </c>
      <c r="B98" s="0" t="n">
        <v>5394037.44193792</v>
      </c>
      <c r="C98" s="0" t="n">
        <v>3202659.31948075</v>
      </c>
      <c r="D98" s="0" t="n">
        <v>647266.782629217</v>
      </c>
      <c r="E98" s="0" t="n">
        <v>407457.03869426</v>
      </c>
      <c r="F98" s="0" t="n">
        <v>961806.377599381</v>
      </c>
      <c r="G98" s="0" t="n">
        <v>16389.7234007514</v>
      </c>
      <c r="H98" s="0" t="n">
        <v>123741.775872432</v>
      </c>
      <c r="I98" s="0" t="n">
        <v>10118.3423407411</v>
      </c>
      <c r="J98" s="0" t="n">
        <v>20594.0797170039</v>
      </c>
    </row>
    <row r="99" customFormat="false" ht="12.8" hidden="false" customHeight="false" outlineLevel="0" collapsed="false">
      <c r="A99" s="0" t="n">
        <v>146</v>
      </c>
      <c r="B99" s="0" t="n">
        <v>4425030.56393582</v>
      </c>
      <c r="C99" s="0" t="n">
        <v>3188229.02528623</v>
      </c>
      <c r="D99" s="0" t="n">
        <v>639122.355016578</v>
      </c>
      <c r="E99" s="0" t="n">
        <v>411124.559066269</v>
      </c>
      <c r="F99" s="0" t="n">
        <v>0</v>
      </c>
      <c r="G99" s="0" t="n">
        <v>16402.7436637635</v>
      </c>
      <c r="H99" s="0" t="n">
        <v>123361.523734043</v>
      </c>
      <c r="I99" s="0" t="n">
        <v>20870.7652369879</v>
      </c>
      <c r="J99" s="0" t="n">
        <v>22299.6869751263</v>
      </c>
    </row>
    <row r="100" customFormat="false" ht="12.8" hidden="false" customHeight="false" outlineLevel="0" collapsed="false">
      <c r="A100" s="0" t="n">
        <v>147</v>
      </c>
      <c r="B100" s="0" t="n">
        <v>4407612.59016391</v>
      </c>
      <c r="C100" s="0" t="n">
        <v>3240854.88034998</v>
      </c>
      <c r="D100" s="0" t="n">
        <v>593863.019126508</v>
      </c>
      <c r="E100" s="0" t="n">
        <v>416970.774599659</v>
      </c>
      <c r="F100" s="0" t="n">
        <v>0</v>
      </c>
      <c r="G100" s="0" t="n">
        <v>17827.6711221561</v>
      </c>
      <c r="H100" s="0" t="n">
        <v>106545.133258275</v>
      </c>
      <c r="I100" s="0" t="n">
        <v>16926.2189042534</v>
      </c>
      <c r="J100" s="0" t="n">
        <v>15224.3405162062</v>
      </c>
    </row>
    <row r="101" customFormat="false" ht="12.8" hidden="false" customHeight="false" outlineLevel="0" collapsed="false">
      <c r="A101" s="0" t="n">
        <v>148</v>
      </c>
      <c r="B101" s="0" t="n">
        <v>4365773.74654979</v>
      </c>
      <c r="C101" s="0" t="n">
        <v>3170553.94514834</v>
      </c>
      <c r="D101" s="0" t="n">
        <v>609254.21349453</v>
      </c>
      <c r="E101" s="0" t="n">
        <v>417047.355507804</v>
      </c>
      <c r="F101" s="0" t="n">
        <v>0</v>
      </c>
      <c r="G101" s="0" t="n">
        <v>20781.7068681338</v>
      </c>
      <c r="H101" s="0" t="n">
        <v>96412.531906125</v>
      </c>
      <c r="I101" s="0" t="n">
        <v>32605.044748241</v>
      </c>
      <c r="J101" s="0" t="n">
        <v>16355.3428040972</v>
      </c>
    </row>
    <row r="102" customFormat="false" ht="12.8" hidden="false" customHeight="false" outlineLevel="0" collapsed="false">
      <c r="A102" s="0" t="n">
        <v>149</v>
      </c>
      <c r="B102" s="0" t="n">
        <v>5333576.4658315</v>
      </c>
      <c r="C102" s="0" t="n">
        <v>3153714.71418656</v>
      </c>
      <c r="D102" s="0" t="n">
        <v>630797.697899119</v>
      </c>
      <c r="E102" s="0" t="n">
        <v>407651.804066531</v>
      </c>
      <c r="F102" s="0" t="n">
        <v>962544.379968548</v>
      </c>
      <c r="G102" s="0" t="n">
        <v>20982.4439603948</v>
      </c>
      <c r="H102" s="0" t="n">
        <v>119913.233087879</v>
      </c>
      <c r="I102" s="0" t="n">
        <v>20256.4205052955</v>
      </c>
      <c r="J102" s="0" t="n">
        <v>17841.7934413476</v>
      </c>
    </row>
    <row r="103" customFormat="false" ht="12.8" hidden="false" customHeight="false" outlineLevel="0" collapsed="false">
      <c r="A103" s="0" t="n">
        <v>150</v>
      </c>
      <c r="B103" s="0" t="n">
        <v>4322725.38972578</v>
      </c>
      <c r="C103" s="0" t="n">
        <v>3133751.04466944</v>
      </c>
      <c r="D103" s="0" t="n">
        <v>635217.263672701</v>
      </c>
      <c r="E103" s="0" t="n">
        <v>411578.02083426</v>
      </c>
      <c r="F103" s="0" t="n">
        <v>0</v>
      </c>
      <c r="G103" s="0" t="n">
        <v>21670.0324449953</v>
      </c>
      <c r="H103" s="0" t="n">
        <v>83877.7060746827</v>
      </c>
      <c r="I103" s="0" t="n">
        <v>33874.1238396455</v>
      </c>
      <c r="J103" s="0" t="n">
        <v>13526.2788930349</v>
      </c>
    </row>
    <row r="104" customFormat="false" ht="12.8" hidden="false" customHeight="false" outlineLevel="0" collapsed="false">
      <c r="A104" s="0" t="n">
        <v>151</v>
      </c>
      <c r="B104" s="0" t="n">
        <v>4286660.69741935</v>
      </c>
      <c r="C104" s="0" t="n">
        <v>3165256.94195962</v>
      </c>
      <c r="D104" s="0" t="n">
        <v>560753.643796957</v>
      </c>
      <c r="E104" s="0" t="n">
        <v>412349.214307479</v>
      </c>
      <c r="F104" s="0" t="n">
        <v>0</v>
      </c>
      <c r="G104" s="0" t="n">
        <v>20344.5054715478</v>
      </c>
      <c r="H104" s="0" t="n">
        <v>99701.8561475647</v>
      </c>
      <c r="I104" s="0" t="n">
        <v>13019.2328227261</v>
      </c>
      <c r="J104" s="0" t="n">
        <v>15345.2584063181</v>
      </c>
    </row>
    <row r="105" customFormat="false" ht="12.8" hidden="false" customHeight="false" outlineLevel="0" collapsed="false">
      <c r="A105" s="0" t="n">
        <v>152</v>
      </c>
      <c r="B105" s="0" t="n">
        <v>4282956.35946254</v>
      </c>
      <c r="C105" s="0" t="n">
        <v>3094846.79374373</v>
      </c>
      <c r="D105" s="0" t="n">
        <v>626333.282857807</v>
      </c>
      <c r="E105" s="0" t="n">
        <v>415641.235420419</v>
      </c>
      <c r="F105" s="0" t="n">
        <v>0</v>
      </c>
      <c r="G105" s="0" t="n">
        <v>21110.5808022428</v>
      </c>
      <c r="H105" s="0" t="n">
        <v>97691.6552403997</v>
      </c>
      <c r="I105" s="0" t="n">
        <v>10318.8088260842</v>
      </c>
      <c r="J105" s="0" t="n">
        <v>17576.3954473321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95703125" defaultRowHeight="12.8" zeroHeight="false" outlineLevelRow="0" outlineLevelCol="0"/>
  <sheetData>
    <row r="1" customFormat="false" ht="12.8" hidden="false" customHeight="false" outlineLevel="0" collapsed="false">
      <c r="A1" s="0" t="s">
        <v>237</v>
      </c>
      <c r="B1" s="0" t="s">
        <v>254</v>
      </c>
      <c r="C1" s="0" t="s">
        <v>255</v>
      </c>
      <c r="D1" s="0" t="s">
        <v>256</v>
      </c>
      <c r="E1" s="0" t="s">
        <v>257</v>
      </c>
      <c r="F1" s="0" t="s">
        <v>258</v>
      </c>
      <c r="G1" s="0" t="s">
        <v>259</v>
      </c>
      <c r="H1" s="0" t="s">
        <v>260</v>
      </c>
      <c r="I1" s="0" t="s">
        <v>261</v>
      </c>
      <c r="J1" s="0" t="s">
        <v>262</v>
      </c>
    </row>
    <row r="2" customFormat="false" ht="12.8" hidden="false" customHeight="false" outlineLevel="0" collapsed="false">
      <c r="A2" s="0" t="n">
        <v>49</v>
      </c>
      <c r="B2" s="0" t="n">
        <v>2787358.86100631</v>
      </c>
      <c r="C2" s="0" t="n">
        <v>775095.09496103</v>
      </c>
      <c r="D2" s="0" t="n">
        <v>1398729.04448285</v>
      </c>
      <c r="E2" s="0" t="n">
        <v>183412.062248337</v>
      </c>
      <c r="F2" s="0" t="n">
        <v>340240.960376739</v>
      </c>
      <c r="G2" s="0" t="n">
        <v>24930.0281906161</v>
      </c>
      <c r="H2" s="0" t="n">
        <v>27399.0449287134</v>
      </c>
      <c r="I2" s="0" t="n">
        <v>29569.1035769464</v>
      </c>
      <c r="J2" s="0" t="n">
        <v>8738.87790546963</v>
      </c>
    </row>
    <row r="3" customFormat="false" ht="12.8" hidden="false" customHeight="false" outlineLevel="0" collapsed="false">
      <c r="A3" s="0" t="n">
        <v>50</v>
      </c>
      <c r="B3" s="0" t="n">
        <v>2502643.98793689</v>
      </c>
      <c r="C3" s="0" t="n">
        <v>690611.898625936</v>
      </c>
      <c r="D3" s="0" t="n">
        <v>1290732.44846469</v>
      </c>
      <c r="E3" s="0" t="n">
        <v>181992.46044066</v>
      </c>
      <c r="F3" s="0" t="n">
        <v>249986.77406109</v>
      </c>
      <c r="G3" s="0" t="n">
        <v>17575.407611417</v>
      </c>
      <c r="H3" s="0" t="n">
        <v>23213.5241702553</v>
      </c>
      <c r="I3" s="0" t="n">
        <v>39615.8738067099</v>
      </c>
      <c r="J3" s="0" t="n">
        <v>9671.67401101647</v>
      </c>
    </row>
    <row r="4" customFormat="false" ht="12.8" hidden="false" customHeight="false" outlineLevel="0" collapsed="false">
      <c r="A4" s="0" t="n">
        <v>51</v>
      </c>
      <c r="B4" s="0" t="n">
        <v>2962793.4200645</v>
      </c>
      <c r="C4" s="0" t="n">
        <v>907876.532769009</v>
      </c>
      <c r="D4" s="0" t="n">
        <v>1604273.26063243</v>
      </c>
      <c r="E4" s="0" t="n">
        <v>348895.173780538</v>
      </c>
      <c r="F4" s="0" t="n">
        <v>0</v>
      </c>
      <c r="G4" s="0" t="n">
        <v>6803.32829928245</v>
      </c>
      <c r="H4" s="0" t="n">
        <v>28870.8218845441</v>
      </c>
      <c r="I4" s="0" t="n">
        <v>57517.8750050794</v>
      </c>
      <c r="J4" s="0" t="n">
        <v>9843.72577602194</v>
      </c>
    </row>
    <row r="5" customFormat="false" ht="12.8" hidden="false" customHeight="false" outlineLevel="0" collapsed="false">
      <c r="A5" s="0" t="n">
        <v>52</v>
      </c>
      <c r="B5" s="0" t="n">
        <v>2821865.23415215</v>
      </c>
      <c r="C5" s="0" t="n">
        <v>873658.405455222</v>
      </c>
      <c r="D5" s="0" t="n">
        <v>1517317.34643265</v>
      </c>
      <c r="E5" s="0" t="n">
        <v>327834.785061086</v>
      </c>
      <c r="F5" s="0" t="n">
        <v>0</v>
      </c>
      <c r="G5" s="0" t="n">
        <v>8958.17779195341</v>
      </c>
      <c r="H5" s="0" t="n">
        <v>30981.6833872151</v>
      </c>
      <c r="I5" s="0" t="n">
        <v>55451.6317055903</v>
      </c>
      <c r="J5" s="0" t="n">
        <v>9090.21148861102</v>
      </c>
    </row>
    <row r="6" customFormat="false" ht="12.8" hidden="false" customHeight="false" outlineLevel="0" collapsed="false">
      <c r="A6" s="0" t="n">
        <v>53</v>
      </c>
      <c r="B6" s="0" t="n">
        <v>2815452.66766096</v>
      </c>
      <c r="C6" s="0" t="n">
        <v>599954.157426935</v>
      </c>
      <c r="D6" s="0" t="n">
        <v>1331681.61491237</v>
      </c>
      <c r="E6" s="0" t="n">
        <v>284421.962516335</v>
      </c>
      <c r="F6" s="0" t="n">
        <v>528068.26470207</v>
      </c>
      <c r="G6" s="0" t="n">
        <v>4221.82889103952</v>
      </c>
      <c r="H6" s="0" t="n">
        <v>21411.0407237738</v>
      </c>
      <c r="I6" s="0" t="n">
        <v>39505.6579046911</v>
      </c>
      <c r="J6" s="0" t="n">
        <v>7205.97383817535</v>
      </c>
    </row>
    <row r="7" customFormat="false" ht="12.8" hidden="false" customHeight="false" outlineLevel="0" collapsed="false">
      <c r="A7" s="0" t="n">
        <v>54</v>
      </c>
      <c r="B7" s="0" t="n">
        <v>2799672.68759958</v>
      </c>
      <c r="C7" s="0" t="n">
        <v>1144922.08117164</v>
      </c>
      <c r="D7" s="0" t="n">
        <v>1287954.65748606</v>
      </c>
      <c r="E7" s="0" t="n">
        <v>283775.887308353</v>
      </c>
      <c r="F7" s="0" t="n">
        <v>0</v>
      </c>
      <c r="G7" s="0" t="n">
        <v>2618.20333140827</v>
      </c>
      <c r="H7" s="0" t="n">
        <v>36542.7237513816</v>
      </c>
      <c r="I7" s="0" t="n">
        <v>38964.2661641675</v>
      </c>
      <c r="J7" s="0" t="n">
        <v>6759.80141466061</v>
      </c>
    </row>
    <row r="8" customFormat="false" ht="12.8" hidden="false" customHeight="false" outlineLevel="0" collapsed="false">
      <c r="A8" s="0" t="n">
        <v>55</v>
      </c>
      <c r="B8" s="0" t="n">
        <v>2449612.32391085</v>
      </c>
      <c r="C8" s="0" t="n">
        <v>884713.114519032</v>
      </c>
      <c r="D8" s="0" t="n">
        <v>1218747.79209035</v>
      </c>
      <c r="E8" s="0" t="n">
        <v>264733.598222652</v>
      </c>
      <c r="F8" s="0" t="n">
        <v>0</v>
      </c>
      <c r="G8" s="0" t="n">
        <v>2518.35219994178</v>
      </c>
      <c r="H8" s="0" t="n">
        <v>36902.8230355177</v>
      </c>
      <c r="I8" s="0" t="n">
        <v>37345.6551413699</v>
      </c>
      <c r="J8" s="0" t="n">
        <v>5194.80639432578</v>
      </c>
    </row>
    <row r="9" customFormat="false" ht="12.8" hidden="false" customHeight="false" outlineLevel="0" collapsed="false">
      <c r="A9" s="0" t="n">
        <v>56</v>
      </c>
      <c r="B9" s="0" t="n">
        <v>3892020.02759105</v>
      </c>
      <c r="C9" s="0" t="n">
        <v>2097312.42001285</v>
      </c>
      <c r="D9" s="0" t="n">
        <v>1313539.69935471</v>
      </c>
      <c r="E9" s="0" t="n">
        <v>340587.183917911</v>
      </c>
      <c r="F9" s="0" t="n">
        <v>0</v>
      </c>
      <c r="G9" s="0" t="n">
        <v>7999.06667673819</v>
      </c>
      <c r="H9" s="0" t="n">
        <v>84761.0213534524</v>
      </c>
      <c r="I9" s="0" t="n">
        <v>36552.130725336</v>
      </c>
      <c r="J9" s="0" t="n">
        <v>12187.1677746789</v>
      </c>
    </row>
    <row r="10" customFormat="false" ht="12.8" hidden="false" customHeight="false" outlineLevel="0" collapsed="false">
      <c r="A10" s="0" t="n">
        <v>57</v>
      </c>
      <c r="B10" s="0" t="n">
        <v>4221401.70003828</v>
      </c>
      <c r="C10" s="0" t="n">
        <v>1781099.77766058</v>
      </c>
      <c r="D10" s="0" t="n">
        <v>1253913.8656701</v>
      </c>
      <c r="E10" s="0" t="n">
        <v>318778.588520519</v>
      </c>
      <c r="F10" s="0" t="n">
        <v>749708.311741293</v>
      </c>
      <c r="G10" s="0" t="n">
        <v>7636.28806997039</v>
      </c>
      <c r="H10" s="0" t="n">
        <v>57830.9948162657</v>
      </c>
      <c r="I10" s="0" t="n">
        <v>45467.6230776791</v>
      </c>
      <c r="J10" s="0" t="n">
        <v>7980.4798493973</v>
      </c>
    </row>
    <row r="11" customFormat="false" ht="12.8" hidden="false" customHeight="false" outlineLevel="0" collapsed="false">
      <c r="A11" s="0" t="n">
        <v>58</v>
      </c>
      <c r="B11" s="0" t="n">
        <v>3866438.98553997</v>
      </c>
      <c r="C11" s="0" t="n">
        <v>2164948.83470769</v>
      </c>
      <c r="D11" s="0" t="n">
        <v>1213888.29359725</v>
      </c>
      <c r="E11" s="0" t="n">
        <v>348017.350997872</v>
      </c>
      <c r="F11" s="0" t="n">
        <v>0</v>
      </c>
      <c r="G11" s="0" t="n">
        <v>11352.3240265817</v>
      </c>
      <c r="H11" s="0" t="n">
        <v>73904.0017316265</v>
      </c>
      <c r="I11" s="0" t="n">
        <v>42680.519906777</v>
      </c>
      <c r="J11" s="0" t="n">
        <v>12575.4241372484</v>
      </c>
    </row>
    <row r="12" customFormat="false" ht="12.8" hidden="false" customHeight="false" outlineLevel="0" collapsed="false">
      <c r="A12" s="0" t="n">
        <v>59</v>
      </c>
      <c r="B12" s="0" t="n">
        <v>3510870.42223416</v>
      </c>
      <c r="C12" s="0" t="n">
        <v>1875581.06035871</v>
      </c>
      <c r="D12" s="0" t="n">
        <v>1161814.44803712</v>
      </c>
      <c r="E12" s="0" t="n">
        <v>330579.177457988</v>
      </c>
      <c r="F12" s="0" t="n">
        <v>0</v>
      </c>
      <c r="G12" s="0" t="n">
        <v>9889.46024836833</v>
      </c>
      <c r="H12" s="0" t="n">
        <v>73939.5054818167</v>
      </c>
      <c r="I12" s="0" t="n">
        <v>48695.2366159341</v>
      </c>
      <c r="J12" s="0" t="n">
        <v>10371.5340342201</v>
      </c>
    </row>
    <row r="13" customFormat="false" ht="12.8" hidden="false" customHeight="false" outlineLevel="0" collapsed="false">
      <c r="A13" s="0" t="n">
        <v>60</v>
      </c>
      <c r="B13" s="0" t="n">
        <v>3990190.2937854</v>
      </c>
      <c r="C13" s="0" t="n">
        <v>2288208.33717249</v>
      </c>
      <c r="D13" s="0" t="n">
        <v>1191253.80169531</v>
      </c>
      <c r="E13" s="0" t="n">
        <v>351567.576702355</v>
      </c>
      <c r="F13" s="0" t="n">
        <v>0</v>
      </c>
      <c r="G13" s="0" t="n">
        <v>11728.8890083682</v>
      </c>
      <c r="H13" s="0" t="n">
        <v>85351.3560926168</v>
      </c>
      <c r="I13" s="0" t="n">
        <v>51492.5747550666</v>
      </c>
      <c r="J13" s="0" t="n">
        <v>11133.2335279283</v>
      </c>
    </row>
    <row r="14" customFormat="false" ht="12.8" hidden="false" customHeight="false" outlineLevel="0" collapsed="false">
      <c r="A14" s="0" t="n">
        <v>61</v>
      </c>
      <c r="B14" s="0" t="n">
        <v>4233928.89780723</v>
      </c>
      <c r="C14" s="0" t="n">
        <v>1902877.52364319</v>
      </c>
      <c r="D14" s="0" t="n">
        <v>1131440.41356218</v>
      </c>
      <c r="E14" s="0" t="n">
        <v>329248.389812646</v>
      </c>
      <c r="F14" s="0" t="n">
        <v>751043.237650709</v>
      </c>
      <c r="G14" s="0" t="n">
        <v>8598.23793885988</v>
      </c>
      <c r="H14" s="0" t="n">
        <v>74303.0923384209</v>
      </c>
      <c r="I14" s="0" t="n">
        <v>25399.9724034743</v>
      </c>
      <c r="J14" s="0" t="n">
        <v>11031.2207440697</v>
      </c>
    </row>
    <row r="15" customFormat="false" ht="12.8" hidden="false" customHeight="false" outlineLevel="0" collapsed="false">
      <c r="A15" s="0" t="n">
        <v>62</v>
      </c>
      <c r="B15" s="0" t="n">
        <v>3588595.99995165</v>
      </c>
      <c r="C15" s="0" t="n">
        <v>1932075.88155794</v>
      </c>
      <c r="D15" s="0" t="n">
        <v>1213614.01898315</v>
      </c>
      <c r="E15" s="0" t="n">
        <v>324340.085406731</v>
      </c>
      <c r="F15" s="0" t="n">
        <v>0</v>
      </c>
      <c r="G15" s="0" t="n">
        <v>7128.25675138514</v>
      </c>
      <c r="H15" s="0" t="n">
        <v>66331.048843053</v>
      </c>
      <c r="I15" s="0" t="n">
        <v>36482.6913570081</v>
      </c>
      <c r="J15" s="0" t="n">
        <v>8637.0090797373</v>
      </c>
    </row>
    <row r="16" customFormat="false" ht="12.8" hidden="false" customHeight="false" outlineLevel="0" collapsed="false">
      <c r="A16" s="0" t="n">
        <v>63</v>
      </c>
      <c r="B16" s="0" t="n">
        <v>3273402.42746215</v>
      </c>
      <c r="C16" s="0" t="n">
        <v>1732348.29528777</v>
      </c>
      <c r="D16" s="0" t="n">
        <v>1102338.21484059</v>
      </c>
      <c r="E16" s="0" t="n">
        <v>309718.368769039</v>
      </c>
      <c r="F16" s="0" t="n">
        <v>0</v>
      </c>
      <c r="G16" s="0" t="n">
        <v>7376.73385103044</v>
      </c>
      <c r="H16" s="0" t="n">
        <v>70401.7485907089</v>
      </c>
      <c r="I16" s="0" t="n">
        <v>43047.7018620193</v>
      </c>
      <c r="J16" s="0" t="n">
        <v>8183.72207765781</v>
      </c>
    </row>
    <row r="17" customFormat="false" ht="12.8" hidden="false" customHeight="false" outlineLevel="0" collapsed="false">
      <c r="A17" s="0" t="n">
        <v>64</v>
      </c>
      <c r="B17" s="0" t="n">
        <v>3038125.44366606</v>
      </c>
      <c r="C17" s="0" t="n">
        <v>1629068.67237062</v>
      </c>
      <c r="D17" s="0" t="n">
        <v>1010314.79333698</v>
      </c>
      <c r="E17" s="0" t="n">
        <v>284731.925287276</v>
      </c>
      <c r="F17" s="0" t="n">
        <v>0</v>
      </c>
      <c r="G17" s="0" t="n">
        <v>7298.70540881187</v>
      </c>
      <c r="H17" s="0" t="n">
        <v>65756.9927223348</v>
      </c>
      <c r="I17" s="0" t="n">
        <v>31933.1243935793</v>
      </c>
      <c r="J17" s="0" t="n">
        <v>9021.23014645538</v>
      </c>
    </row>
    <row r="18" customFormat="false" ht="12.8" hidden="false" customHeight="false" outlineLevel="0" collapsed="false">
      <c r="A18" s="0" t="n">
        <v>65</v>
      </c>
      <c r="B18" s="0" t="n">
        <v>3559515.16025304</v>
      </c>
      <c r="C18" s="0" t="n">
        <v>1542915.25823762</v>
      </c>
      <c r="D18" s="0" t="n">
        <v>989721.787839889</v>
      </c>
      <c r="E18" s="0" t="n">
        <v>278598.136129824</v>
      </c>
      <c r="F18" s="0" t="n">
        <v>630864.575043249</v>
      </c>
      <c r="G18" s="0" t="n">
        <v>6070.62642893557</v>
      </c>
      <c r="H18" s="0" t="n">
        <v>65871.6976243046</v>
      </c>
      <c r="I18" s="0" t="n">
        <v>36389.5710394912</v>
      </c>
      <c r="J18" s="0" t="n">
        <v>9083.50790972956</v>
      </c>
    </row>
    <row r="19" customFormat="false" ht="12.8" hidden="false" customHeight="false" outlineLevel="0" collapsed="false">
      <c r="A19" s="0" t="n">
        <v>66</v>
      </c>
      <c r="B19" s="0" t="n">
        <v>3292886.12995688</v>
      </c>
      <c r="C19" s="0" t="n">
        <v>1630566.42220544</v>
      </c>
      <c r="D19" s="0" t="n">
        <v>1276365.0385</v>
      </c>
      <c r="E19" s="0" t="n">
        <v>282917.466466682</v>
      </c>
      <c r="F19" s="0" t="n">
        <v>0</v>
      </c>
      <c r="G19" s="0" t="n">
        <v>6169.55732468686</v>
      </c>
      <c r="H19" s="0" t="n">
        <v>66263.832710901</v>
      </c>
      <c r="I19" s="0" t="n">
        <v>23027.3596069175</v>
      </c>
      <c r="J19" s="0" t="n">
        <v>7576.45314225501</v>
      </c>
    </row>
    <row r="20" customFormat="false" ht="12.8" hidden="false" customHeight="false" outlineLevel="0" collapsed="false">
      <c r="A20" s="0" t="n">
        <v>67</v>
      </c>
      <c r="B20" s="0" t="n">
        <v>3221614.34784742</v>
      </c>
      <c r="C20" s="0" t="n">
        <v>1582563.94126643</v>
      </c>
      <c r="D20" s="0" t="n">
        <v>1231637.93122</v>
      </c>
      <c r="E20" s="0" t="n">
        <v>291326.15502078</v>
      </c>
      <c r="F20" s="0" t="n">
        <v>0</v>
      </c>
      <c r="G20" s="0" t="n">
        <v>4079.48990495748</v>
      </c>
      <c r="H20" s="0" t="n">
        <v>70708.0303002219</v>
      </c>
      <c r="I20" s="0" t="n">
        <v>31672.2551045451</v>
      </c>
      <c r="J20" s="0" t="n">
        <v>10145.4554704791</v>
      </c>
    </row>
    <row r="21" customFormat="false" ht="12.8" hidden="false" customHeight="false" outlineLevel="0" collapsed="false">
      <c r="A21" s="0" t="n">
        <v>68</v>
      </c>
      <c r="B21" s="0" t="n">
        <v>3290736.09522659</v>
      </c>
      <c r="C21" s="0" t="n">
        <v>1605258.35026263</v>
      </c>
      <c r="D21" s="0" t="n">
        <v>1286241.00282</v>
      </c>
      <c r="E21" s="0" t="n">
        <v>287208.176995778</v>
      </c>
      <c r="F21" s="0" t="n">
        <v>0</v>
      </c>
      <c r="G21" s="0" t="n">
        <v>5040.12910267519</v>
      </c>
      <c r="H21" s="0" t="n">
        <v>68602.7711860604</v>
      </c>
      <c r="I21" s="0" t="n">
        <v>29486.6750191008</v>
      </c>
      <c r="J21" s="0" t="n">
        <v>9473.29388034306</v>
      </c>
    </row>
    <row r="22" customFormat="false" ht="12.8" hidden="false" customHeight="false" outlineLevel="0" collapsed="false">
      <c r="A22" s="0" t="n">
        <v>69</v>
      </c>
      <c r="B22" s="0" t="n">
        <v>3800356.942017</v>
      </c>
      <c r="C22" s="0" t="n">
        <v>1541696.62729598</v>
      </c>
      <c r="D22" s="0" t="n">
        <v>1235200.19818634</v>
      </c>
      <c r="E22" s="0" t="n">
        <v>283622.7000359</v>
      </c>
      <c r="F22" s="0" t="n">
        <v>632419.347005187</v>
      </c>
      <c r="G22" s="0" t="n">
        <v>5402.69725035066</v>
      </c>
      <c r="H22" s="0" t="n">
        <v>62885.0345009627</v>
      </c>
      <c r="I22" s="0" t="n">
        <v>30386.1044057427</v>
      </c>
      <c r="J22" s="0" t="n">
        <v>9040.41732226735</v>
      </c>
    </row>
    <row r="23" customFormat="false" ht="12.8" hidden="false" customHeight="false" outlineLevel="0" collapsed="false">
      <c r="A23" s="0" t="n">
        <v>70</v>
      </c>
      <c r="B23" s="0" t="n">
        <v>2966221.31103035</v>
      </c>
      <c r="C23" s="0" t="n">
        <v>1836550.60090689</v>
      </c>
      <c r="D23" s="0" t="n">
        <v>719857.148076304</v>
      </c>
      <c r="E23" s="0" t="n">
        <v>306431.894856518</v>
      </c>
      <c r="F23" s="0" t="n">
        <v>0</v>
      </c>
      <c r="G23" s="0" t="n">
        <v>7095.31541276765</v>
      </c>
      <c r="H23" s="0" t="n">
        <v>57625.9843715954</v>
      </c>
      <c r="I23" s="0" t="n">
        <v>29056.4208447742</v>
      </c>
      <c r="J23" s="0" t="n">
        <v>9603.94656150742</v>
      </c>
    </row>
    <row r="24" customFormat="false" ht="12.8" hidden="false" customHeight="false" outlineLevel="0" collapsed="false">
      <c r="A24" s="0" t="n">
        <v>71</v>
      </c>
      <c r="B24" s="0" t="n">
        <v>2954671.97897548</v>
      </c>
      <c r="C24" s="0" t="n">
        <v>1709249.47154704</v>
      </c>
      <c r="D24" s="0" t="n">
        <v>834595.898525439</v>
      </c>
      <c r="E24" s="0" t="n">
        <v>300305.665927032</v>
      </c>
      <c r="F24" s="0" t="n">
        <v>0</v>
      </c>
      <c r="G24" s="0" t="n">
        <v>4445.98311320319</v>
      </c>
      <c r="H24" s="0" t="n">
        <v>72435.7014906848</v>
      </c>
      <c r="I24" s="0" t="n">
        <v>24283.9084677291</v>
      </c>
      <c r="J24" s="0" t="n">
        <v>10016.8343738997</v>
      </c>
    </row>
    <row r="25" customFormat="false" ht="12.8" hidden="false" customHeight="false" outlineLevel="0" collapsed="false">
      <c r="A25" s="0" t="n">
        <v>72</v>
      </c>
      <c r="B25" s="0" t="n">
        <v>2959625.64826466</v>
      </c>
      <c r="C25" s="0" t="n">
        <v>1692735.29323114</v>
      </c>
      <c r="D25" s="0" t="n">
        <v>865679.861903181</v>
      </c>
      <c r="E25" s="0" t="n">
        <v>290630.316053688</v>
      </c>
      <c r="F25" s="0" t="n">
        <v>0</v>
      </c>
      <c r="G25" s="0" t="n">
        <v>5696.10620891605</v>
      </c>
      <c r="H25" s="0" t="n">
        <v>60239.3455063377</v>
      </c>
      <c r="I25" s="0" t="n">
        <v>36063.5564107223</v>
      </c>
      <c r="J25" s="0" t="n">
        <v>8581.16895068112</v>
      </c>
    </row>
    <row r="26" customFormat="false" ht="12.8" hidden="false" customHeight="false" outlineLevel="0" collapsed="false">
      <c r="A26" s="0" t="n">
        <v>73</v>
      </c>
      <c r="B26" s="0" t="n">
        <v>3387776.75125744</v>
      </c>
      <c r="C26" s="0" t="n">
        <v>1555206.88968701</v>
      </c>
      <c r="D26" s="0" t="n">
        <v>860786.189321412</v>
      </c>
      <c r="E26" s="0" t="n">
        <v>276805.402486398</v>
      </c>
      <c r="F26" s="0" t="n">
        <v>603522.38997503</v>
      </c>
      <c r="G26" s="0" t="n">
        <v>4692.73776819094</v>
      </c>
      <c r="H26" s="0" t="n">
        <v>48854.5230514595</v>
      </c>
      <c r="I26" s="0" t="n">
        <v>31083.7053334245</v>
      </c>
      <c r="J26" s="0" t="n">
        <v>6824.91363451913</v>
      </c>
    </row>
    <row r="27" customFormat="false" ht="12.8" hidden="false" customHeight="false" outlineLevel="0" collapsed="false">
      <c r="A27" s="0" t="n">
        <v>74</v>
      </c>
      <c r="B27" s="0" t="n">
        <v>2907842.81467877</v>
      </c>
      <c r="C27" s="0" t="n">
        <v>1609271.52631954</v>
      </c>
      <c r="D27" s="0" t="n">
        <v>917276.901753221</v>
      </c>
      <c r="E27" s="0" t="n">
        <v>280679.897876477</v>
      </c>
      <c r="F27" s="0" t="n">
        <v>0</v>
      </c>
      <c r="G27" s="0" t="n">
        <v>7737.43429987261</v>
      </c>
      <c r="H27" s="0" t="n">
        <v>54934.4973282898</v>
      </c>
      <c r="I27" s="0" t="n">
        <v>30013.2979397903</v>
      </c>
      <c r="J27" s="0" t="n">
        <v>7929.25916157705</v>
      </c>
    </row>
    <row r="28" customFormat="false" ht="12.8" hidden="false" customHeight="false" outlineLevel="0" collapsed="false">
      <c r="A28" s="0" t="n">
        <v>75</v>
      </c>
      <c r="B28" s="0" t="n">
        <v>2979772.03301934</v>
      </c>
      <c r="C28" s="0" t="n">
        <v>1607145.62402957</v>
      </c>
      <c r="D28" s="0" t="n">
        <v>979825.485775079</v>
      </c>
      <c r="E28" s="0" t="n">
        <v>285161.10309084</v>
      </c>
      <c r="F28" s="0" t="n">
        <v>0</v>
      </c>
      <c r="G28" s="0" t="n">
        <v>10285.4268941204</v>
      </c>
      <c r="H28" s="0" t="n">
        <v>60232.0135853145</v>
      </c>
      <c r="I28" s="0" t="n">
        <v>28204.3856564467</v>
      </c>
      <c r="J28" s="0" t="n">
        <v>9073.79725151193</v>
      </c>
    </row>
    <row r="29" customFormat="false" ht="12.8" hidden="false" customHeight="false" outlineLevel="0" collapsed="false">
      <c r="A29" s="0" t="n">
        <v>76</v>
      </c>
      <c r="B29" s="0" t="n">
        <v>3069501.78994849</v>
      </c>
      <c r="C29" s="0" t="n">
        <v>1674023.20485052</v>
      </c>
      <c r="D29" s="0" t="n">
        <v>984897.406102526</v>
      </c>
      <c r="E29" s="0" t="n">
        <v>292657.412254717</v>
      </c>
      <c r="F29" s="0" t="n">
        <v>0</v>
      </c>
      <c r="G29" s="0" t="n">
        <v>8663.85248303378</v>
      </c>
      <c r="H29" s="0" t="n">
        <v>63341.0307768742</v>
      </c>
      <c r="I29" s="0" t="n">
        <v>36402.883414721</v>
      </c>
      <c r="J29" s="0" t="n">
        <v>9721.66846246735</v>
      </c>
    </row>
    <row r="30" customFormat="false" ht="12.8" hidden="false" customHeight="false" outlineLevel="0" collapsed="false">
      <c r="A30" s="0" t="n">
        <v>77</v>
      </c>
      <c r="B30" s="0" t="n">
        <v>3781357.95090983</v>
      </c>
      <c r="C30" s="0" t="n">
        <v>1765990.73989785</v>
      </c>
      <c r="D30" s="0" t="n">
        <v>939781.806892417</v>
      </c>
      <c r="E30" s="0" t="n">
        <v>299965.489651066</v>
      </c>
      <c r="F30" s="0" t="n">
        <v>674687.362262617</v>
      </c>
      <c r="G30" s="0" t="n">
        <v>9421.09980741897</v>
      </c>
      <c r="H30" s="0" t="n">
        <v>48045.9362556278</v>
      </c>
      <c r="I30" s="0" t="n">
        <v>37510.2246895624</v>
      </c>
      <c r="J30" s="0" t="n">
        <v>6797.30005499919</v>
      </c>
    </row>
    <row r="31" customFormat="false" ht="12.8" hidden="false" customHeight="false" outlineLevel="0" collapsed="false">
      <c r="A31" s="0" t="n">
        <v>78</v>
      </c>
      <c r="B31" s="0" t="n">
        <v>3157980.40299123</v>
      </c>
      <c r="C31" s="0" t="n">
        <v>1851271.59492693</v>
      </c>
      <c r="D31" s="0" t="n">
        <v>892786.064819896</v>
      </c>
      <c r="E31" s="0" t="n">
        <v>301844.479306338</v>
      </c>
      <c r="F31" s="0" t="n">
        <v>0</v>
      </c>
      <c r="G31" s="0" t="n">
        <v>9501.77351399793</v>
      </c>
      <c r="H31" s="0" t="n">
        <v>52410.8231547086</v>
      </c>
      <c r="I31" s="0" t="n">
        <v>42005.04689649</v>
      </c>
      <c r="J31" s="0" t="n">
        <v>7781.04941697537</v>
      </c>
    </row>
    <row r="32" customFormat="false" ht="12.8" hidden="false" customHeight="false" outlineLevel="0" collapsed="false">
      <c r="A32" s="0" t="n">
        <v>79</v>
      </c>
      <c r="B32" s="0" t="n">
        <v>3202728.14785378</v>
      </c>
      <c r="C32" s="0" t="n">
        <v>1841271.162008</v>
      </c>
      <c r="D32" s="0" t="n">
        <v>955650.729023597</v>
      </c>
      <c r="E32" s="0" t="n">
        <v>304444.18599828</v>
      </c>
      <c r="F32" s="0" t="n">
        <v>0</v>
      </c>
      <c r="G32" s="0" t="n">
        <v>6356.91389072179</v>
      </c>
      <c r="H32" s="0" t="n">
        <v>50624.9947903782</v>
      </c>
      <c r="I32" s="0" t="n">
        <v>35772.1956130589</v>
      </c>
      <c r="J32" s="0" t="n">
        <v>8187.40688357096</v>
      </c>
    </row>
    <row r="33" customFormat="false" ht="12.8" hidden="false" customHeight="false" outlineLevel="0" collapsed="false">
      <c r="A33" s="0" t="n">
        <v>80</v>
      </c>
      <c r="B33" s="0" t="n">
        <v>3282059.36184357</v>
      </c>
      <c r="C33" s="0" t="n">
        <v>1888378.37927939</v>
      </c>
      <c r="D33" s="0" t="n">
        <v>962992.513123785</v>
      </c>
      <c r="E33" s="0" t="n">
        <v>306034.347814872</v>
      </c>
      <c r="F33" s="0" t="n">
        <v>0</v>
      </c>
      <c r="G33" s="0" t="n">
        <v>8545.31558245764</v>
      </c>
      <c r="H33" s="0" t="n">
        <v>67824.9518824952</v>
      </c>
      <c r="I33" s="0" t="n">
        <v>38222.8426620392</v>
      </c>
      <c r="J33" s="0" t="n">
        <v>9634.74480055345</v>
      </c>
    </row>
    <row r="34" customFormat="false" ht="12.8" hidden="false" customHeight="false" outlineLevel="0" collapsed="false">
      <c r="A34" s="0" t="n">
        <v>81</v>
      </c>
      <c r="B34" s="0" t="n">
        <v>4037016.62879204</v>
      </c>
      <c r="C34" s="0" t="n">
        <v>1916990.17887829</v>
      </c>
      <c r="D34" s="0" t="n">
        <v>987996.72525632</v>
      </c>
      <c r="E34" s="0" t="n">
        <v>304755.001226712</v>
      </c>
      <c r="F34" s="0" t="n">
        <v>709641.896843045</v>
      </c>
      <c r="G34" s="0" t="n">
        <v>6172.48026630062</v>
      </c>
      <c r="H34" s="0" t="n">
        <v>67591.8484028046</v>
      </c>
      <c r="I34" s="0" t="n">
        <v>34168.9329180439</v>
      </c>
      <c r="J34" s="0" t="n">
        <v>10103.7047877792</v>
      </c>
    </row>
    <row r="35" customFormat="false" ht="12.8" hidden="false" customHeight="false" outlineLevel="0" collapsed="false">
      <c r="A35" s="0" t="n">
        <v>82</v>
      </c>
      <c r="B35" s="0" t="n">
        <v>3340274.42502633</v>
      </c>
      <c r="C35" s="0" t="n">
        <v>1943101.78928674</v>
      </c>
      <c r="D35" s="0" t="n">
        <v>967508.232822586</v>
      </c>
      <c r="E35" s="0" t="n">
        <v>310699.181246249</v>
      </c>
      <c r="F35" s="0" t="n">
        <v>0</v>
      </c>
      <c r="G35" s="0" t="n">
        <v>8602.83801831259</v>
      </c>
      <c r="H35" s="0" t="n">
        <v>59885.3788784265</v>
      </c>
      <c r="I35" s="0" t="n">
        <v>41741.4698867084</v>
      </c>
      <c r="J35" s="0" t="n">
        <v>8009.3303933506</v>
      </c>
    </row>
    <row r="36" customFormat="false" ht="12.8" hidden="false" customHeight="false" outlineLevel="0" collapsed="false">
      <c r="A36" s="0" t="n">
        <v>83</v>
      </c>
      <c r="B36" s="0" t="n">
        <v>3329843.20465844</v>
      </c>
      <c r="C36" s="0" t="n">
        <v>1937605.42188859</v>
      </c>
      <c r="D36" s="0" t="n">
        <v>969148.245850012</v>
      </c>
      <c r="E36" s="0" t="n">
        <v>313065.569343097</v>
      </c>
      <c r="F36" s="0" t="n">
        <v>0</v>
      </c>
      <c r="G36" s="0" t="n">
        <v>9346.96427229789</v>
      </c>
      <c r="H36" s="0" t="n">
        <v>51055.3321560002</v>
      </c>
      <c r="I36" s="0" t="n">
        <v>42181.1846007486</v>
      </c>
      <c r="J36" s="0" t="n">
        <v>6705.72376299074</v>
      </c>
    </row>
    <row r="37" customFormat="false" ht="12.8" hidden="false" customHeight="false" outlineLevel="0" collapsed="false">
      <c r="A37" s="0" t="n">
        <v>84</v>
      </c>
      <c r="B37" s="0" t="n">
        <v>3441442.0581138</v>
      </c>
      <c r="C37" s="0" t="n">
        <v>2000260.85431168</v>
      </c>
      <c r="D37" s="0" t="n">
        <v>998878.769047887</v>
      </c>
      <c r="E37" s="0" t="n">
        <v>316545.912943476</v>
      </c>
      <c r="F37" s="0" t="n">
        <v>0</v>
      </c>
      <c r="G37" s="0" t="n">
        <v>6031.8845891241</v>
      </c>
      <c r="H37" s="0" t="n">
        <v>65973.3326837762</v>
      </c>
      <c r="I37" s="0" t="n">
        <v>43734.7639537733</v>
      </c>
      <c r="J37" s="0" t="n">
        <v>9964.0205849314</v>
      </c>
    </row>
    <row r="38" customFormat="false" ht="12.8" hidden="false" customHeight="false" outlineLevel="0" collapsed="false">
      <c r="A38" s="0" t="n">
        <v>85</v>
      </c>
      <c r="B38" s="0" t="n">
        <v>4212593.46520661</v>
      </c>
      <c r="C38" s="0" t="n">
        <v>2060102.3540008</v>
      </c>
      <c r="D38" s="0" t="n">
        <v>970160.922825323</v>
      </c>
      <c r="E38" s="0" t="n">
        <v>320275.293683115</v>
      </c>
      <c r="F38" s="0" t="n">
        <v>742854.085013551</v>
      </c>
      <c r="G38" s="0" t="n">
        <v>9375.47926631286</v>
      </c>
      <c r="H38" s="0" t="n">
        <v>79986.5419604589</v>
      </c>
      <c r="I38" s="0" t="n">
        <v>19767.6376745756</v>
      </c>
      <c r="J38" s="0" t="n">
        <v>11700.498715183</v>
      </c>
    </row>
    <row r="39" customFormat="false" ht="12.8" hidden="false" customHeight="false" outlineLevel="0" collapsed="false">
      <c r="A39" s="0" t="n">
        <v>86</v>
      </c>
      <c r="B39" s="0" t="n">
        <v>3524624.15957241</v>
      </c>
      <c r="C39" s="0" t="n">
        <v>2113242.32651198</v>
      </c>
      <c r="D39" s="0" t="n">
        <v>950840.619212709</v>
      </c>
      <c r="E39" s="0" t="n">
        <v>320617.443470204</v>
      </c>
      <c r="F39" s="0" t="n">
        <v>0</v>
      </c>
      <c r="G39" s="0" t="n">
        <v>10473.8527576925</v>
      </c>
      <c r="H39" s="0" t="n">
        <v>73928.8199049184</v>
      </c>
      <c r="I39" s="0" t="n">
        <v>47075.3713950492</v>
      </c>
      <c r="J39" s="0" t="n">
        <v>9776.6579379269</v>
      </c>
    </row>
    <row r="40" customFormat="false" ht="12.8" hidden="false" customHeight="false" outlineLevel="0" collapsed="false">
      <c r="A40" s="0" t="n">
        <v>87</v>
      </c>
      <c r="B40" s="0" t="n">
        <v>3604648.12508245</v>
      </c>
      <c r="C40" s="0" t="n">
        <v>2116925.95127191</v>
      </c>
      <c r="D40" s="0" t="n">
        <v>999490.497616735</v>
      </c>
      <c r="E40" s="0" t="n">
        <v>320224.158370442</v>
      </c>
      <c r="F40" s="0" t="n">
        <v>0</v>
      </c>
      <c r="G40" s="0" t="n">
        <v>9061.56169163507</v>
      </c>
      <c r="H40" s="0" t="n">
        <v>93497.4797851823</v>
      </c>
      <c r="I40" s="0" t="n">
        <v>53354.5456161805</v>
      </c>
      <c r="J40" s="0" t="n">
        <v>12668.5449958305</v>
      </c>
    </row>
    <row r="41" customFormat="false" ht="12.8" hidden="false" customHeight="false" outlineLevel="0" collapsed="false">
      <c r="A41" s="0" t="n">
        <v>88</v>
      </c>
      <c r="B41" s="0" t="n">
        <v>3622013.49596322</v>
      </c>
      <c r="C41" s="0" t="n">
        <v>2151676.80413794</v>
      </c>
      <c r="D41" s="0" t="n">
        <v>1008465.72324169</v>
      </c>
      <c r="E41" s="0" t="n">
        <v>319729.793260728</v>
      </c>
      <c r="F41" s="0" t="n">
        <v>0</v>
      </c>
      <c r="G41" s="0" t="n">
        <v>8836.89248993281</v>
      </c>
      <c r="H41" s="0" t="n">
        <v>70840.7542763138</v>
      </c>
      <c r="I41" s="0" t="n">
        <v>52909.1139304051</v>
      </c>
      <c r="J41" s="0" t="n">
        <v>10509.6173805805</v>
      </c>
    </row>
    <row r="42" customFormat="false" ht="12.8" hidden="false" customHeight="false" outlineLevel="0" collapsed="false">
      <c r="A42" s="0" t="n">
        <v>89</v>
      </c>
      <c r="B42" s="0" t="n">
        <v>4380278.57586631</v>
      </c>
      <c r="C42" s="0" t="n">
        <v>2165598.19044007</v>
      </c>
      <c r="D42" s="0" t="n">
        <v>1008214.02433943</v>
      </c>
      <c r="E42" s="0" t="n">
        <v>323496.764460174</v>
      </c>
      <c r="F42" s="0" t="n">
        <v>769754.212635247</v>
      </c>
      <c r="G42" s="0" t="n">
        <v>8906.119332566</v>
      </c>
      <c r="H42" s="0" t="n">
        <v>63228.8051407295</v>
      </c>
      <c r="I42" s="0" t="n">
        <v>29973.7871406772</v>
      </c>
      <c r="J42" s="0" t="n">
        <v>10169.8605613597</v>
      </c>
    </row>
    <row r="43" customFormat="false" ht="12.8" hidden="false" customHeight="false" outlineLevel="0" collapsed="false">
      <c r="A43" s="0" t="n">
        <v>90</v>
      </c>
      <c r="B43" s="0" t="n">
        <v>3675842.24445071</v>
      </c>
      <c r="C43" s="0" t="n">
        <v>2211744.24536448</v>
      </c>
      <c r="D43" s="0" t="n">
        <v>988190.271978674</v>
      </c>
      <c r="E43" s="0" t="n">
        <v>324973.581422909</v>
      </c>
      <c r="F43" s="0" t="n">
        <v>0</v>
      </c>
      <c r="G43" s="0" t="n">
        <v>10244.1710709597</v>
      </c>
      <c r="H43" s="0" t="n">
        <v>96920.6692247501</v>
      </c>
      <c r="I43" s="0" t="n">
        <v>32449.8761849961</v>
      </c>
      <c r="J43" s="0" t="n">
        <v>12740.0789839589</v>
      </c>
    </row>
    <row r="44" customFormat="false" ht="12.8" hidden="false" customHeight="false" outlineLevel="0" collapsed="false">
      <c r="A44" s="0" t="n">
        <v>91</v>
      </c>
      <c r="B44" s="0" t="n">
        <v>3690915.87722189</v>
      </c>
      <c r="C44" s="0" t="n">
        <v>2202206.20194445</v>
      </c>
      <c r="D44" s="0" t="n">
        <v>990618.912838731</v>
      </c>
      <c r="E44" s="0" t="n">
        <v>328286.138290321</v>
      </c>
      <c r="F44" s="0" t="n">
        <v>0</v>
      </c>
      <c r="G44" s="0" t="n">
        <v>11233.9794524393</v>
      </c>
      <c r="H44" s="0" t="n">
        <v>97622.2554735486</v>
      </c>
      <c r="I44" s="0" t="n">
        <v>49153.0671364585</v>
      </c>
      <c r="J44" s="0" t="n">
        <v>12383.5454005293</v>
      </c>
    </row>
    <row r="45" customFormat="false" ht="12.8" hidden="false" customHeight="false" outlineLevel="0" collapsed="false">
      <c r="A45" s="0" t="n">
        <v>92</v>
      </c>
      <c r="B45" s="0" t="n">
        <v>3652139.08137418</v>
      </c>
      <c r="C45" s="0" t="n">
        <v>2169656.73454753</v>
      </c>
      <c r="D45" s="0" t="n">
        <v>1024331.2720114</v>
      </c>
      <c r="E45" s="0" t="n">
        <v>329619.092416039</v>
      </c>
      <c r="F45" s="0" t="n">
        <v>0</v>
      </c>
      <c r="G45" s="0" t="n">
        <v>8287.78767464195</v>
      </c>
      <c r="H45" s="0" t="n">
        <v>71575.6944253885</v>
      </c>
      <c r="I45" s="0" t="n">
        <v>38276.5072951276</v>
      </c>
      <c r="J45" s="0" t="n">
        <v>11767.6012894217</v>
      </c>
    </row>
    <row r="46" customFormat="false" ht="12.8" hidden="false" customHeight="false" outlineLevel="0" collapsed="false">
      <c r="A46" s="0" t="n">
        <v>93</v>
      </c>
      <c r="B46" s="0" t="n">
        <v>4470357.07566187</v>
      </c>
      <c r="C46" s="0" t="n">
        <v>2166289.76909074</v>
      </c>
      <c r="D46" s="0" t="n">
        <v>1049946.61680533</v>
      </c>
      <c r="E46" s="0" t="n">
        <v>331540.652985845</v>
      </c>
      <c r="F46" s="0" t="n">
        <v>785355.929898496</v>
      </c>
      <c r="G46" s="0" t="n">
        <v>9275.71766966758</v>
      </c>
      <c r="H46" s="0" t="n">
        <v>72518.6881432643</v>
      </c>
      <c r="I46" s="0" t="n">
        <v>45443.0873671068</v>
      </c>
      <c r="J46" s="0" t="n">
        <v>10746.2300424524</v>
      </c>
    </row>
    <row r="47" customFormat="false" ht="12.8" hidden="false" customHeight="false" outlineLevel="0" collapsed="false">
      <c r="A47" s="0" t="n">
        <v>94</v>
      </c>
      <c r="B47" s="0" t="n">
        <v>3734633.76240562</v>
      </c>
      <c r="C47" s="0" t="n">
        <v>2225947.25110973</v>
      </c>
      <c r="D47" s="0" t="n">
        <v>1021463.96447868</v>
      </c>
      <c r="E47" s="0" t="n">
        <v>331662.685285544</v>
      </c>
      <c r="F47" s="0" t="n">
        <v>0</v>
      </c>
      <c r="G47" s="0" t="n">
        <v>12277.7445861171</v>
      </c>
      <c r="H47" s="0" t="n">
        <v>74112.0569592125</v>
      </c>
      <c r="I47" s="0" t="n">
        <v>59874.6727124398</v>
      </c>
      <c r="J47" s="0" t="n">
        <v>9818.61032988252</v>
      </c>
    </row>
    <row r="48" customFormat="false" ht="12.8" hidden="false" customHeight="false" outlineLevel="0" collapsed="false">
      <c r="A48" s="0" t="n">
        <v>95</v>
      </c>
      <c r="B48" s="0" t="n">
        <v>3790177.42770231</v>
      </c>
      <c r="C48" s="0" t="n">
        <v>2287793.38369108</v>
      </c>
      <c r="D48" s="0" t="n">
        <v>1009547.64048462</v>
      </c>
      <c r="E48" s="0" t="n">
        <v>337948.16026008</v>
      </c>
      <c r="F48" s="0" t="n">
        <v>0</v>
      </c>
      <c r="G48" s="0" t="n">
        <v>13139.190572156</v>
      </c>
      <c r="H48" s="0" t="n">
        <v>83542.8691293076</v>
      </c>
      <c r="I48" s="0" t="n">
        <v>48942.6165501277</v>
      </c>
      <c r="J48" s="0" t="n">
        <v>11152.3772521042</v>
      </c>
    </row>
    <row r="49" customFormat="false" ht="12.8" hidden="false" customHeight="false" outlineLevel="0" collapsed="false">
      <c r="A49" s="0" t="n">
        <v>96</v>
      </c>
      <c r="B49" s="0" t="n">
        <v>3867292.02888163</v>
      </c>
      <c r="C49" s="0" t="n">
        <v>2406495.76656839</v>
      </c>
      <c r="D49" s="0" t="n">
        <v>981278.5928595</v>
      </c>
      <c r="E49" s="0" t="n">
        <v>343738.498508878</v>
      </c>
      <c r="F49" s="0" t="n">
        <v>0</v>
      </c>
      <c r="G49" s="0" t="n">
        <v>13044.713386178</v>
      </c>
      <c r="H49" s="0" t="n">
        <v>82947.7941762368</v>
      </c>
      <c r="I49" s="0" t="n">
        <v>30689.4347129317</v>
      </c>
      <c r="J49" s="0" t="n">
        <v>12641.8518147411</v>
      </c>
    </row>
    <row r="50" customFormat="false" ht="12.8" hidden="false" customHeight="false" outlineLevel="0" collapsed="false">
      <c r="A50" s="0" t="n">
        <v>97</v>
      </c>
      <c r="B50" s="0" t="n">
        <v>4772993.86931812</v>
      </c>
      <c r="C50" s="0" t="n">
        <v>2451038.10871425</v>
      </c>
      <c r="D50" s="0" t="n">
        <v>1006662.33852689</v>
      </c>
      <c r="E50" s="0" t="n">
        <v>346746.75106279</v>
      </c>
      <c r="F50" s="0" t="n">
        <v>817067.174329038</v>
      </c>
      <c r="G50" s="0" t="n">
        <v>12318.4001902745</v>
      </c>
      <c r="H50" s="0" t="n">
        <v>99225.9241632694</v>
      </c>
      <c r="I50" s="0" t="n">
        <v>30717.5234654804</v>
      </c>
      <c r="J50" s="0" t="n">
        <v>11714.184001384</v>
      </c>
    </row>
    <row r="51" customFormat="false" ht="12.8" hidden="false" customHeight="false" outlineLevel="0" collapsed="false">
      <c r="A51" s="0" t="n">
        <v>98</v>
      </c>
      <c r="B51" s="0" t="n">
        <v>4061546.70096558</v>
      </c>
      <c r="C51" s="0" t="n">
        <v>2526484.11095253</v>
      </c>
      <c r="D51" s="0" t="n">
        <v>1041852.34636834</v>
      </c>
      <c r="E51" s="0" t="n">
        <v>350889.082313039</v>
      </c>
      <c r="F51" s="0" t="n">
        <v>0</v>
      </c>
      <c r="G51" s="0" t="n">
        <v>6985.73922774815</v>
      </c>
      <c r="H51" s="0" t="n">
        <v>84551.5773652756</v>
      </c>
      <c r="I51" s="0" t="n">
        <v>42259.6989697435</v>
      </c>
      <c r="J51" s="0" t="n">
        <v>11822.0308832267</v>
      </c>
    </row>
    <row r="52" customFormat="false" ht="12.8" hidden="false" customHeight="false" outlineLevel="0" collapsed="false">
      <c r="A52" s="0" t="n">
        <v>99</v>
      </c>
      <c r="B52" s="0" t="n">
        <v>4081368.37893513</v>
      </c>
      <c r="C52" s="0" t="n">
        <v>2555855.58583215</v>
      </c>
      <c r="D52" s="0" t="n">
        <v>1021869.84954645</v>
      </c>
      <c r="E52" s="0" t="n">
        <v>352020.33985549</v>
      </c>
      <c r="F52" s="0" t="n">
        <v>0</v>
      </c>
      <c r="G52" s="0" t="n">
        <v>9199.56586853822</v>
      </c>
      <c r="H52" s="0" t="n">
        <v>83359.5931019449</v>
      </c>
      <c r="I52" s="0" t="n">
        <v>50381.6128983497</v>
      </c>
      <c r="J52" s="0" t="n">
        <v>9924.81417815563</v>
      </c>
    </row>
    <row r="53" customFormat="false" ht="12.8" hidden="false" customHeight="false" outlineLevel="0" collapsed="false">
      <c r="A53" s="0" t="n">
        <v>100</v>
      </c>
      <c r="B53" s="0" t="n">
        <v>4122653.38946337</v>
      </c>
      <c r="C53" s="0" t="n">
        <v>2541882.4538382</v>
      </c>
      <c r="D53" s="0" t="n">
        <v>1063920.32611309</v>
      </c>
      <c r="E53" s="0" t="n">
        <v>351301.48887812</v>
      </c>
      <c r="F53" s="0" t="n">
        <v>0</v>
      </c>
      <c r="G53" s="0" t="n">
        <v>10080.1554578298</v>
      </c>
      <c r="H53" s="0" t="n">
        <v>102347.267740384</v>
      </c>
      <c r="I53" s="0" t="n">
        <v>42967.4359269147</v>
      </c>
      <c r="J53" s="0" t="n">
        <v>13671.2807618572</v>
      </c>
    </row>
    <row r="54" customFormat="false" ht="12.8" hidden="false" customHeight="false" outlineLevel="0" collapsed="false">
      <c r="A54" s="0" t="n">
        <v>101</v>
      </c>
      <c r="B54" s="0" t="n">
        <v>4920063.22954501</v>
      </c>
      <c r="C54" s="0" t="n">
        <v>2549617.31134642</v>
      </c>
      <c r="D54" s="0" t="n">
        <v>1029050.53340083</v>
      </c>
      <c r="E54" s="0" t="n">
        <v>351879.918198627</v>
      </c>
      <c r="F54" s="0" t="n">
        <v>836836.355290656</v>
      </c>
      <c r="G54" s="0" t="n">
        <v>9536.69392689183</v>
      </c>
      <c r="H54" s="0" t="n">
        <v>92146.6480567636</v>
      </c>
      <c r="I54" s="0" t="n">
        <v>43752.2252213676</v>
      </c>
      <c r="J54" s="0" t="n">
        <v>10045.9137327692</v>
      </c>
    </row>
    <row r="55" customFormat="false" ht="12.8" hidden="false" customHeight="false" outlineLevel="0" collapsed="false">
      <c r="A55" s="0" t="n">
        <v>102</v>
      </c>
      <c r="B55" s="0" t="n">
        <v>4124878.63280062</v>
      </c>
      <c r="C55" s="0" t="n">
        <v>2555417.62933649</v>
      </c>
      <c r="D55" s="0" t="n">
        <v>1042551.18388664</v>
      </c>
      <c r="E55" s="0" t="n">
        <v>352314.824602669</v>
      </c>
      <c r="F55" s="0" t="n">
        <v>0</v>
      </c>
      <c r="G55" s="0" t="n">
        <v>12417.2251049672</v>
      </c>
      <c r="H55" s="0" t="n">
        <v>100269.61216227</v>
      </c>
      <c r="I55" s="0" t="n">
        <v>53709.6155937382</v>
      </c>
      <c r="J55" s="0" t="n">
        <v>12346.7306332749</v>
      </c>
    </row>
    <row r="56" customFormat="false" ht="12.8" hidden="false" customHeight="false" outlineLevel="0" collapsed="false">
      <c r="A56" s="0" t="n">
        <v>103</v>
      </c>
      <c r="B56" s="0" t="n">
        <v>4125054.53512397</v>
      </c>
      <c r="C56" s="0" t="n">
        <v>2505813.07158527</v>
      </c>
      <c r="D56" s="0" t="n">
        <v>1123185.35046831</v>
      </c>
      <c r="E56" s="0" t="n">
        <v>352226.522315336</v>
      </c>
      <c r="F56" s="0" t="n">
        <v>0</v>
      </c>
      <c r="G56" s="0" t="n">
        <v>13590.6157946619</v>
      </c>
      <c r="H56" s="0" t="n">
        <v>71108.94933642</v>
      </c>
      <c r="I56" s="0" t="n">
        <v>53616.8671449878</v>
      </c>
      <c r="J56" s="0" t="n">
        <v>9232.13200224275</v>
      </c>
    </row>
    <row r="57" customFormat="false" ht="12.8" hidden="false" customHeight="false" outlineLevel="0" collapsed="false">
      <c r="A57" s="0" t="n">
        <v>104</v>
      </c>
      <c r="B57" s="0" t="n">
        <v>4100263.64674928</v>
      </c>
      <c r="C57" s="0" t="n">
        <v>2533219.78409275</v>
      </c>
      <c r="D57" s="0" t="n">
        <v>1063270.72567512</v>
      </c>
      <c r="E57" s="0" t="n">
        <v>353002.586396123</v>
      </c>
      <c r="F57" s="0" t="n">
        <v>0</v>
      </c>
      <c r="G57" s="0" t="n">
        <v>9566.95443131891</v>
      </c>
      <c r="H57" s="0" t="n">
        <v>96485.8944650026</v>
      </c>
      <c r="I57" s="0" t="n">
        <v>42059.288825986</v>
      </c>
      <c r="J57" s="0" t="n">
        <v>11567.1116779845</v>
      </c>
    </row>
    <row r="58" customFormat="false" ht="12.8" hidden="false" customHeight="false" outlineLevel="0" collapsed="false">
      <c r="A58" s="0" t="n">
        <v>105</v>
      </c>
      <c r="B58" s="0" t="n">
        <v>4994545.37414248</v>
      </c>
      <c r="C58" s="0" t="n">
        <v>2559387.74416932</v>
      </c>
      <c r="D58" s="0" t="n">
        <v>1063140.57051299</v>
      </c>
      <c r="E58" s="0" t="n">
        <v>353339.480409106</v>
      </c>
      <c r="F58" s="0" t="n">
        <v>839775.621710059</v>
      </c>
      <c r="G58" s="0" t="n">
        <v>11620.3101575494</v>
      </c>
      <c r="H58" s="0" t="n">
        <v>110669.661375895</v>
      </c>
      <c r="I58" s="0" t="n">
        <v>47677.5536589112</v>
      </c>
      <c r="J58" s="0" t="n">
        <v>14646.0122100476</v>
      </c>
    </row>
    <row r="59" customFormat="false" ht="12.8" hidden="false" customHeight="false" outlineLevel="0" collapsed="false">
      <c r="A59" s="0" t="n">
        <v>106</v>
      </c>
      <c r="B59" s="0" t="n">
        <v>4142027.168539</v>
      </c>
      <c r="C59" s="0" t="n">
        <v>2539336.36853661</v>
      </c>
      <c r="D59" s="0" t="n">
        <v>1090423.97665834</v>
      </c>
      <c r="E59" s="0" t="n">
        <v>353481.774610458</v>
      </c>
      <c r="F59" s="0" t="n">
        <v>0</v>
      </c>
      <c r="G59" s="0" t="n">
        <v>12570.6201749279</v>
      </c>
      <c r="H59" s="0" t="n">
        <v>96818.0204119763</v>
      </c>
      <c r="I59" s="0" t="n">
        <v>46348.0525486099</v>
      </c>
      <c r="J59" s="0" t="n">
        <v>11524.2655421025</v>
      </c>
    </row>
    <row r="60" customFormat="false" ht="12.8" hidden="false" customHeight="false" outlineLevel="0" collapsed="false">
      <c r="A60" s="0" t="n">
        <v>107</v>
      </c>
      <c r="B60" s="0" t="n">
        <v>4028014.79056293</v>
      </c>
      <c r="C60" s="0" t="n">
        <v>2395051.49387483</v>
      </c>
      <c r="D60" s="0" t="n">
        <v>1130229.53412528</v>
      </c>
      <c r="E60" s="0" t="n">
        <v>349437.171131614</v>
      </c>
      <c r="F60" s="0" t="n">
        <v>0</v>
      </c>
      <c r="G60" s="0" t="n">
        <v>16133.2461113888</v>
      </c>
      <c r="H60" s="0" t="n">
        <v>77197.389737878</v>
      </c>
      <c r="I60" s="0" t="n">
        <v>46098.2088302401</v>
      </c>
      <c r="J60" s="0" t="n">
        <v>12321.8065753381</v>
      </c>
    </row>
    <row r="61" customFormat="false" ht="12.8" hidden="false" customHeight="false" outlineLevel="0" collapsed="false">
      <c r="A61" s="0" t="n">
        <v>108</v>
      </c>
      <c r="B61" s="0" t="n">
        <v>4073314.9095927</v>
      </c>
      <c r="C61" s="0" t="n">
        <v>2538125.55294481</v>
      </c>
      <c r="D61" s="0" t="n">
        <v>1017854.59010001</v>
      </c>
      <c r="E61" s="0" t="n">
        <v>348345.010768829</v>
      </c>
      <c r="F61" s="0" t="n">
        <v>0</v>
      </c>
      <c r="G61" s="0" t="n">
        <v>14997.3853916757</v>
      </c>
      <c r="H61" s="0" t="n">
        <v>101113.595347462</v>
      </c>
      <c r="I61" s="0" t="n">
        <v>39616.0886392556</v>
      </c>
      <c r="J61" s="0" t="n">
        <v>13827.0516793412</v>
      </c>
    </row>
    <row r="62" customFormat="false" ht="12.8" hidden="false" customHeight="false" outlineLevel="0" collapsed="false">
      <c r="A62" s="0" t="n">
        <v>109</v>
      </c>
      <c r="B62" s="0" t="n">
        <v>5019353.87537342</v>
      </c>
      <c r="C62" s="0" t="n">
        <v>2566350.05976369</v>
      </c>
      <c r="D62" s="0" t="n">
        <v>1074555.51081915</v>
      </c>
      <c r="E62" s="0" t="n">
        <v>349320.755146498</v>
      </c>
      <c r="F62" s="0" t="n">
        <v>849408.365333914</v>
      </c>
      <c r="G62" s="0" t="n">
        <v>11942.2148782907</v>
      </c>
      <c r="H62" s="0" t="n">
        <v>105933.148677339</v>
      </c>
      <c r="I62" s="0" t="n">
        <v>42521.6278793219</v>
      </c>
      <c r="J62" s="0" t="n">
        <v>14233.8721160244</v>
      </c>
    </row>
    <row r="63" customFormat="false" ht="12.8" hidden="false" customHeight="false" outlineLevel="0" collapsed="false">
      <c r="A63" s="0" t="n">
        <v>110</v>
      </c>
      <c r="B63" s="0" t="n">
        <v>4106754.18318714</v>
      </c>
      <c r="C63" s="0" t="n">
        <v>2555829.81247695</v>
      </c>
      <c r="D63" s="0" t="n">
        <v>1027050.28710602</v>
      </c>
      <c r="E63" s="0" t="n">
        <v>348567.557083535</v>
      </c>
      <c r="F63" s="0" t="n">
        <v>0</v>
      </c>
      <c r="G63" s="0" t="n">
        <v>11638.8335829488</v>
      </c>
      <c r="H63" s="0" t="n">
        <v>106150.179273392</v>
      </c>
      <c r="I63" s="0" t="n">
        <v>42551.5953977806</v>
      </c>
      <c r="J63" s="0" t="n">
        <v>14907.7518184761</v>
      </c>
    </row>
    <row r="64" customFormat="false" ht="12.8" hidden="false" customHeight="false" outlineLevel="0" collapsed="false">
      <c r="A64" s="0" t="n">
        <v>111</v>
      </c>
      <c r="B64" s="0" t="n">
        <v>4128441.47313843</v>
      </c>
      <c r="C64" s="0" t="n">
        <v>2585637.46227012</v>
      </c>
      <c r="D64" s="0" t="n">
        <v>1051691.25213165</v>
      </c>
      <c r="E64" s="0" t="n">
        <v>346885.415256228</v>
      </c>
      <c r="F64" s="0" t="n">
        <v>0</v>
      </c>
      <c r="G64" s="0" t="n">
        <v>12586.6661621218</v>
      </c>
      <c r="H64" s="0" t="n">
        <v>90175.7443446637</v>
      </c>
      <c r="I64" s="0" t="n">
        <v>33652.9246880392</v>
      </c>
      <c r="J64" s="0" t="n">
        <v>13187.3074820012</v>
      </c>
    </row>
    <row r="65" customFormat="false" ht="12.8" hidden="false" customHeight="false" outlineLevel="0" collapsed="false">
      <c r="A65" s="0" t="n">
        <v>112</v>
      </c>
      <c r="B65" s="0" t="n">
        <v>4087324.05298582</v>
      </c>
      <c r="C65" s="0" t="n">
        <v>2638070.41291886</v>
      </c>
      <c r="D65" s="0" t="n">
        <v>937347.450558304</v>
      </c>
      <c r="E65" s="0" t="n">
        <v>345125.128411489</v>
      </c>
      <c r="F65" s="0" t="n">
        <v>0</v>
      </c>
      <c r="G65" s="0" t="n">
        <v>15377.1305113373</v>
      </c>
      <c r="H65" s="0" t="n">
        <v>92062.3893238948</v>
      </c>
      <c r="I65" s="0" t="n">
        <v>44484.0944875386</v>
      </c>
      <c r="J65" s="0" t="n">
        <v>12860.6257872823</v>
      </c>
    </row>
    <row r="66" customFormat="false" ht="12.8" hidden="false" customHeight="false" outlineLevel="0" collapsed="false">
      <c r="A66" s="0" t="n">
        <v>113</v>
      </c>
      <c r="B66" s="0" t="n">
        <v>4925380.40644124</v>
      </c>
      <c r="C66" s="0" t="n">
        <v>2620382.4459108</v>
      </c>
      <c r="D66" s="0" t="n">
        <v>950134.719365751</v>
      </c>
      <c r="E66" s="0" t="n">
        <v>341058.290249827</v>
      </c>
      <c r="F66" s="0" t="n">
        <v>831359.884792175</v>
      </c>
      <c r="G66" s="0" t="n">
        <v>14296.1972775563</v>
      </c>
      <c r="H66" s="0" t="n">
        <v>104960.866892368</v>
      </c>
      <c r="I66" s="0" t="n">
        <v>41816.5329190126</v>
      </c>
      <c r="J66" s="0" t="n">
        <v>13887.5541548226</v>
      </c>
    </row>
    <row r="67" customFormat="false" ht="12.8" hidden="false" customHeight="false" outlineLevel="0" collapsed="false">
      <c r="A67" s="0" t="n">
        <v>114</v>
      </c>
      <c r="B67" s="0" t="n">
        <v>4055462.05093058</v>
      </c>
      <c r="C67" s="0" t="n">
        <v>2617022.29074209</v>
      </c>
      <c r="D67" s="0" t="n">
        <v>914977.677107529</v>
      </c>
      <c r="E67" s="0" t="n">
        <v>337177.616097059</v>
      </c>
      <c r="F67" s="0" t="n">
        <v>0</v>
      </c>
      <c r="G67" s="0" t="n">
        <v>12519.296101545</v>
      </c>
      <c r="H67" s="0" t="n">
        <v>125623.04196524</v>
      </c>
      <c r="I67" s="0" t="n">
        <v>30880.4406382078</v>
      </c>
      <c r="J67" s="0" t="n">
        <v>16655.6275384234</v>
      </c>
    </row>
    <row r="68" customFormat="false" ht="12.8" hidden="false" customHeight="false" outlineLevel="0" collapsed="false">
      <c r="A68" s="0" t="n">
        <v>115</v>
      </c>
      <c r="B68" s="0" t="n">
        <v>4058591.9709748</v>
      </c>
      <c r="C68" s="0" t="n">
        <v>2661758.98520967</v>
      </c>
      <c r="D68" s="0" t="n">
        <v>903743.500115202</v>
      </c>
      <c r="E68" s="0" t="n">
        <v>337820.293506835</v>
      </c>
      <c r="F68" s="0" t="n">
        <v>0</v>
      </c>
      <c r="G68" s="0" t="n">
        <v>10881.0107059392</v>
      </c>
      <c r="H68" s="0" t="n">
        <v>103013.437548201</v>
      </c>
      <c r="I68" s="0" t="n">
        <v>30530.3339695876</v>
      </c>
      <c r="J68" s="0" t="n">
        <v>14497.854547678</v>
      </c>
    </row>
    <row r="69" customFormat="false" ht="12.8" hidden="false" customHeight="false" outlineLevel="0" collapsed="false">
      <c r="A69" s="0" t="n">
        <v>116</v>
      </c>
      <c r="B69" s="0" t="n">
        <v>4041115.65476687</v>
      </c>
      <c r="C69" s="0" t="n">
        <v>2666852.52706841</v>
      </c>
      <c r="D69" s="0" t="n">
        <v>871085.547865765</v>
      </c>
      <c r="E69" s="0" t="n">
        <v>337450.328057174</v>
      </c>
      <c r="F69" s="0" t="n">
        <v>0</v>
      </c>
      <c r="G69" s="0" t="n">
        <v>11735.1608643364</v>
      </c>
      <c r="H69" s="0" t="n">
        <v>107340.269110622</v>
      </c>
      <c r="I69" s="0" t="n">
        <v>31780.3698908846</v>
      </c>
      <c r="J69" s="0" t="n">
        <v>12804.4624862203</v>
      </c>
    </row>
    <row r="70" customFormat="false" ht="12.8" hidden="false" customHeight="false" outlineLevel="0" collapsed="false">
      <c r="A70" s="0" t="n">
        <v>117</v>
      </c>
      <c r="B70" s="0" t="n">
        <v>4819060.58071334</v>
      </c>
      <c r="C70" s="0" t="n">
        <v>2567051.13507032</v>
      </c>
      <c r="D70" s="0" t="n">
        <v>923359.442410438</v>
      </c>
      <c r="E70" s="0" t="n">
        <v>336628.071173575</v>
      </c>
      <c r="F70" s="0" t="n">
        <v>816011.40790673</v>
      </c>
      <c r="G70" s="0" t="n">
        <v>11514.5463950432</v>
      </c>
      <c r="H70" s="0" t="n">
        <v>103467.160461661</v>
      </c>
      <c r="I70" s="0" t="n">
        <v>38645.2753223385</v>
      </c>
      <c r="J70" s="0" t="n">
        <v>16000.419435698</v>
      </c>
    </row>
    <row r="71" customFormat="false" ht="12.8" hidden="false" customHeight="false" outlineLevel="0" collapsed="false">
      <c r="A71" s="0" t="n">
        <v>118</v>
      </c>
      <c r="B71" s="0" t="n">
        <v>4057667.18517353</v>
      </c>
      <c r="C71" s="0" t="n">
        <v>2681795.03838412</v>
      </c>
      <c r="D71" s="0" t="n">
        <v>863835.973502464</v>
      </c>
      <c r="E71" s="0" t="n">
        <v>335854.770118425</v>
      </c>
      <c r="F71" s="0" t="n">
        <v>0</v>
      </c>
      <c r="G71" s="0" t="n">
        <v>9441.59498284033</v>
      </c>
      <c r="H71" s="0" t="n">
        <v>105948.658014104</v>
      </c>
      <c r="I71" s="0" t="n">
        <v>45438.76176673</v>
      </c>
      <c r="J71" s="0" t="n">
        <v>14516.9151275334</v>
      </c>
    </row>
    <row r="72" customFormat="false" ht="12.8" hidden="false" customHeight="false" outlineLevel="0" collapsed="false">
      <c r="A72" s="0" t="n">
        <v>119</v>
      </c>
      <c r="B72" s="0" t="n">
        <v>4002378.62907046</v>
      </c>
      <c r="C72" s="0" t="n">
        <v>2571331.30649224</v>
      </c>
      <c r="D72" s="0" t="n">
        <v>949090.956792695</v>
      </c>
      <c r="E72" s="0" t="n">
        <v>332965.312842168</v>
      </c>
      <c r="F72" s="0" t="n">
        <v>0</v>
      </c>
      <c r="G72" s="0" t="n">
        <v>14294.5498259696</v>
      </c>
      <c r="H72" s="0" t="n">
        <v>91547.4680821106</v>
      </c>
      <c r="I72" s="0" t="n">
        <v>32725.59061754</v>
      </c>
      <c r="J72" s="0" t="n">
        <v>12577.9938263828</v>
      </c>
    </row>
    <row r="73" customFormat="false" ht="12.8" hidden="false" customHeight="false" outlineLevel="0" collapsed="false">
      <c r="A73" s="0" t="n">
        <v>120</v>
      </c>
      <c r="B73" s="0" t="n">
        <v>3940292.21320038</v>
      </c>
      <c r="C73" s="0" t="n">
        <v>2530674.31473544</v>
      </c>
      <c r="D73" s="0" t="n">
        <v>934124.863765792</v>
      </c>
      <c r="E73" s="0" t="n">
        <v>331747.315999766</v>
      </c>
      <c r="F73" s="0" t="n">
        <v>0</v>
      </c>
      <c r="G73" s="0" t="n">
        <v>9587.81669291258</v>
      </c>
      <c r="H73" s="0" t="n">
        <v>81465.452208357</v>
      </c>
      <c r="I73" s="0" t="n">
        <v>38994.0783887086</v>
      </c>
      <c r="J73" s="0" t="n">
        <v>12245.1347958665</v>
      </c>
    </row>
    <row r="74" customFormat="false" ht="12.8" hidden="false" customHeight="false" outlineLevel="0" collapsed="false">
      <c r="A74" s="0" t="n">
        <v>121</v>
      </c>
      <c r="B74" s="0" t="n">
        <v>4786303.05894225</v>
      </c>
      <c r="C74" s="0" t="n">
        <v>2542407.5451177</v>
      </c>
      <c r="D74" s="0" t="n">
        <v>955740.734452803</v>
      </c>
      <c r="E74" s="0" t="n">
        <v>330273.928114425</v>
      </c>
      <c r="F74" s="0" t="n">
        <v>823388.741648516</v>
      </c>
      <c r="G74" s="0" t="n">
        <v>9619.14701516385</v>
      </c>
      <c r="H74" s="0" t="n">
        <v>75192.6576205128</v>
      </c>
      <c r="I74" s="0" t="n">
        <v>40448.6981245521</v>
      </c>
      <c r="J74" s="0" t="n">
        <v>12132.746908729</v>
      </c>
    </row>
    <row r="75" customFormat="false" ht="12.8" hidden="false" customHeight="false" outlineLevel="0" collapsed="false">
      <c r="A75" s="0" t="n">
        <v>122</v>
      </c>
      <c r="B75" s="0" t="n">
        <v>3976852.2980968</v>
      </c>
      <c r="C75" s="0" t="n">
        <v>2612138.8613853</v>
      </c>
      <c r="D75" s="0" t="n">
        <v>889920.618513247</v>
      </c>
      <c r="E75" s="0" t="n">
        <v>329871.538644764</v>
      </c>
      <c r="F75" s="0" t="n">
        <v>0</v>
      </c>
      <c r="G75" s="0" t="n">
        <v>11416.6234623873</v>
      </c>
      <c r="H75" s="0" t="n">
        <v>84250.4528884325</v>
      </c>
      <c r="I75" s="0" t="n">
        <v>34297.7861171519</v>
      </c>
      <c r="J75" s="0" t="n">
        <v>13089.3172566481</v>
      </c>
    </row>
    <row r="76" customFormat="false" ht="12.8" hidden="false" customHeight="false" outlineLevel="0" collapsed="false">
      <c r="A76" s="0" t="n">
        <v>123</v>
      </c>
      <c r="B76" s="0" t="n">
        <v>3977451.46658071</v>
      </c>
      <c r="C76" s="0" t="n">
        <v>2590729.75542014</v>
      </c>
      <c r="D76" s="0" t="n">
        <v>893194.855697468</v>
      </c>
      <c r="E76" s="0" t="n">
        <v>331593.256695855</v>
      </c>
      <c r="F76" s="0" t="n">
        <v>0</v>
      </c>
      <c r="G76" s="0" t="n">
        <v>11036.4632079033</v>
      </c>
      <c r="H76" s="0" t="n">
        <v>104042.69460038</v>
      </c>
      <c r="I76" s="0" t="n">
        <v>29593.5932451517</v>
      </c>
      <c r="J76" s="0" t="n">
        <v>12591.0049428978</v>
      </c>
    </row>
    <row r="77" customFormat="false" ht="12.8" hidden="false" customHeight="false" outlineLevel="0" collapsed="false">
      <c r="A77" s="0" t="n">
        <v>124</v>
      </c>
      <c r="B77" s="0" t="n">
        <v>3972590.69368755</v>
      </c>
      <c r="C77" s="0" t="n">
        <v>2581913.80632336</v>
      </c>
      <c r="D77" s="0" t="n">
        <v>902350.640949441</v>
      </c>
      <c r="E77" s="0" t="n">
        <v>330876.06371615</v>
      </c>
      <c r="F77" s="0" t="n">
        <v>0</v>
      </c>
      <c r="G77" s="0" t="n">
        <v>11207.771952442</v>
      </c>
      <c r="H77" s="0" t="n">
        <v>91091.0960275433</v>
      </c>
      <c r="I77" s="0" t="n">
        <v>40968.2230049378</v>
      </c>
      <c r="J77" s="0" t="n">
        <v>13185.9853345914</v>
      </c>
    </row>
    <row r="78" customFormat="false" ht="12.8" hidden="false" customHeight="false" outlineLevel="0" collapsed="false">
      <c r="A78" s="0" t="n">
        <v>125</v>
      </c>
      <c r="B78" s="0" t="n">
        <v>4798669.5797563</v>
      </c>
      <c r="C78" s="0" t="n">
        <v>2601906.21872172</v>
      </c>
      <c r="D78" s="0" t="n">
        <v>890273.092492106</v>
      </c>
      <c r="E78" s="0" t="n">
        <v>329237.288661036</v>
      </c>
      <c r="F78" s="0" t="n">
        <v>815146.207961608</v>
      </c>
      <c r="G78" s="0" t="n">
        <v>12706.2098447131</v>
      </c>
      <c r="H78" s="0" t="n">
        <v>93790.3338120231</v>
      </c>
      <c r="I78" s="0" t="n">
        <v>36037.5083007892</v>
      </c>
      <c r="J78" s="0" t="n">
        <v>15115.3328261984</v>
      </c>
    </row>
    <row r="79" customFormat="false" ht="12.8" hidden="false" customHeight="false" outlineLevel="0" collapsed="false">
      <c r="A79" s="0" t="n">
        <v>126</v>
      </c>
      <c r="B79" s="0" t="n">
        <v>3938752.92710679</v>
      </c>
      <c r="C79" s="0" t="n">
        <v>2558531.13878554</v>
      </c>
      <c r="D79" s="0" t="n">
        <v>889720.848351421</v>
      </c>
      <c r="E79" s="0" t="n">
        <v>329274.700694978</v>
      </c>
      <c r="F79" s="0" t="n">
        <v>0</v>
      </c>
      <c r="G79" s="0" t="n">
        <v>9245.53564774289</v>
      </c>
      <c r="H79" s="0" t="n">
        <v>100048.667021914</v>
      </c>
      <c r="I79" s="0" t="n">
        <v>37038.2683411958</v>
      </c>
      <c r="J79" s="0" t="n">
        <v>13400.994637846</v>
      </c>
    </row>
    <row r="80" customFormat="false" ht="12.8" hidden="false" customHeight="false" outlineLevel="0" collapsed="false">
      <c r="A80" s="0" t="n">
        <v>127</v>
      </c>
      <c r="B80" s="0" t="n">
        <v>3946226.17719444</v>
      </c>
      <c r="C80" s="0" t="n">
        <v>2594967.97943719</v>
      </c>
      <c r="D80" s="0" t="n">
        <v>856437.078859178</v>
      </c>
      <c r="E80" s="0" t="n">
        <v>328916.134395812</v>
      </c>
      <c r="F80" s="0" t="n">
        <v>0</v>
      </c>
      <c r="G80" s="0" t="n">
        <v>15205.4391886694</v>
      </c>
      <c r="H80" s="0" t="n">
        <v>95131.4406504028</v>
      </c>
      <c r="I80" s="0" t="n">
        <v>39312.0729640221</v>
      </c>
      <c r="J80" s="0" t="n">
        <v>13563.8641892199</v>
      </c>
    </row>
    <row r="81" customFormat="false" ht="12.8" hidden="false" customHeight="false" outlineLevel="0" collapsed="false">
      <c r="A81" s="0" t="n">
        <v>128</v>
      </c>
      <c r="B81" s="0" t="n">
        <v>3937310.36676084</v>
      </c>
      <c r="C81" s="0" t="n">
        <v>2670676.17609277</v>
      </c>
      <c r="D81" s="0" t="n">
        <v>790891.506884169</v>
      </c>
      <c r="E81" s="0" t="n">
        <v>331446.530068892</v>
      </c>
      <c r="F81" s="0" t="n">
        <v>0</v>
      </c>
      <c r="G81" s="0" t="n">
        <v>12927.2282014405</v>
      </c>
      <c r="H81" s="0" t="n">
        <v>97657.6813810833</v>
      </c>
      <c r="I81" s="0" t="n">
        <v>20590.3088441399</v>
      </c>
      <c r="J81" s="0" t="n">
        <v>12457.0056086018</v>
      </c>
    </row>
    <row r="82" customFormat="false" ht="12.8" hidden="false" customHeight="false" outlineLevel="0" collapsed="false">
      <c r="A82" s="0" t="n">
        <v>129</v>
      </c>
      <c r="B82" s="0" t="n">
        <v>4829747.32420157</v>
      </c>
      <c r="C82" s="0" t="n">
        <v>2675987.90147239</v>
      </c>
      <c r="D82" s="0" t="n">
        <v>826618.908438959</v>
      </c>
      <c r="E82" s="0" t="n">
        <v>333443.81959949</v>
      </c>
      <c r="F82" s="0" t="n">
        <v>833241.182503257</v>
      </c>
      <c r="G82" s="0" t="n">
        <v>19790.9044514486</v>
      </c>
      <c r="H82" s="0" t="n">
        <v>98290.3923308568</v>
      </c>
      <c r="I82" s="0" t="n">
        <v>23004.8129445546</v>
      </c>
      <c r="J82" s="0" t="n">
        <v>14369.6224614533</v>
      </c>
    </row>
    <row r="83" customFormat="false" ht="12.8" hidden="false" customHeight="false" outlineLevel="0" collapsed="false">
      <c r="A83" s="0" t="n">
        <v>130</v>
      </c>
      <c r="B83" s="0" t="n">
        <v>3906859.44935291</v>
      </c>
      <c r="C83" s="0" t="n">
        <v>2580510.37122087</v>
      </c>
      <c r="D83" s="0" t="n">
        <v>854268.907787675</v>
      </c>
      <c r="E83" s="0" t="n">
        <v>334744.603028141</v>
      </c>
      <c r="F83" s="0" t="n">
        <v>0</v>
      </c>
      <c r="G83" s="0" t="n">
        <v>8610.41557037907</v>
      </c>
      <c r="H83" s="0" t="n">
        <v>101668.961768539</v>
      </c>
      <c r="I83" s="0" t="n">
        <v>17473.2059255428</v>
      </c>
      <c r="J83" s="0" t="n">
        <v>16748.8289177619</v>
      </c>
    </row>
    <row r="84" customFormat="false" ht="12.8" hidden="false" customHeight="false" outlineLevel="0" collapsed="false">
      <c r="A84" s="0" t="n">
        <v>131</v>
      </c>
      <c r="B84" s="0" t="n">
        <v>3867397.59841071</v>
      </c>
      <c r="C84" s="0" t="n">
        <v>2514341.31428551</v>
      </c>
      <c r="D84" s="0" t="n">
        <v>887989.300122307</v>
      </c>
      <c r="E84" s="0" t="n">
        <v>333877.341161255</v>
      </c>
      <c r="F84" s="0" t="n">
        <v>0</v>
      </c>
      <c r="G84" s="0" t="n">
        <v>13406.9305297186</v>
      </c>
      <c r="H84" s="0" t="n">
        <v>74617.0352068439</v>
      </c>
      <c r="I84" s="0" t="n">
        <v>35128.5314352594</v>
      </c>
      <c r="J84" s="0" t="n">
        <v>11371.1270957262</v>
      </c>
    </row>
    <row r="85" customFormat="false" ht="12.8" hidden="false" customHeight="false" outlineLevel="0" collapsed="false">
      <c r="A85" s="0" t="n">
        <v>132</v>
      </c>
      <c r="B85" s="0" t="n">
        <v>3875448.49744946</v>
      </c>
      <c r="C85" s="0" t="n">
        <v>2528020.4482522</v>
      </c>
      <c r="D85" s="0" t="n">
        <v>872751.559169442</v>
      </c>
      <c r="E85" s="0" t="n">
        <v>331328.781245919</v>
      </c>
      <c r="F85" s="0" t="n">
        <v>0</v>
      </c>
      <c r="G85" s="0" t="n">
        <v>11299.4043331372</v>
      </c>
      <c r="H85" s="0" t="n">
        <v>84021.9380839803</v>
      </c>
      <c r="I85" s="0" t="n">
        <v>32373.0804522206</v>
      </c>
      <c r="J85" s="0" t="n">
        <v>12917.4302224938</v>
      </c>
    </row>
    <row r="86" customFormat="false" ht="12.8" hidden="false" customHeight="false" outlineLevel="0" collapsed="false">
      <c r="A86" s="0" t="n">
        <v>133</v>
      </c>
      <c r="B86" s="0" t="n">
        <v>4703880.51144187</v>
      </c>
      <c r="C86" s="0" t="n">
        <v>2539801.4535442</v>
      </c>
      <c r="D86" s="0" t="n">
        <v>846376.178064635</v>
      </c>
      <c r="E86" s="0" t="n">
        <v>328211.789854687</v>
      </c>
      <c r="F86" s="0" t="n">
        <v>814824.418581708</v>
      </c>
      <c r="G86" s="0" t="n">
        <v>13804.3763672361</v>
      </c>
      <c r="H86" s="0" t="n">
        <v>98389.8122630903</v>
      </c>
      <c r="I86" s="0" t="n">
        <v>42455.7005808539</v>
      </c>
      <c r="J86" s="0" t="n">
        <v>14502.153454359</v>
      </c>
    </row>
    <row r="87" customFormat="false" ht="12.8" hidden="false" customHeight="false" outlineLevel="0" collapsed="false">
      <c r="A87" s="0" t="n">
        <v>134</v>
      </c>
      <c r="B87" s="0" t="n">
        <v>3935098.51451865</v>
      </c>
      <c r="C87" s="0" t="n">
        <v>2657881.11361588</v>
      </c>
      <c r="D87" s="0" t="n">
        <v>793154.788532115</v>
      </c>
      <c r="E87" s="0" t="n">
        <v>329739.511368731</v>
      </c>
      <c r="F87" s="0" t="n">
        <v>0</v>
      </c>
      <c r="G87" s="0" t="n">
        <v>12442.0388899974</v>
      </c>
      <c r="H87" s="0" t="n">
        <v>98154.3159344571</v>
      </c>
      <c r="I87" s="0" t="n">
        <v>31848.724382028</v>
      </c>
      <c r="J87" s="0" t="n">
        <v>13532.1582647158</v>
      </c>
    </row>
    <row r="88" customFormat="false" ht="12.8" hidden="false" customHeight="false" outlineLevel="0" collapsed="false">
      <c r="A88" s="0" t="n">
        <v>135</v>
      </c>
      <c r="B88" s="0" t="n">
        <v>3903923.51346934</v>
      </c>
      <c r="C88" s="0" t="n">
        <v>2592160.15630172</v>
      </c>
      <c r="D88" s="0" t="n">
        <v>826969.835460803</v>
      </c>
      <c r="E88" s="0" t="n">
        <v>333007.288502835</v>
      </c>
      <c r="F88" s="0" t="n">
        <v>0</v>
      </c>
      <c r="G88" s="0" t="n">
        <v>17456.9341277241</v>
      </c>
      <c r="H88" s="0" t="n">
        <v>78127.6823162208</v>
      </c>
      <c r="I88" s="0" t="n">
        <v>39506.9075906097</v>
      </c>
      <c r="J88" s="0" t="n">
        <v>12408.8141225037</v>
      </c>
    </row>
    <row r="89" customFormat="false" ht="12.8" hidden="false" customHeight="false" outlineLevel="0" collapsed="false">
      <c r="A89" s="0" t="n">
        <v>136</v>
      </c>
      <c r="B89" s="0" t="n">
        <v>3977958.14188236</v>
      </c>
      <c r="C89" s="0" t="n">
        <v>2662363.64991398</v>
      </c>
      <c r="D89" s="0" t="n">
        <v>808767.817738837</v>
      </c>
      <c r="E89" s="0" t="n">
        <v>336618.558957761</v>
      </c>
      <c r="F89" s="0" t="n">
        <v>0</v>
      </c>
      <c r="G89" s="0" t="n">
        <v>12017.6714505628</v>
      </c>
      <c r="H89" s="0" t="n">
        <v>116217.312955462</v>
      </c>
      <c r="I89" s="0" t="n">
        <v>23847.7271745672</v>
      </c>
      <c r="J89" s="0" t="n">
        <v>14758.1431387466</v>
      </c>
    </row>
    <row r="90" customFormat="false" ht="12.8" hidden="false" customHeight="false" outlineLevel="0" collapsed="false">
      <c r="A90" s="0" t="n">
        <v>137</v>
      </c>
      <c r="B90" s="0" t="n">
        <v>4739857.67298675</v>
      </c>
      <c r="C90" s="0" t="n">
        <v>2605426.88619745</v>
      </c>
      <c r="D90" s="0" t="n">
        <v>796965.827258494</v>
      </c>
      <c r="E90" s="0" t="n">
        <v>333503.3426759</v>
      </c>
      <c r="F90" s="0" t="n">
        <v>824151.651934369</v>
      </c>
      <c r="G90" s="0" t="n">
        <v>19842.7259614899</v>
      </c>
      <c r="H90" s="0" t="n">
        <v>99378.6078677836</v>
      </c>
      <c r="I90" s="0" t="n">
        <v>39153.52905698</v>
      </c>
      <c r="J90" s="0" t="n">
        <v>12877.9885715094</v>
      </c>
    </row>
    <row r="91" customFormat="false" ht="12.8" hidden="false" customHeight="false" outlineLevel="0" collapsed="false">
      <c r="A91" s="0" t="n">
        <v>138</v>
      </c>
      <c r="B91" s="0" t="n">
        <v>3829506.71745663</v>
      </c>
      <c r="C91" s="0" t="n">
        <v>2585118.14288831</v>
      </c>
      <c r="D91" s="0" t="n">
        <v>774486.671591224</v>
      </c>
      <c r="E91" s="0" t="n">
        <v>333056.962694002</v>
      </c>
      <c r="F91" s="0" t="n">
        <v>0</v>
      </c>
      <c r="G91" s="0" t="n">
        <v>11772.7192673604</v>
      </c>
      <c r="H91" s="0" t="n">
        <v>88423.2611011532</v>
      </c>
      <c r="I91" s="0" t="n">
        <v>22339.704013629</v>
      </c>
      <c r="J91" s="0" t="n">
        <v>11867.5133853259</v>
      </c>
    </row>
    <row r="92" customFormat="false" ht="12.8" hidden="false" customHeight="false" outlineLevel="0" collapsed="false">
      <c r="A92" s="0" t="n">
        <v>139</v>
      </c>
      <c r="B92" s="0" t="n">
        <v>3868451.08478483</v>
      </c>
      <c r="C92" s="0" t="n">
        <v>2653539.06563453</v>
      </c>
      <c r="D92" s="0" t="n">
        <v>707289.310719342</v>
      </c>
      <c r="E92" s="0" t="n">
        <v>332613.506881504</v>
      </c>
      <c r="F92" s="0" t="n">
        <v>0</v>
      </c>
      <c r="G92" s="0" t="n">
        <v>19588.473799237</v>
      </c>
      <c r="H92" s="0" t="n">
        <v>118510.81748562</v>
      </c>
      <c r="I92" s="0" t="n">
        <v>17360.722188329</v>
      </c>
      <c r="J92" s="0" t="n">
        <v>15027.1913083779</v>
      </c>
    </row>
    <row r="93" customFormat="false" ht="12.8" hidden="false" customHeight="false" outlineLevel="0" collapsed="false">
      <c r="A93" s="0" t="n">
        <v>140</v>
      </c>
      <c r="B93" s="0" t="n">
        <v>3843431.96742476</v>
      </c>
      <c r="C93" s="0" t="n">
        <v>2639831.76544576</v>
      </c>
      <c r="D93" s="0" t="n">
        <v>712397.321043516</v>
      </c>
      <c r="E93" s="0" t="n">
        <v>334480.709914224</v>
      </c>
      <c r="F93" s="0" t="n">
        <v>0</v>
      </c>
      <c r="G93" s="0" t="n">
        <v>13583.8752178519</v>
      </c>
      <c r="H93" s="0" t="n">
        <v>110709.18005274</v>
      </c>
      <c r="I93" s="0" t="n">
        <v>17406.2568666087</v>
      </c>
      <c r="J93" s="0" t="n">
        <v>14182.9939788915</v>
      </c>
    </row>
    <row r="94" customFormat="false" ht="12.8" hidden="false" customHeight="false" outlineLevel="0" collapsed="false">
      <c r="A94" s="0" t="n">
        <v>141</v>
      </c>
      <c r="B94" s="0" t="n">
        <v>4758439.27180473</v>
      </c>
      <c r="C94" s="0" t="n">
        <v>2677156.84383387</v>
      </c>
      <c r="D94" s="0" t="n">
        <v>754158.343323082</v>
      </c>
      <c r="E94" s="0" t="n">
        <v>328336.917077541</v>
      </c>
      <c r="F94" s="0" t="n">
        <v>831322.624707643</v>
      </c>
      <c r="G94" s="0" t="n">
        <v>19907.6595624774</v>
      </c>
      <c r="H94" s="0" t="n">
        <v>105676.161731238</v>
      </c>
      <c r="I94" s="0" t="n">
        <v>28842.2248289351</v>
      </c>
      <c r="J94" s="0" t="n">
        <v>12941.2609648951</v>
      </c>
    </row>
    <row r="95" customFormat="false" ht="12.8" hidden="false" customHeight="false" outlineLevel="0" collapsed="false">
      <c r="A95" s="0" t="n">
        <v>142</v>
      </c>
      <c r="B95" s="0" t="n">
        <v>3869056.96691721</v>
      </c>
      <c r="C95" s="0" t="n">
        <v>2555416.40819083</v>
      </c>
      <c r="D95" s="0" t="n">
        <v>818757.162637192</v>
      </c>
      <c r="E95" s="0" t="n">
        <v>330188.595239464</v>
      </c>
      <c r="F95" s="0" t="n">
        <v>0</v>
      </c>
      <c r="G95" s="0" t="n">
        <v>8425.3287679961</v>
      </c>
      <c r="H95" s="0" t="n">
        <v>103025.679982517</v>
      </c>
      <c r="I95" s="0" t="n">
        <v>37102.9760980127</v>
      </c>
      <c r="J95" s="0" t="n">
        <v>14233.9462809398</v>
      </c>
    </row>
    <row r="96" customFormat="false" ht="12.8" hidden="false" customHeight="false" outlineLevel="0" collapsed="false">
      <c r="A96" s="0" t="n">
        <v>143</v>
      </c>
      <c r="B96" s="0" t="n">
        <v>3948777.26725225</v>
      </c>
      <c r="C96" s="0" t="n">
        <v>2563461.90014488</v>
      </c>
      <c r="D96" s="0" t="n">
        <v>878137.101115563</v>
      </c>
      <c r="E96" s="0" t="n">
        <v>328973.75209436</v>
      </c>
      <c r="F96" s="0" t="n">
        <v>0</v>
      </c>
      <c r="G96" s="0" t="n">
        <v>17563.4636760693</v>
      </c>
      <c r="H96" s="0" t="n">
        <v>106613.494854467</v>
      </c>
      <c r="I96" s="0" t="n">
        <v>30831.4727400914</v>
      </c>
      <c r="J96" s="0" t="n">
        <v>14461.4424160323</v>
      </c>
    </row>
    <row r="97" customFormat="false" ht="12.8" hidden="false" customHeight="false" outlineLevel="0" collapsed="false">
      <c r="A97" s="0" t="n">
        <v>144</v>
      </c>
      <c r="B97" s="0" t="n">
        <v>3925301.26082421</v>
      </c>
      <c r="C97" s="0" t="n">
        <v>2563802.76991314</v>
      </c>
      <c r="D97" s="0" t="n">
        <v>852902.226402771</v>
      </c>
      <c r="E97" s="0" t="n">
        <v>330070.54283597</v>
      </c>
      <c r="F97" s="0" t="n">
        <v>0</v>
      </c>
      <c r="G97" s="0" t="n">
        <v>14692.1639910082</v>
      </c>
      <c r="H97" s="0" t="n">
        <v>90657.5906262771</v>
      </c>
      <c r="I97" s="0" t="n">
        <v>51906.6960167284</v>
      </c>
      <c r="J97" s="0" t="n">
        <v>13462.4986910709</v>
      </c>
    </row>
    <row r="98" customFormat="false" ht="12.8" hidden="false" customHeight="false" outlineLevel="0" collapsed="false">
      <c r="A98" s="0" t="n">
        <v>145</v>
      </c>
      <c r="B98" s="0" t="n">
        <v>4727396.50552914</v>
      </c>
      <c r="C98" s="0" t="n">
        <v>2620380.49892716</v>
      </c>
      <c r="D98" s="0" t="n">
        <v>767821.454538851</v>
      </c>
      <c r="E98" s="0" t="n">
        <v>330273.709882223</v>
      </c>
      <c r="F98" s="0" t="n">
        <v>832156.33753399</v>
      </c>
      <c r="G98" s="0" t="n">
        <v>15149.8777772775</v>
      </c>
      <c r="H98" s="0" t="n">
        <v>104845.850224812</v>
      </c>
      <c r="I98" s="0" t="n">
        <v>31128.5208264013</v>
      </c>
      <c r="J98" s="0" t="n">
        <v>12246.840073882</v>
      </c>
    </row>
    <row r="99" customFormat="false" ht="12.8" hidden="false" customHeight="false" outlineLevel="0" collapsed="false">
      <c r="A99" s="0" t="n">
        <v>146</v>
      </c>
      <c r="B99" s="0" t="n">
        <v>3896769.98973731</v>
      </c>
      <c r="C99" s="0" t="n">
        <v>2662606.41591689</v>
      </c>
      <c r="D99" s="0" t="n">
        <v>727542.585113559</v>
      </c>
      <c r="E99" s="0" t="n">
        <v>334700.738480566</v>
      </c>
      <c r="F99" s="0" t="n">
        <v>0</v>
      </c>
      <c r="G99" s="0" t="n">
        <v>15283.4517185313</v>
      </c>
      <c r="H99" s="0" t="n">
        <v>105329.218334086</v>
      </c>
      <c r="I99" s="0" t="n">
        <v>34371.5733745535</v>
      </c>
      <c r="J99" s="0" t="n">
        <v>15584.2516607425</v>
      </c>
    </row>
    <row r="100" customFormat="false" ht="12.8" hidden="false" customHeight="false" outlineLevel="0" collapsed="false">
      <c r="A100" s="0" t="n">
        <v>147</v>
      </c>
      <c r="B100" s="0" t="n">
        <v>3915543.8280832</v>
      </c>
      <c r="C100" s="0" t="n">
        <v>2639773.83913251</v>
      </c>
      <c r="D100" s="0" t="n">
        <v>747210.694102788</v>
      </c>
      <c r="E100" s="0" t="n">
        <v>337180.628833553</v>
      </c>
      <c r="F100" s="0" t="n">
        <v>0</v>
      </c>
      <c r="G100" s="0" t="n">
        <v>20784.9532613772</v>
      </c>
      <c r="H100" s="0" t="n">
        <v>111864.516063976</v>
      </c>
      <c r="I100" s="0" t="n">
        <v>32772.1920678657</v>
      </c>
      <c r="J100" s="0" t="n">
        <v>14569.0626507088</v>
      </c>
    </row>
    <row r="101" customFormat="false" ht="12.8" hidden="false" customHeight="false" outlineLevel="0" collapsed="false">
      <c r="A101" s="0" t="n">
        <v>148</v>
      </c>
      <c r="B101" s="0" t="n">
        <v>3826647.56136308</v>
      </c>
      <c r="C101" s="0" t="n">
        <v>2521876.8317925</v>
      </c>
      <c r="D101" s="0" t="n">
        <v>814399.979190653</v>
      </c>
      <c r="E101" s="0" t="n">
        <v>340494.490425322</v>
      </c>
      <c r="F101" s="0" t="n">
        <v>0</v>
      </c>
      <c r="G101" s="0" t="n">
        <v>15845.2702953998</v>
      </c>
      <c r="H101" s="0" t="n">
        <v>88184.8117946003</v>
      </c>
      <c r="I101" s="0" t="n">
        <v>30952.2748742692</v>
      </c>
      <c r="J101" s="0" t="n">
        <v>12533.4506976621</v>
      </c>
    </row>
    <row r="102" customFormat="false" ht="12.8" hidden="false" customHeight="false" outlineLevel="0" collapsed="false">
      <c r="A102" s="0" t="n">
        <v>149</v>
      </c>
      <c r="B102" s="0" t="n">
        <v>4655986.60851657</v>
      </c>
      <c r="C102" s="0" t="n">
        <v>2617096.99812325</v>
      </c>
      <c r="D102" s="0" t="n">
        <v>746870.242507419</v>
      </c>
      <c r="E102" s="0" t="n">
        <v>335987.869458605</v>
      </c>
      <c r="F102" s="0" t="n">
        <v>824586.86727242</v>
      </c>
      <c r="G102" s="0" t="n">
        <v>13685.0754586406</v>
      </c>
      <c r="H102" s="0" t="n">
        <v>85522.602443635</v>
      </c>
      <c r="I102" s="0" t="n">
        <v>26348.2403647493</v>
      </c>
      <c r="J102" s="0" t="n">
        <v>11223.7912825765</v>
      </c>
    </row>
    <row r="103" customFormat="false" ht="12.8" hidden="false" customHeight="false" outlineLevel="0" collapsed="false">
      <c r="A103" s="0" t="n">
        <v>150</v>
      </c>
      <c r="B103" s="0" t="n">
        <v>3887218.31454022</v>
      </c>
      <c r="C103" s="0" t="n">
        <v>2581195.270575</v>
      </c>
      <c r="D103" s="0" t="n">
        <v>809525.801335395</v>
      </c>
      <c r="E103" s="0" t="n">
        <v>338109.09776098</v>
      </c>
      <c r="F103" s="0" t="n">
        <v>0</v>
      </c>
      <c r="G103" s="0" t="n">
        <v>13208.3300802366</v>
      </c>
      <c r="H103" s="0" t="n">
        <v>99047.8645307976</v>
      </c>
      <c r="I103" s="0" t="n">
        <v>27825.7629647789</v>
      </c>
      <c r="J103" s="0" t="n">
        <v>14252.0246177003</v>
      </c>
    </row>
    <row r="104" customFormat="false" ht="12.8" hidden="false" customHeight="false" outlineLevel="0" collapsed="false">
      <c r="A104" s="0" t="n">
        <v>151</v>
      </c>
      <c r="B104" s="0" t="n">
        <v>3835909.40062231</v>
      </c>
      <c r="C104" s="0" t="n">
        <v>2595050.88291966</v>
      </c>
      <c r="D104" s="0" t="n">
        <v>766050.918274295</v>
      </c>
      <c r="E104" s="0" t="n">
        <v>335180.514838543</v>
      </c>
      <c r="F104" s="0" t="n">
        <v>0</v>
      </c>
      <c r="G104" s="0" t="n">
        <v>9366.78487743319</v>
      </c>
      <c r="H104" s="0" t="n">
        <v>81757.8224952934</v>
      </c>
      <c r="I104" s="0" t="n">
        <v>38847.4148312168</v>
      </c>
      <c r="J104" s="0" t="n">
        <v>11839.2757245034</v>
      </c>
    </row>
    <row r="105" customFormat="false" ht="12.8" hidden="false" customHeight="false" outlineLevel="0" collapsed="false">
      <c r="A105" s="0" t="n">
        <v>152</v>
      </c>
      <c r="B105" s="0" t="n">
        <v>3782543.27745593</v>
      </c>
      <c r="C105" s="0" t="n">
        <v>2556949.46376198</v>
      </c>
      <c r="D105" s="0" t="n">
        <v>758146.968365192</v>
      </c>
      <c r="E105" s="0" t="n">
        <v>336240.725815118</v>
      </c>
      <c r="F105" s="0" t="n">
        <v>0</v>
      </c>
      <c r="G105" s="0" t="n">
        <v>13998.4635532882</v>
      </c>
      <c r="H105" s="0" t="n">
        <v>91113.3349518271</v>
      </c>
      <c r="I105" s="0" t="n">
        <v>24186.2896570964</v>
      </c>
      <c r="J105" s="0" t="n">
        <v>13654.8785278118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9570312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8.43"/>
    <col collapsed="false" customWidth="true" hidden="false" outlineLevel="0" max="3" min="3" style="0" width="27.77"/>
    <col collapsed="false" customWidth="true" hidden="false" outlineLevel="0" max="4" min="4" style="0" width="18.96"/>
    <col collapsed="false" customWidth="true" hidden="false" outlineLevel="0" max="5" min="5" style="0" width="18.63"/>
    <col collapsed="false" customWidth="true" hidden="false" outlineLevel="0" max="6" min="6" style="0" width="18.96"/>
    <col collapsed="false" customWidth="true" hidden="false" outlineLevel="0" max="7" min="7" style="0" width="19.43"/>
    <col collapsed="false" customWidth="true" hidden="false" outlineLevel="0" max="8" min="8" style="0" width="19.31"/>
    <col collapsed="false" customWidth="true" hidden="false" outlineLevel="0" max="9" min="9" style="0" width="21.24"/>
    <col collapsed="false" customWidth="true" hidden="false" outlineLevel="0" max="10" min="10" style="0" width="16.3"/>
  </cols>
  <sheetData>
    <row r="1" customFormat="false" ht="12.8" hidden="false" customHeight="false" outlineLevel="0" collapsed="false">
      <c r="A1" s="0" t="s">
        <v>237</v>
      </c>
      <c r="B1" s="0" t="s">
        <v>254</v>
      </c>
      <c r="C1" s="0" t="s">
        <v>255</v>
      </c>
      <c r="D1" s="0" t="s">
        <v>256</v>
      </c>
      <c r="E1" s="0" t="s">
        <v>257</v>
      </c>
      <c r="F1" s="0" t="s">
        <v>258</v>
      </c>
      <c r="G1" s="0" t="s">
        <v>259</v>
      </c>
      <c r="H1" s="0" t="s">
        <v>260</v>
      </c>
      <c r="I1" s="0" t="s">
        <v>261</v>
      </c>
      <c r="J1" s="0" t="s">
        <v>262</v>
      </c>
    </row>
    <row r="2" customFormat="false" ht="12.8" hidden="false" customHeight="false" outlineLevel="0" collapsed="false">
      <c r="A2" s="0" t="n">
        <v>49</v>
      </c>
      <c r="B2" s="0" t="n">
        <v>2787358.86100631</v>
      </c>
      <c r="C2" s="0" t="n">
        <v>775095.09496103</v>
      </c>
      <c r="D2" s="0" t="n">
        <v>1398729.04448285</v>
      </c>
      <c r="E2" s="0" t="n">
        <v>183412.062248337</v>
      </c>
      <c r="F2" s="0" t="n">
        <v>340240.960376739</v>
      </c>
      <c r="G2" s="0" t="n">
        <v>24930.0281906161</v>
      </c>
      <c r="H2" s="0" t="n">
        <v>27399.0449287134</v>
      </c>
      <c r="I2" s="0" t="n">
        <v>29569.1035769464</v>
      </c>
      <c r="J2" s="0" t="n">
        <v>8738.87790546963</v>
      </c>
    </row>
    <row r="3" customFormat="false" ht="12.8" hidden="false" customHeight="false" outlineLevel="0" collapsed="false">
      <c r="A3" s="0" t="n">
        <v>50</v>
      </c>
      <c r="B3" s="0" t="n">
        <v>2502643.98793689</v>
      </c>
      <c r="C3" s="0" t="n">
        <v>690611.898625936</v>
      </c>
      <c r="D3" s="0" t="n">
        <v>1290732.44846469</v>
      </c>
      <c r="E3" s="0" t="n">
        <v>181992.46044066</v>
      </c>
      <c r="F3" s="0" t="n">
        <v>249986.77406109</v>
      </c>
      <c r="G3" s="0" t="n">
        <v>17575.407611417</v>
      </c>
      <c r="H3" s="0" t="n">
        <v>23213.5241702553</v>
      </c>
      <c r="I3" s="0" t="n">
        <v>39615.8738067099</v>
      </c>
      <c r="J3" s="0" t="n">
        <v>9671.67401101647</v>
      </c>
    </row>
    <row r="4" customFormat="false" ht="12.8" hidden="false" customHeight="false" outlineLevel="0" collapsed="false">
      <c r="A4" s="0" t="n">
        <v>51</v>
      </c>
      <c r="B4" s="0" t="n">
        <v>2962793.4200645</v>
      </c>
      <c r="C4" s="0" t="n">
        <v>907876.532769009</v>
      </c>
      <c r="D4" s="0" t="n">
        <v>1604273.26063243</v>
      </c>
      <c r="E4" s="0" t="n">
        <v>348895.173780538</v>
      </c>
      <c r="F4" s="0" t="n">
        <v>0</v>
      </c>
      <c r="G4" s="0" t="n">
        <v>6803.32829928245</v>
      </c>
      <c r="H4" s="0" t="n">
        <v>28870.8218845441</v>
      </c>
      <c r="I4" s="0" t="n">
        <v>57517.8750050794</v>
      </c>
      <c r="J4" s="0" t="n">
        <v>9843.72577602194</v>
      </c>
    </row>
    <row r="5" customFormat="false" ht="12.8" hidden="false" customHeight="false" outlineLevel="0" collapsed="false">
      <c r="A5" s="0" t="n">
        <v>52</v>
      </c>
      <c r="B5" s="0" t="n">
        <v>2821865.23415215</v>
      </c>
      <c r="C5" s="0" t="n">
        <v>873658.405455222</v>
      </c>
      <c r="D5" s="0" t="n">
        <v>1517317.34643265</v>
      </c>
      <c r="E5" s="0" t="n">
        <v>327834.785061086</v>
      </c>
      <c r="F5" s="0" t="n">
        <v>0</v>
      </c>
      <c r="G5" s="0" t="n">
        <v>8958.17779195341</v>
      </c>
      <c r="H5" s="0" t="n">
        <v>30981.6833872151</v>
      </c>
      <c r="I5" s="0" t="n">
        <v>55451.6317055903</v>
      </c>
      <c r="J5" s="0" t="n">
        <v>9090.21148861102</v>
      </c>
    </row>
    <row r="6" customFormat="false" ht="12.8" hidden="false" customHeight="false" outlineLevel="0" collapsed="false">
      <c r="A6" s="0" t="n">
        <v>53</v>
      </c>
      <c r="B6" s="0" t="n">
        <v>2815452.66766096</v>
      </c>
      <c r="C6" s="0" t="n">
        <v>599954.157426935</v>
      </c>
      <c r="D6" s="0" t="n">
        <v>1331681.61491237</v>
      </c>
      <c r="E6" s="0" t="n">
        <v>284421.962516335</v>
      </c>
      <c r="F6" s="0" t="n">
        <v>528068.26470207</v>
      </c>
      <c r="G6" s="0" t="n">
        <v>4221.82889103952</v>
      </c>
      <c r="H6" s="0" t="n">
        <v>21411.0407237738</v>
      </c>
      <c r="I6" s="0" t="n">
        <v>39505.6579046911</v>
      </c>
      <c r="J6" s="0" t="n">
        <v>7205.97383817535</v>
      </c>
    </row>
    <row r="7" customFormat="false" ht="12.8" hidden="false" customHeight="false" outlineLevel="0" collapsed="false">
      <c r="A7" s="0" t="n">
        <v>54</v>
      </c>
      <c r="B7" s="0" t="n">
        <v>2799672.68759958</v>
      </c>
      <c r="C7" s="0" t="n">
        <v>1144922.08117164</v>
      </c>
      <c r="D7" s="0" t="n">
        <v>1287954.65748606</v>
      </c>
      <c r="E7" s="0" t="n">
        <v>283775.887308353</v>
      </c>
      <c r="F7" s="0" t="n">
        <v>0</v>
      </c>
      <c r="G7" s="0" t="n">
        <v>2618.20333140827</v>
      </c>
      <c r="H7" s="0" t="n">
        <v>36542.7237513816</v>
      </c>
      <c r="I7" s="0" t="n">
        <v>38964.2661641675</v>
      </c>
      <c r="J7" s="0" t="n">
        <v>6759.80141466061</v>
      </c>
    </row>
    <row r="8" customFormat="false" ht="12.8" hidden="false" customHeight="false" outlineLevel="0" collapsed="false">
      <c r="A8" s="0" t="n">
        <v>55</v>
      </c>
      <c r="B8" s="0" t="n">
        <v>2449612.32391085</v>
      </c>
      <c r="C8" s="0" t="n">
        <v>884713.114519032</v>
      </c>
      <c r="D8" s="0" t="n">
        <v>1218747.79209035</v>
      </c>
      <c r="E8" s="0" t="n">
        <v>264733.598222652</v>
      </c>
      <c r="F8" s="0" t="n">
        <v>0</v>
      </c>
      <c r="G8" s="0" t="n">
        <v>2518.35219994178</v>
      </c>
      <c r="H8" s="0" t="n">
        <v>36902.8230355177</v>
      </c>
      <c r="I8" s="0" t="n">
        <v>37345.6551413699</v>
      </c>
      <c r="J8" s="0" t="n">
        <v>5194.80639432578</v>
      </c>
    </row>
    <row r="9" customFormat="false" ht="12.8" hidden="false" customHeight="false" outlineLevel="0" collapsed="false">
      <c r="A9" s="0" t="n">
        <v>56</v>
      </c>
      <c r="B9" s="0" t="n">
        <v>3892020.02759105</v>
      </c>
      <c r="C9" s="0" t="n">
        <v>2097312.42001285</v>
      </c>
      <c r="D9" s="0" t="n">
        <v>1313539.69935471</v>
      </c>
      <c r="E9" s="0" t="n">
        <v>340587.183917911</v>
      </c>
      <c r="F9" s="0" t="n">
        <v>0</v>
      </c>
      <c r="G9" s="0" t="n">
        <v>7999.06667673819</v>
      </c>
      <c r="H9" s="0" t="n">
        <v>84761.0213534524</v>
      </c>
      <c r="I9" s="0" t="n">
        <v>36552.130725336</v>
      </c>
      <c r="J9" s="0" t="n">
        <v>12187.1677746789</v>
      </c>
    </row>
    <row r="10" customFormat="false" ht="12.8" hidden="false" customHeight="false" outlineLevel="0" collapsed="false">
      <c r="A10" s="0" t="n">
        <v>57</v>
      </c>
      <c r="B10" s="0" t="n">
        <v>4221401.70003828</v>
      </c>
      <c r="C10" s="0" t="n">
        <v>1781099.77766058</v>
      </c>
      <c r="D10" s="0" t="n">
        <v>1253913.8656701</v>
      </c>
      <c r="E10" s="0" t="n">
        <v>318778.588520519</v>
      </c>
      <c r="F10" s="0" t="n">
        <v>749708.311741293</v>
      </c>
      <c r="G10" s="0" t="n">
        <v>7636.28806997039</v>
      </c>
      <c r="H10" s="0" t="n">
        <v>57830.9948162657</v>
      </c>
      <c r="I10" s="0" t="n">
        <v>45467.6230776791</v>
      </c>
      <c r="J10" s="0" t="n">
        <v>7980.4798493973</v>
      </c>
    </row>
    <row r="11" customFormat="false" ht="12.8" hidden="false" customHeight="false" outlineLevel="0" collapsed="false">
      <c r="A11" s="0" t="n">
        <v>58</v>
      </c>
      <c r="B11" s="0" t="n">
        <v>3866438.98553997</v>
      </c>
      <c r="C11" s="0" t="n">
        <v>2164948.83470769</v>
      </c>
      <c r="D11" s="0" t="n">
        <v>1213888.29359725</v>
      </c>
      <c r="E11" s="0" t="n">
        <v>348017.350997872</v>
      </c>
      <c r="F11" s="0" t="n">
        <v>0</v>
      </c>
      <c r="G11" s="0" t="n">
        <v>11352.3240265817</v>
      </c>
      <c r="H11" s="0" t="n">
        <v>73904.0017316265</v>
      </c>
      <c r="I11" s="0" t="n">
        <v>42680.519906777</v>
      </c>
      <c r="J11" s="0" t="n">
        <v>12575.4241372484</v>
      </c>
    </row>
    <row r="12" customFormat="false" ht="12.8" hidden="false" customHeight="false" outlineLevel="0" collapsed="false">
      <c r="A12" s="0" t="n">
        <v>59</v>
      </c>
      <c r="B12" s="0" t="n">
        <v>3510870.42223416</v>
      </c>
      <c r="C12" s="0" t="n">
        <v>1875581.06035871</v>
      </c>
      <c r="D12" s="0" t="n">
        <v>1161814.44803712</v>
      </c>
      <c r="E12" s="0" t="n">
        <v>330579.177457988</v>
      </c>
      <c r="F12" s="0" t="n">
        <v>0</v>
      </c>
      <c r="G12" s="0" t="n">
        <v>9889.46024836833</v>
      </c>
      <c r="H12" s="0" t="n">
        <v>73939.5054818167</v>
      </c>
      <c r="I12" s="0" t="n">
        <v>48695.2366159341</v>
      </c>
      <c r="J12" s="0" t="n">
        <v>10371.5340342201</v>
      </c>
    </row>
    <row r="13" customFormat="false" ht="12.8" hidden="false" customHeight="false" outlineLevel="0" collapsed="false">
      <c r="A13" s="0" t="n">
        <v>60</v>
      </c>
      <c r="B13" s="0" t="n">
        <v>3990190.2937854</v>
      </c>
      <c r="C13" s="0" t="n">
        <v>2288208.33717249</v>
      </c>
      <c r="D13" s="0" t="n">
        <v>1191253.80169531</v>
      </c>
      <c r="E13" s="0" t="n">
        <v>351567.576702355</v>
      </c>
      <c r="F13" s="0" t="n">
        <v>0</v>
      </c>
      <c r="G13" s="0" t="n">
        <v>11728.8890083682</v>
      </c>
      <c r="H13" s="0" t="n">
        <v>85351.3560926168</v>
      </c>
      <c r="I13" s="0" t="n">
        <v>51492.5747550666</v>
      </c>
      <c r="J13" s="0" t="n">
        <v>11133.2335279283</v>
      </c>
    </row>
    <row r="14" customFormat="false" ht="12.8" hidden="false" customHeight="false" outlineLevel="0" collapsed="false">
      <c r="A14" s="0" t="n">
        <v>61</v>
      </c>
      <c r="B14" s="0" t="n">
        <v>4233928.89780723</v>
      </c>
      <c r="C14" s="0" t="n">
        <v>1902877.52364319</v>
      </c>
      <c r="D14" s="0" t="n">
        <v>1131440.41356218</v>
      </c>
      <c r="E14" s="0" t="n">
        <v>329248.389812646</v>
      </c>
      <c r="F14" s="0" t="n">
        <v>751043.237650709</v>
      </c>
      <c r="G14" s="0" t="n">
        <v>8598.23793885988</v>
      </c>
      <c r="H14" s="0" t="n">
        <v>74303.0923384209</v>
      </c>
      <c r="I14" s="0" t="n">
        <v>25399.9724034743</v>
      </c>
      <c r="J14" s="0" t="n">
        <v>11031.2207440697</v>
      </c>
    </row>
    <row r="15" customFormat="false" ht="12.8" hidden="false" customHeight="false" outlineLevel="0" collapsed="false">
      <c r="A15" s="0" t="n">
        <v>62</v>
      </c>
      <c r="B15" s="0" t="n">
        <v>3588595.99995165</v>
      </c>
      <c r="C15" s="0" t="n">
        <v>1932075.88155794</v>
      </c>
      <c r="D15" s="0" t="n">
        <v>1213614.01898315</v>
      </c>
      <c r="E15" s="0" t="n">
        <v>324340.085406731</v>
      </c>
      <c r="F15" s="0" t="n">
        <v>0</v>
      </c>
      <c r="G15" s="0" t="n">
        <v>7128.25675138514</v>
      </c>
      <c r="H15" s="0" t="n">
        <v>66331.048843053</v>
      </c>
      <c r="I15" s="0" t="n">
        <v>36482.6913570081</v>
      </c>
      <c r="J15" s="0" t="n">
        <v>8637.0090797373</v>
      </c>
    </row>
    <row r="16" customFormat="false" ht="12.8" hidden="false" customHeight="false" outlineLevel="0" collapsed="false">
      <c r="A16" s="0" t="n">
        <v>63</v>
      </c>
      <c r="B16" s="0" t="n">
        <v>3273402.42746215</v>
      </c>
      <c r="C16" s="0" t="n">
        <v>1732348.29528777</v>
      </c>
      <c r="D16" s="0" t="n">
        <v>1102338.21484059</v>
      </c>
      <c r="E16" s="0" t="n">
        <v>309718.368769039</v>
      </c>
      <c r="F16" s="0" t="n">
        <v>0</v>
      </c>
      <c r="G16" s="0" t="n">
        <v>7376.73385103044</v>
      </c>
      <c r="H16" s="0" t="n">
        <v>70401.7485907089</v>
      </c>
      <c r="I16" s="0" t="n">
        <v>43047.7018620193</v>
      </c>
      <c r="J16" s="0" t="n">
        <v>8183.72207765781</v>
      </c>
    </row>
    <row r="17" customFormat="false" ht="12.8" hidden="false" customHeight="false" outlineLevel="0" collapsed="false">
      <c r="A17" s="0" t="n">
        <v>64</v>
      </c>
      <c r="B17" s="0" t="n">
        <v>3038125.44366606</v>
      </c>
      <c r="C17" s="0" t="n">
        <v>1629068.67237062</v>
      </c>
      <c r="D17" s="0" t="n">
        <v>1010314.79333698</v>
      </c>
      <c r="E17" s="0" t="n">
        <v>284731.925287276</v>
      </c>
      <c r="F17" s="0" t="n">
        <v>0</v>
      </c>
      <c r="G17" s="0" t="n">
        <v>7298.70540881187</v>
      </c>
      <c r="H17" s="0" t="n">
        <v>65756.9927223348</v>
      </c>
      <c r="I17" s="0" t="n">
        <v>31933.1243935793</v>
      </c>
      <c r="J17" s="0" t="n">
        <v>9021.23014645538</v>
      </c>
    </row>
    <row r="18" customFormat="false" ht="12.8" hidden="false" customHeight="false" outlineLevel="0" collapsed="false">
      <c r="A18" s="0" t="n">
        <v>65</v>
      </c>
      <c r="B18" s="0" t="n">
        <v>3559515.16025304</v>
      </c>
      <c r="C18" s="0" t="n">
        <v>1542915.25823762</v>
      </c>
      <c r="D18" s="0" t="n">
        <v>989721.787839889</v>
      </c>
      <c r="E18" s="0" t="n">
        <v>278598.136129824</v>
      </c>
      <c r="F18" s="0" t="n">
        <v>630864.575043249</v>
      </c>
      <c r="G18" s="0" t="n">
        <v>6070.62642893557</v>
      </c>
      <c r="H18" s="0" t="n">
        <v>65871.6976243046</v>
      </c>
      <c r="I18" s="0" t="n">
        <v>36389.5710394912</v>
      </c>
      <c r="J18" s="0" t="n">
        <v>9083.50790972956</v>
      </c>
    </row>
    <row r="19" customFormat="false" ht="12.8" hidden="false" customHeight="false" outlineLevel="0" collapsed="false">
      <c r="A19" s="0" t="n">
        <v>66</v>
      </c>
      <c r="B19" s="0" t="n">
        <v>3292886.12995688</v>
      </c>
      <c r="C19" s="0" t="n">
        <v>1630566.42220544</v>
      </c>
      <c r="D19" s="0" t="n">
        <v>1276365.0385</v>
      </c>
      <c r="E19" s="0" t="n">
        <v>282917.466466682</v>
      </c>
      <c r="F19" s="0" t="n">
        <v>0</v>
      </c>
      <c r="G19" s="0" t="n">
        <v>6169.55732468686</v>
      </c>
      <c r="H19" s="0" t="n">
        <v>66263.832710901</v>
      </c>
      <c r="I19" s="0" t="n">
        <v>23027.3596069175</v>
      </c>
      <c r="J19" s="0" t="n">
        <v>7576.45314225501</v>
      </c>
    </row>
    <row r="20" customFormat="false" ht="12.8" hidden="false" customHeight="false" outlineLevel="0" collapsed="false">
      <c r="A20" s="0" t="n">
        <v>67</v>
      </c>
      <c r="B20" s="0" t="n">
        <v>3221614.34784742</v>
      </c>
      <c r="C20" s="0" t="n">
        <v>1582563.94126643</v>
      </c>
      <c r="D20" s="0" t="n">
        <v>1231637.93122</v>
      </c>
      <c r="E20" s="0" t="n">
        <v>291326.15502078</v>
      </c>
      <c r="F20" s="0" t="n">
        <v>0</v>
      </c>
      <c r="G20" s="0" t="n">
        <v>4079.48990495748</v>
      </c>
      <c r="H20" s="0" t="n">
        <v>70708.0303002219</v>
      </c>
      <c r="I20" s="0" t="n">
        <v>31672.2551045451</v>
      </c>
      <c r="J20" s="0" t="n">
        <v>10145.4554704791</v>
      </c>
    </row>
    <row r="21" customFormat="false" ht="12.8" hidden="false" customHeight="false" outlineLevel="0" collapsed="false">
      <c r="A21" s="0" t="n">
        <v>68</v>
      </c>
      <c r="B21" s="0" t="n">
        <v>3291561.62498713</v>
      </c>
      <c r="C21" s="0" t="n">
        <v>1605425.21323976</v>
      </c>
      <c r="D21" s="0" t="n">
        <v>1286241.00282</v>
      </c>
      <c r="E21" s="0" t="n">
        <v>287859.829175188</v>
      </c>
      <c r="F21" s="0" t="n">
        <v>0</v>
      </c>
      <c r="G21" s="0" t="n">
        <v>5040.12910267519</v>
      </c>
      <c r="H21" s="0" t="n">
        <v>68609.7857900671</v>
      </c>
      <c r="I21" s="0" t="n">
        <v>29486.6750191008</v>
      </c>
      <c r="J21" s="0" t="n">
        <v>9473.29388034306</v>
      </c>
    </row>
    <row r="22" customFormat="false" ht="12.8" hidden="false" customHeight="false" outlineLevel="0" collapsed="false">
      <c r="A22" s="0" t="n">
        <v>69</v>
      </c>
      <c r="B22" s="0" t="n">
        <v>3802606.59626758</v>
      </c>
      <c r="C22" s="0" t="n">
        <v>1541859.35776799</v>
      </c>
      <c r="D22" s="0" t="n">
        <v>1235200.19818634</v>
      </c>
      <c r="E22" s="0" t="n">
        <v>284266.217057393</v>
      </c>
      <c r="F22" s="0" t="n">
        <v>633854.255475025</v>
      </c>
      <c r="G22" s="0" t="n">
        <v>5402.69725035066</v>
      </c>
      <c r="H22" s="0" t="n">
        <v>62893.6549052519</v>
      </c>
      <c r="I22" s="0" t="n">
        <v>30386.1044057427</v>
      </c>
      <c r="J22" s="0" t="n">
        <v>9040.41732226735</v>
      </c>
    </row>
    <row r="23" customFormat="false" ht="12.8" hidden="false" customHeight="false" outlineLevel="0" collapsed="false">
      <c r="A23" s="0" t="n">
        <v>70</v>
      </c>
      <c r="B23" s="0" t="n">
        <v>2966127.70886977</v>
      </c>
      <c r="C23" s="0" t="n">
        <v>1836426.78278486</v>
      </c>
      <c r="D23" s="0" t="n">
        <v>719857.148076304</v>
      </c>
      <c r="E23" s="0" t="n">
        <v>306462.110817964</v>
      </c>
      <c r="F23" s="0" t="n">
        <v>0</v>
      </c>
      <c r="G23" s="0" t="n">
        <v>7095.31541276765</v>
      </c>
      <c r="H23" s="0" t="n">
        <v>57625.9843715954</v>
      </c>
      <c r="I23" s="0" t="n">
        <v>29056.4208447742</v>
      </c>
      <c r="J23" s="0" t="n">
        <v>9603.94656150742</v>
      </c>
    </row>
    <row r="24" customFormat="false" ht="12.8" hidden="false" customHeight="false" outlineLevel="0" collapsed="false">
      <c r="A24" s="0" t="n">
        <v>71</v>
      </c>
      <c r="B24" s="0" t="n">
        <v>2954844.67502405</v>
      </c>
      <c r="C24" s="0" t="n">
        <v>1709253.68196235</v>
      </c>
      <c r="D24" s="0" t="n">
        <v>834734.44473787</v>
      </c>
      <c r="E24" s="0" t="n">
        <v>300335.605347862</v>
      </c>
      <c r="F24" s="0" t="n">
        <v>0</v>
      </c>
      <c r="G24" s="0" t="n">
        <v>4445.98311320324</v>
      </c>
      <c r="H24" s="0" t="n">
        <v>72435.7014906851</v>
      </c>
      <c r="I24" s="0" t="n">
        <v>24283.9084677291</v>
      </c>
      <c r="J24" s="0" t="n">
        <v>10016.8343738997</v>
      </c>
    </row>
    <row r="25" customFormat="false" ht="12.8" hidden="false" customHeight="false" outlineLevel="0" collapsed="false">
      <c r="A25" s="0" t="n">
        <v>72</v>
      </c>
      <c r="B25" s="0" t="n">
        <v>2951808.46225217</v>
      </c>
      <c r="C25" s="0" t="n">
        <v>1689299.26031161</v>
      </c>
      <c r="D25" s="0" t="n">
        <v>861786.718651364</v>
      </c>
      <c r="E25" s="0" t="n">
        <v>290340.831567863</v>
      </c>
      <c r="F25" s="0" t="n">
        <v>0</v>
      </c>
      <c r="G25" s="0" t="n">
        <v>5696.1062089161</v>
      </c>
      <c r="H25" s="0" t="n">
        <v>60063.5854244469</v>
      </c>
      <c r="I25" s="0" t="n">
        <v>36063.5564107224</v>
      </c>
      <c r="J25" s="0" t="n">
        <v>8558.40367724768</v>
      </c>
    </row>
    <row r="26" customFormat="false" ht="12.8" hidden="false" customHeight="false" outlineLevel="0" collapsed="false">
      <c r="A26" s="0" t="n">
        <v>73</v>
      </c>
      <c r="B26" s="0" t="n">
        <v>3386475.78944687</v>
      </c>
      <c r="C26" s="0" t="n">
        <v>1547836.76340293</v>
      </c>
      <c r="D26" s="0" t="n">
        <v>865374.12981966</v>
      </c>
      <c r="E26" s="0" t="n">
        <v>277889.16642298</v>
      </c>
      <c r="F26" s="0" t="n">
        <v>603518.18378799</v>
      </c>
      <c r="G26" s="0" t="n">
        <v>4718.1667347516</v>
      </c>
      <c r="H26" s="0" t="n">
        <v>49025.3414161973</v>
      </c>
      <c r="I26" s="0" t="n">
        <v>31252.1414452529</v>
      </c>
      <c r="J26" s="0" t="n">
        <v>6861.89641710029</v>
      </c>
    </row>
    <row r="27" customFormat="false" ht="12.8" hidden="false" customHeight="false" outlineLevel="0" collapsed="false">
      <c r="A27" s="0" t="n">
        <v>74</v>
      </c>
      <c r="B27" s="0" t="n">
        <v>2920270.0300548</v>
      </c>
      <c r="C27" s="0" t="n">
        <v>1605281.31524081</v>
      </c>
      <c r="D27" s="0" t="n">
        <v>930597.714965305</v>
      </c>
      <c r="E27" s="0" t="n">
        <v>283714.44402503</v>
      </c>
      <c r="F27" s="0" t="n">
        <v>0</v>
      </c>
      <c r="G27" s="0" t="n">
        <v>7894.57446673515</v>
      </c>
      <c r="H27" s="0" t="n">
        <v>54125.8776597267</v>
      </c>
      <c r="I27" s="0" t="n">
        <v>30654.3262988084</v>
      </c>
      <c r="J27" s="0" t="n">
        <v>8001.77739838625</v>
      </c>
    </row>
    <row r="28" customFormat="false" ht="12.8" hidden="false" customHeight="false" outlineLevel="0" collapsed="false">
      <c r="A28" s="0" t="n">
        <v>75</v>
      </c>
      <c r="B28" s="0" t="n">
        <v>3036480.03663536</v>
      </c>
      <c r="C28" s="0" t="n">
        <v>1628704.80255423</v>
      </c>
      <c r="D28" s="0" t="n">
        <v>1007409.42275972</v>
      </c>
      <c r="E28" s="0" t="n">
        <v>291993.993679873</v>
      </c>
      <c r="F28" s="0" t="n">
        <v>0</v>
      </c>
      <c r="G28" s="0" t="n">
        <v>10128.435093716</v>
      </c>
      <c r="H28" s="0" t="n">
        <v>60127.51467498</v>
      </c>
      <c r="I28" s="0" t="n">
        <v>29166.4949191741</v>
      </c>
      <c r="J28" s="0" t="n">
        <v>9109.50110199737</v>
      </c>
    </row>
    <row r="29" customFormat="false" ht="12.8" hidden="false" customHeight="false" outlineLevel="0" collapsed="false">
      <c r="A29" s="0" t="n">
        <v>76</v>
      </c>
      <c r="B29" s="0" t="n">
        <v>3136437.82031777</v>
      </c>
      <c r="C29" s="0" t="n">
        <v>1702302.25714751</v>
      </c>
      <c r="D29" s="0" t="n">
        <v>1011800.98247453</v>
      </c>
      <c r="E29" s="0" t="n">
        <v>301209.404463639</v>
      </c>
      <c r="F29" s="0" t="n">
        <v>0</v>
      </c>
      <c r="G29" s="0" t="n">
        <v>8977.25737637771</v>
      </c>
      <c r="H29" s="0" t="n">
        <v>64979.6852173764</v>
      </c>
      <c r="I29" s="0" t="n">
        <v>37246.7413371924</v>
      </c>
      <c r="J29" s="0" t="n">
        <v>10134.6005150677</v>
      </c>
    </row>
    <row r="30" customFormat="false" ht="12.8" hidden="false" customHeight="false" outlineLevel="0" collapsed="false">
      <c r="A30" s="0" t="n">
        <v>77</v>
      </c>
      <c r="B30" s="0" t="n">
        <v>3876315.89653696</v>
      </c>
      <c r="C30" s="0" t="n">
        <v>1803901.9849505</v>
      </c>
      <c r="D30" s="0" t="n">
        <v>964131.840595493</v>
      </c>
      <c r="E30" s="0" t="n">
        <v>311249.939223736</v>
      </c>
      <c r="F30" s="0" t="n">
        <v>693665.596299672</v>
      </c>
      <c r="G30" s="0" t="n">
        <v>9570.89850545386</v>
      </c>
      <c r="H30" s="0" t="n">
        <v>48789.31618695</v>
      </c>
      <c r="I30" s="0" t="n">
        <v>39098.9245726435</v>
      </c>
      <c r="J30" s="0" t="n">
        <v>6787.84649150575</v>
      </c>
    </row>
    <row r="31" customFormat="false" ht="12.8" hidden="false" customHeight="false" outlineLevel="0" collapsed="false">
      <c r="A31" s="0" t="n">
        <v>78</v>
      </c>
      <c r="B31" s="0" t="n">
        <v>3273003.07137207</v>
      </c>
      <c r="C31" s="0" t="n">
        <v>1919654.58725269</v>
      </c>
      <c r="D31" s="0" t="n">
        <v>919625.484816738</v>
      </c>
      <c r="E31" s="0" t="n">
        <v>318969.27894379</v>
      </c>
      <c r="F31" s="0" t="n">
        <v>0</v>
      </c>
      <c r="G31" s="0" t="n">
        <v>9836.05736731248</v>
      </c>
      <c r="H31" s="0" t="n">
        <v>55796.2670192029</v>
      </c>
      <c r="I31" s="0" t="n">
        <v>40074.7146181729</v>
      </c>
      <c r="J31" s="0" t="n">
        <v>8643.36417385776</v>
      </c>
    </row>
    <row r="32" customFormat="false" ht="12.8" hidden="false" customHeight="false" outlineLevel="0" collapsed="false">
      <c r="A32" s="0" t="n">
        <v>79</v>
      </c>
      <c r="B32" s="0" t="n">
        <v>3354620.40651805</v>
      </c>
      <c r="C32" s="0" t="n">
        <v>1944526.46272008</v>
      </c>
      <c r="D32" s="0" t="n">
        <v>977026.67629952</v>
      </c>
      <c r="E32" s="0" t="n">
        <v>326289.915020645</v>
      </c>
      <c r="F32" s="0" t="n">
        <v>0</v>
      </c>
      <c r="G32" s="0" t="n">
        <v>7025.5205567525</v>
      </c>
      <c r="H32" s="0" t="n">
        <v>58030.7646608874</v>
      </c>
      <c r="I32" s="0" t="n">
        <v>31711.7754728259</v>
      </c>
      <c r="J32" s="0" t="n">
        <v>9557.80880266104</v>
      </c>
    </row>
    <row r="33" customFormat="false" ht="12.8" hidden="false" customHeight="false" outlineLevel="0" collapsed="false">
      <c r="A33" s="0" t="n">
        <v>80</v>
      </c>
      <c r="B33" s="0" t="n">
        <v>3482525.21587949</v>
      </c>
      <c r="C33" s="0" t="n">
        <v>2006048.18161567</v>
      </c>
      <c r="D33" s="0" t="n">
        <v>1009474.44502471</v>
      </c>
      <c r="E33" s="0" t="n">
        <v>332171.778623132</v>
      </c>
      <c r="F33" s="0" t="n">
        <v>0</v>
      </c>
      <c r="G33" s="0" t="n">
        <v>8303.91660495044</v>
      </c>
      <c r="H33" s="0" t="n">
        <v>75379.6391282802</v>
      </c>
      <c r="I33" s="0" t="n">
        <v>39759.671798629</v>
      </c>
      <c r="J33" s="0" t="n">
        <v>10925.34989731</v>
      </c>
    </row>
    <row r="34" customFormat="false" ht="12.8" hidden="false" customHeight="false" outlineLevel="0" collapsed="false">
      <c r="A34" s="0" t="n">
        <v>81</v>
      </c>
      <c r="B34" s="0" t="n">
        <v>4334849.25540992</v>
      </c>
      <c r="C34" s="0" t="n">
        <v>2025047.82256456</v>
      </c>
      <c r="D34" s="0" t="n">
        <v>1071985.66657106</v>
      </c>
      <c r="E34" s="0" t="n">
        <v>335684.145593505</v>
      </c>
      <c r="F34" s="0" t="n">
        <v>766696.22385639</v>
      </c>
      <c r="G34" s="0" t="n">
        <v>9147.64252709237</v>
      </c>
      <c r="H34" s="0" t="n">
        <v>74471.1329609374</v>
      </c>
      <c r="I34" s="0" t="n">
        <v>40267.525880817</v>
      </c>
      <c r="J34" s="0" t="n">
        <v>11866.408484956</v>
      </c>
    </row>
    <row r="35" customFormat="false" ht="12.8" hidden="false" customHeight="false" outlineLevel="0" collapsed="false">
      <c r="A35" s="0" t="n">
        <v>82</v>
      </c>
      <c r="B35" s="0" t="n">
        <v>3650279.00093067</v>
      </c>
      <c r="C35" s="0" t="n">
        <v>2105941.41716454</v>
      </c>
      <c r="D35" s="0" t="n">
        <v>1050914.70557894</v>
      </c>
      <c r="E35" s="0" t="n">
        <v>340807.139874315</v>
      </c>
      <c r="F35" s="0" t="n">
        <v>0</v>
      </c>
      <c r="G35" s="0" t="n">
        <v>9635.70460799545</v>
      </c>
      <c r="H35" s="0" t="n">
        <v>70813.3295936341</v>
      </c>
      <c r="I35" s="0" t="n">
        <v>62791.7785323393</v>
      </c>
      <c r="J35" s="0" t="n">
        <v>8575.21797284401</v>
      </c>
    </row>
    <row r="36" customFormat="false" ht="12.8" hidden="false" customHeight="false" outlineLevel="0" collapsed="false">
      <c r="A36" s="0" t="n">
        <v>83</v>
      </c>
      <c r="B36" s="0" t="n">
        <v>3752878.97213906</v>
      </c>
      <c r="C36" s="0" t="n">
        <v>2195489.18258667</v>
      </c>
      <c r="D36" s="0" t="n">
        <v>1049980.95420558</v>
      </c>
      <c r="E36" s="0" t="n">
        <v>342046.255389123</v>
      </c>
      <c r="F36" s="0" t="n">
        <v>0</v>
      </c>
      <c r="G36" s="0" t="n">
        <v>11845.5325496135</v>
      </c>
      <c r="H36" s="0" t="n">
        <v>92491.3711038292</v>
      </c>
      <c r="I36" s="0" t="n">
        <v>48566.0839601842</v>
      </c>
      <c r="J36" s="0" t="n">
        <v>12459.592344062</v>
      </c>
    </row>
    <row r="37" customFormat="false" ht="12.8" hidden="false" customHeight="false" outlineLevel="0" collapsed="false">
      <c r="A37" s="0" t="n">
        <v>84</v>
      </c>
      <c r="B37" s="0" t="n">
        <v>3756731.82793401</v>
      </c>
      <c r="C37" s="0" t="n">
        <v>2259685.85443545</v>
      </c>
      <c r="D37" s="0" t="n">
        <v>1001056.41148097</v>
      </c>
      <c r="E37" s="0" t="n">
        <v>348928.564109111</v>
      </c>
      <c r="F37" s="0" t="n">
        <v>0</v>
      </c>
      <c r="G37" s="0" t="n">
        <v>13197.9222089382</v>
      </c>
      <c r="H37" s="0" t="n">
        <v>79972.8190760806</v>
      </c>
      <c r="I37" s="0" t="n">
        <v>41295.8705266992</v>
      </c>
      <c r="J37" s="0" t="n">
        <v>11771.1982039755</v>
      </c>
    </row>
    <row r="38" customFormat="false" ht="12.8" hidden="false" customHeight="false" outlineLevel="0" collapsed="false">
      <c r="A38" s="0" t="n">
        <v>85</v>
      </c>
      <c r="B38" s="0" t="n">
        <v>4629099.42396555</v>
      </c>
      <c r="C38" s="0" t="n">
        <v>2275479.13489619</v>
      </c>
      <c r="D38" s="0" t="n">
        <v>1041785.89409609</v>
      </c>
      <c r="E38" s="0" t="n">
        <v>351433.209997404</v>
      </c>
      <c r="F38" s="0" t="n">
        <v>817948.840665008</v>
      </c>
      <c r="G38" s="0" t="n">
        <v>12351.3929435534</v>
      </c>
      <c r="H38" s="0" t="n">
        <v>79634.6810024347</v>
      </c>
      <c r="I38" s="0" t="n">
        <v>37340.0119513275</v>
      </c>
      <c r="J38" s="0" t="n">
        <v>13126.2584135372</v>
      </c>
    </row>
    <row r="39" customFormat="false" ht="12.8" hidden="false" customHeight="false" outlineLevel="0" collapsed="false">
      <c r="A39" s="0" t="n">
        <v>86</v>
      </c>
      <c r="B39" s="0" t="n">
        <v>3907702.33299867</v>
      </c>
      <c r="C39" s="0" t="n">
        <v>2411394.32594949</v>
      </c>
      <c r="D39" s="0" t="n">
        <v>985060.043042639</v>
      </c>
      <c r="E39" s="0" t="n">
        <v>352860.336156895</v>
      </c>
      <c r="F39" s="0" t="n">
        <v>0</v>
      </c>
      <c r="G39" s="0" t="n">
        <v>12086.9698890499</v>
      </c>
      <c r="H39" s="0" t="n">
        <v>81022.1099837569</v>
      </c>
      <c r="I39" s="0" t="n">
        <v>53081.4141529188</v>
      </c>
      <c r="J39" s="0" t="n">
        <v>11197.9787160994</v>
      </c>
    </row>
    <row r="40" customFormat="false" ht="12.8" hidden="false" customHeight="false" outlineLevel="0" collapsed="false">
      <c r="A40" s="0" t="n">
        <v>87</v>
      </c>
      <c r="B40" s="0" t="n">
        <v>3988564.77285932</v>
      </c>
      <c r="C40" s="0" t="n">
        <v>2452025.84223911</v>
      </c>
      <c r="D40" s="0" t="n">
        <v>1007464.62101766</v>
      </c>
      <c r="E40" s="0" t="n">
        <v>356458.769008708</v>
      </c>
      <c r="F40" s="0" t="n">
        <v>0</v>
      </c>
      <c r="G40" s="0" t="n">
        <v>11124.4637250908</v>
      </c>
      <c r="H40" s="0" t="n">
        <v>90224.638381935</v>
      </c>
      <c r="I40" s="0" t="n">
        <v>59349.659457985</v>
      </c>
      <c r="J40" s="0" t="n">
        <v>11761.9819276519</v>
      </c>
    </row>
    <row r="41" customFormat="false" ht="12.8" hidden="false" customHeight="false" outlineLevel="0" collapsed="false">
      <c r="A41" s="0" t="n">
        <v>88</v>
      </c>
      <c r="B41" s="0" t="n">
        <v>3995621.97136978</v>
      </c>
      <c r="C41" s="0" t="n">
        <v>2485982.55200161</v>
      </c>
      <c r="D41" s="0" t="n">
        <v>973132.970386112</v>
      </c>
      <c r="E41" s="0" t="n">
        <v>365386.877661563</v>
      </c>
      <c r="F41" s="0" t="n">
        <v>0</v>
      </c>
      <c r="G41" s="0" t="n">
        <v>14872.0536551311</v>
      </c>
      <c r="H41" s="0" t="n">
        <v>98554.1888365578</v>
      </c>
      <c r="I41" s="0" t="n">
        <v>43879.2827698458</v>
      </c>
      <c r="J41" s="0" t="n">
        <v>12947.3623720452</v>
      </c>
    </row>
    <row r="42" customFormat="false" ht="12.8" hidden="false" customHeight="false" outlineLevel="0" collapsed="false">
      <c r="A42" s="0" t="n">
        <v>89</v>
      </c>
      <c r="B42" s="0" t="n">
        <v>4962337.130224</v>
      </c>
      <c r="C42" s="0" t="n">
        <v>2566816.89119243</v>
      </c>
      <c r="D42" s="0" t="n">
        <v>978394.378315542</v>
      </c>
      <c r="E42" s="0" t="n">
        <v>372232.625957416</v>
      </c>
      <c r="F42" s="0" t="n">
        <v>865031.060711192</v>
      </c>
      <c r="G42" s="0" t="n">
        <v>14110.0098970498</v>
      </c>
      <c r="H42" s="0" t="n">
        <v>112963.077211027</v>
      </c>
      <c r="I42" s="0" t="n">
        <v>38687.846130075</v>
      </c>
      <c r="J42" s="0" t="n">
        <v>14101.2408092707</v>
      </c>
    </row>
    <row r="43" customFormat="false" ht="12.8" hidden="false" customHeight="false" outlineLevel="0" collapsed="false">
      <c r="A43" s="0" t="n">
        <v>90</v>
      </c>
      <c r="B43" s="0" t="n">
        <v>4146337.96440951</v>
      </c>
      <c r="C43" s="0" t="n">
        <v>2595684.3268828</v>
      </c>
      <c r="D43" s="0" t="n">
        <v>996558.380426311</v>
      </c>
      <c r="E43" s="0" t="n">
        <v>370925.192575948</v>
      </c>
      <c r="F43" s="0" t="n">
        <v>0</v>
      </c>
      <c r="G43" s="0" t="n">
        <v>12727.3363136911</v>
      </c>
      <c r="H43" s="0" t="n">
        <v>125563.298977909</v>
      </c>
      <c r="I43" s="0" t="n">
        <v>28622.5260027023</v>
      </c>
      <c r="J43" s="0" t="n">
        <v>16328.0285412234</v>
      </c>
    </row>
    <row r="44" customFormat="false" ht="12.8" hidden="false" customHeight="false" outlineLevel="0" collapsed="false">
      <c r="A44" s="0" t="n">
        <v>91</v>
      </c>
      <c r="B44" s="0" t="n">
        <v>4158465.83804585</v>
      </c>
      <c r="C44" s="0" t="n">
        <v>2623366.60407078</v>
      </c>
      <c r="D44" s="0" t="n">
        <v>983554.840636403</v>
      </c>
      <c r="E44" s="0" t="n">
        <v>379770.488916286</v>
      </c>
      <c r="F44" s="0" t="n">
        <v>0</v>
      </c>
      <c r="G44" s="0" t="n">
        <v>13819.4712676161</v>
      </c>
      <c r="H44" s="0" t="n">
        <v>98261.5865335468</v>
      </c>
      <c r="I44" s="0" t="n">
        <v>46217.9075314964</v>
      </c>
      <c r="J44" s="0" t="n">
        <v>14067.7514588835</v>
      </c>
    </row>
    <row r="45" customFormat="false" ht="12.8" hidden="false" customHeight="false" outlineLevel="0" collapsed="false">
      <c r="A45" s="0" t="n">
        <v>92</v>
      </c>
      <c r="B45" s="0" t="n">
        <v>4184301.9264826</v>
      </c>
      <c r="C45" s="0" t="n">
        <v>2666904.46458155</v>
      </c>
      <c r="D45" s="0" t="n">
        <v>979368.485934952</v>
      </c>
      <c r="E45" s="0" t="n">
        <v>380829.653881459</v>
      </c>
      <c r="F45" s="0" t="n">
        <v>0</v>
      </c>
      <c r="G45" s="0" t="n">
        <v>11614.7398408142</v>
      </c>
      <c r="H45" s="0" t="n">
        <v>100849.893342206</v>
      </c>
      <c r="I45" s="0" t="n">
        <v>31543.5923354863</v>
      </c>
      <c r="J45" s="0" t="n">
        <v>12367.290625956</v>
      </c>
    </row>
    <row r="46" customFormat="false" ht="12.8" hidden="false" customHeight="false" outlineLevel="0" collapsed="false">
      <c r="A46" s="0" t="n">
        <v>93</v>
      </c>
      <c r="B46" s="0" t="n">
        <v>5125547.6744502</v>
      </c>
      <c r="C46" s="0" t="n">
        <v>2640230.28464107</v>
      </c>
      <c r="D46" s="0" t="n">
        <v>1048312.06466345</v>
      </c>
      <c r="E46" s="0" t="n">
        <v>389267.345402879</v>
      </c>
      <c r="F46" s="0" t="n">
        <v>891941.490418863</v>
      </c>
      <c r="G46" s="0" t="n">
        <v>11858.9048345246</v>
      </c>
      <c r="H46" s="0" t="n">
        <v>95874.3080817748</v>
      </c>
      <c r="I46" s="0" t="n">
        <v>35535.1381123919</v>
      </c>
      <c r="J46" s="0" t="n">
        <v>13179.3842871653</v>
      </c>
    </row>
    <row r="47" customFormat="false" ht="12.8" hidden="false" customHeight="false" outlineLevel="0" collapsed="false">
      <c r="A47" s="0" t="n">
        <v>94</v>
      </c>
      <c r="B47" s="0" t="n">
        <v>4285344.850208</v>
      </c>
      <c r="C47" s="0" t="n">
        <v>2663534.54325777</v>
      </c>
      <c r="D47" s="0" t="n">
        <v>1063144.1714187</v>
      </c>
      <c r="E47" s="0" t="n">
        <v>391411.129249621</v>
      </c>
      <c r="F47" s="0" t="n">
        <v>0</v>
      </c>
      <c r="G47" s="0" t="n">
        <v>9834.42287153895</v>
      </c>
      <c r="H47" s="0" t="n">
        <v>100367.529680009</v>
      </c>
      <c r="I47" s="0" t="n">
        <v>44456.2834747272</v>
      </c>
      <c r="J47" s="0" t="n">
        <v>14133.9036329509</v>
      </c>
    </row>
    <row r="48" customFormat="false" ht="12.8" hidden="false" customHeight="false" outlineLevel="0" collapsed="false">
      <c r="A48" s="0" t="n">
        <v>95</v>
      </c>
      <c r="B48" s="0" t="n">
        <v>4341165.39513716</v>
      </c>
      <c r="C48" s="0" t="n">
        <v>2710983.05826555</v>
      </c>
      <c r="D48" s="0" t="n">
        <v>1068920.92051703</v>
      </c>
      <c r="E48" s="0" t="n">
        <v>403758.124687563</v>
      </c>
      <c r="F48" s="0" t="n">
        <v>0</v>
      </c>
      <c r="G48" s="0" t="n">
        <v>12277.25142748</v>
      </c>
      <c r="H48" s="0" t="n">
        <v>103691.646626986</v>
      </c>
      <c r="I48" s="0" t="n">
        <v>29710.9279276957</v>
      </c>
      <c r="J48" s="0" t="n">
        <v>15192.3129131743</v>
      </c>
    </row>
    <row r="49" customFormat="false" ht="12.8" hidden="false" customHeight="false" outlineLevel="0" collapsed="false">
      <c r="A49" s="0" t="n">
        <v>96</v>
      </c>
      <c r="B49" s="0" t="n">
        <v>4482831.95188541</v>
      </c>
      <c r="C49" s="0" t="n">
        <v>2890022.30670635</v>
      </c>
      <c r="D49" s="0" t="n">
        <v>1030366.65686078</v>
      </c>
      <c r="E49" s="0" t="n">
        <v>411805.224853435</v>
      </c>
      <c r="F49" s="0" t="n">
        <v>0</v>
      </c>
      <c r="G49" s="0" t="n">
        <v>19186.2588817639</v>
      </c>
      <c r="H49" s="0" t="n">
        <v>91517.8069431223</v>
      </c>
      <c r="I49" s="0" t="n">
        <v>32262.3462347596</v>
      </c>
      <c r="J49" s="0" t="n">
        <v>12048.1803821281</v>
      </c>
    </row>
    <row r="50" customFormat="false" ht="12.8" hidden="false" customHeight="false" outlineLevel="0" collapsed="false">
      <c r="A50" s="0" t="n">
        <v>97</v>
      </c>
      <c r="B50" s="0" t="n">
        <v>5458131.49469361</v>
      </c>
      <c r="C50" s="0" t="n">
        <v>2909161.5892392</v>
      </c>
      <c r="D50" s="0" t="n">
        <v>1028397.53751165</v>
      </c>
      <c r="E50" s="0" t="n">
        <v>413725.183033637</v>
      </c>
      <c r="F50" s="0" t="n">
        <v>949415.79899144</v>
      </c>
      <c r="G50" s="0" t="n">
        <v>13202.8880478545</v>
      </c>
      <c r="H50" s="0" t="n">
        <v>111338.09208515</v>
      </c>
      <c r="I50" s="0" t="n">
        <v>23364.3164682572</v>
      </c>
      <c r="J50" s="0" t="n">
        <v>14288.4635948249</v>
      </c>
    </row>
    <row r="51" customFormat="false" ht="12.8" hidden="false" customHeight="false" outlineLevel="0" collapsed="false">
      <c r="A51" s="0" t="n">
        <v>98</v>
      </c>
      <c r="B51" s="0" t="n">
        <v>4579785.61368326</v>
      </c>
      <c r="C51" s="0" t="n">
        <v>2968647.99288896</v>
      </c>
      <c r="D51" s="0" t="n">
        <v>1032486.04991182</v>
      </c>
      <c r="E51" s="0" t="n">
        <v>414991.758373812</v>
      </c>
      <c r="F51" s="0" t="n">
        <v>0</v>
      </c>
      <c r="G51" s="0" t="n">
        <v>8232.68473128567</v>
      </c>
      <c r="H51" s="0" t="n">
        <v>109162.733983817</v>
      </c>
      <c r="I51" s="0" t="n">
        <v>34234.5894887293</v>
      </c>
      <c r="J51" s="0" t="n">
        <v>15935.2123180698</v>
      </c>
    </row>
    <row r="52" customFormat="false" ht="12.8" hidden="false" customHeight="false" outlineLevel="0" collapsed="false">
      <c r="A52" s="0" t="n">
        <v>99</v>
      </c>
      <c r="B52" s="0" t="n">
        <v>4639717.65625468</v>
      </c>
      <c r="C52" s="0" t="n">
        <v>2982564.22140695</v>
      </c>
      <c r="D52" s="0" t="n">
        <v>1062806.72980302</v>
      </c>
      <c r="E52" s="0" t="n">
        <v>420081.457371937</v>
      </c>
      <c r="F52" s="0" t="n">
        <v>0</v>
      </c>
      <c r="G52" s="0" t="n">
        <v>16065.7198627511</v>
      </c>
      <c r="H52" s="0" t="n">
        <v>114443.66678921</v>
      </c>
      <c r="I52" s="0" t="n">
        <v>31769.0941919736</v>
      </c>
      <c r="J52" s="0" t="n">
        <v>14664.893749763</v>
      </c>
    </row>
    <row r="53" customFormat="false" ht="12.8" hidden="false" customHeight="false" outlineLevel="0" collapsed="false">
      <c r="A53" s="0" t="n">
        <v>100</v>
      </c>
      <c r="B53" s="0" t="n">
        <v>4650418.83761883</v>
      </c>
      <c r="C53" s="0" t="n">
        <v>3009526.3043124</v>
      </c>
      <c r="D53" s="0" t="n">
        <v>1020809.82422999</v>
      </c>
      <c r="E53" s="0" t="n">
        <v>425896.626809842</v>
      </c>
      <c r="F53" s="0" t="n">
        <v>0</v>
      </c>
      <c r="G53" s="0" t="n">
        <v>11838.3751850412</v>
      </c>
      <c r="H53" s="0" t="n">
        <v>136936.829055448</v>
      </c>
      <c r="I53" s="0" t="n">
        <v>31354.1481448939</v>
      </c>
      <c r="J53" s="0" t="n">
        <v>16538.2149473029</v>
      </c>
    </row>
    <row r="54" customFormat="false" ht="12.8" hidden="false" customHeight="false" outlineLevel="0" collapsed="false">
      <c r="A54" s="0" t="n">
        <v>101</v>
      </c>
      <c r="B54" s="0" t="n">
        <v>5595377.60186558</v>
      </c>
      <c r="C54" s="0" t="n">
        <v>3031848.51746427</v>
      </c>
      <c r="D54" s="0" t="n">
        <v>993668.355817311</v>
      </c>
      <c r="E54" s="0" t="n">
        <v>430319.883006309</v>
      </c>
      <c r="F54" s="0" t="n">
        <v>982160.650163527</v>
      </c>
      <c r="G54" s="0" t="n">
        <v>12568.1249819588</v>
      </c>
      <c r="H54" s="0" t="n">
        <v>97587.977942846</v>
      </c>
      <c r="I54" s="0" t="n">
        <v>35244.3583941232</v>
      </c>
      <c r="J54" s="0" t="n">
        <v>12848.9796532256</v>
      </c>
    </row>
    <row r="55" customFormat="false" ht="12.8" hidden="false" customHeight="false" outlineLevel="0" collapsed="false">
      <c r="A55" s="0" t="n">
        <v>102</v>
      </c>
      <c r="B55" s="0" t="n">
        <v>4663049.66308458</v>
      </c>
      <c r="C55" s="0" t="n">
        <v>3016812.09691969</v>
      </c>
      <c r="D55" s="0" t="n">
        <v>1043886.84440766</v>
      </c>
      <c r="E55" s="0" t="n">
        <v>431071.497179366</v>
      </c>
      <c r="F55" s="0" t="n">
        <v>0</v>
      </c>
      <c r="G55" s="0" t="n">
        <v>16606.718600404</v>
      </c>
      <c r="H55" s="0" t="n">
        <v>98222.7261135542</v>
      </c>
      <c r="I55" s="0" t="n">
        <v>44700.5074496262</v>
      </c>
      <c r="J55" s="0" t="n">
        <v>13813.3544567479</v>
      </c>
    </row>
    <row r="56" customFormat="false" ht="12.8" hidden="false" customHeight="false" outlineLevel="0" collapsed="false">
      <c r="A56" s="0" t="n">
        <v>103</v>
      </c>
      <c r="B56" s="0" t="n">
        <v>4622878.72936541</v>
      </c>
      <c r="C56" s="0" t="n">
        <v>3157656.33220093</v>
      </c>
      <c r="D56" s="0" t="n">
        <v>867279.890178969</v>
      </c>
      <c r="E56" s="0" t="n">
        <v>432557.356343263</v>
      </c>
      <c r="F56" s="0" t="n">
        <v>0</v>
      </c>
      <c r="G56" s="0" t="n">
        <v>15233.0626673062</v>
      </c>
      <c r="H56" s="0" t="n">
        <v>89989.9609024323</v>
      </c>
      <c r="I56" s="0" t="n">
        <v>48472.2766871082</v>
      </c>
      <c r="J56" s="0" t="n">
        <v>13100.1759563041</v>
      </c>
    </row>
    <row r="57" customFormat="false" ht="12.8" hidden="false" customHeight="false" outlineLevel="0" collapsed="false">
      <c r="A57" s="0" t="n">
        <v>104</v>
      </c>
      <c r="B57" s="0" t="n">
        <v>4713966.65405496</v>
      </c>
      <c r="C57" s="0" t="n">
        <v>3214720.02199609</v>
      </c>
      <c r="D57" s="0" t="n">
        <v>888558.565091832</v>
      </c>
      <c r="E57" s="0" t="n">
        <v>434780.285974701</v>
      </c>
      <c r="F57" s="0" t="n">
        <v>0</v>
      </c>
      <c r="G57" s="0" t="n">
        <v>13185.316397087</v>
      </c>
      <c r="H57" s="0" t="n">
        <v>113262.47369321</v>
      </c>
      <c r="I57" s="0" t="n">
        <v>37207.3748985736</v>
      </c>
      <c r="J57" s="0" t="n">
        <v>14971.1270443774</v>
      </c>
    </row>
    <row r="58" customFormat="false" ht="12.8" hidden="false" customHeight="false" outlineLevel="0" collapsed="false">
      <c r="A58" s="0" t="n">
        <v>105</v>
      </c>
      <c r="B58" s="0" t="n">
        <v>5736082.98448801</v>
      </c>
      <c r="C58" s="0" t="n">
        <v>3300996.88986307</v>
      </c>
      <c r="D58" s="0" t="n">
        <v>829111.637552227</v>
      </c>
      <c r="E58" s="0" t="n">
        <v>439314.724781943</v>
      </c>
      <c r="F58" s="0" t="n">
        <v>996328.07399807</v>
      </c>
      <c r="G58" s="0" t="n">
        <v>17059.3451824046</v>
      </c>
      <c r="H58" s="0" t="n">
        <v>106304.091927601</v>
      </c>
      <c r="I58" s="0" t="n">
        <v>35498.1530547569</v>
      </c>
      <c r="J58" s="0" t="n">
        <v>13787.9896011025</v>
      </c>
    </row>
    <row r="59" customFormat="false" ht="12.8" hidden="false" customHeight="false" outlineLevel="0" collapsed="false">
      <c r="A59" s="0" t="n">
        <v>106</v>
      </c>
      <c r="B59" s="0" t="n">
        <v>4737263.55670116</v>
      </c>
      <c r="C59" s="0" t="n">
        <v>3228747.13866574</v>
      </c>
      <c r="D59" s="0" t="n">
        <v>894526.47300254</v>
      </c>
      <c r="E59" s="0" t="n">
        <v>440732.561848162</v>
      </c>
      <c r="F59" s="0" t="n">
        <v>0</v>
      </c>
      <c r="G59" s="0" t="n">
        <v>17274.4452827915</v>
      </c>
      <c r="H59" s="0" t="n">
        <v>108955.14979534</v>
      </c>
      <c r="I59" s="0" t="n">
        <v>36298.6440730634</v>
      </c>
      <c r="J59" s="0" t="n">
        <v>13869.8669894329</v>
      </c>
    </row>
    <row r="60" customFormat="false" ht="12.8" hidden="false" customHeight="false" outlineLevel="0" collapsed="false">
      <c r="A60" s="0" t="n">
        <v>107</v>
      </c>
      <c r="B60" s="0" t="n">
        <v>4734710.28204221</v>
      </c>
      <c r="C60" s="0" t="n">
        <v>3236469.61922133</v>
      </c>
      <c r="D60" s="0" t="n">
        <v>900308.558234802</v>
      </c>
      <c r="E60" s="0" t="n">
        <v>446761.627614924</v>
      </c>
      <c r="F60" s="0" t="n">
        <v>0</v>
      </c>
      <c r="G60" s="0" t="n">
        <v>19505.444494365</v>
      </c>
      <c r="H60" s="0" t="n">
        <v>81059.6110342071</v>
      </c>
      <c r="I60" s="0" t="n">
        <v>40389.4004631326</v>
      </c>
      <c r="J60" s="0" t="n">
        <v>12171.0711884914</v>
      </c>
    </row>
    <row r="61" customFormat="false" ht="12.8" hidden="false" customHeight="false" outlineLevel="0" collapsed="false">
      <c r="A61" s="0" t="n">
        <v>108</v>
      </c>
      <c r="B61" s="0" t="n">
        <v>4697665.2871661</v>
      </c>
      <c r="C61" s="0" t="n">
        <v>3192575.3826949</v>
      </c>
      <c r="D61" s="0" t="n">
        <v>898254.368389041</v>
      </c>
      <c r="E61" s="0" t="n">
        <v>444096.434661417</v>
      </c>
      <c r="F61" s="0" t="n">
        <v>0</v>
      </c>
      <c r="G61" s="0" t="n">
        <v>16023.8221301728</v>
      </c>
      <c r="H61" s="0" t="n">
        <v>105219.618831189</v>
      </c>
      <c r="I61" s="0" t="n">
        <v>26514.4486050427</v>
      </c>
      <c r="J61" s="0" t="n">
        <v>17090.676407784</v>
      </c>
    </row>
    <row r="62" customFormat="false" ht="12.8" hidden="false" customHeight="false" outlineLevel="0" collapsed="false">
      <c r="A62" s="0" t="n">
        <v>109</v>
      </c>
      <c r="B62" s="0" t="n">
        <v>5793015.95745272</v>
      </c>
      <c r="C62" s="0" t="n">
        <v>3371241.89406209</v>
      </c>
      <c r="D62" s="0" t="n">
        <v>781905.949697302</v>
      </c>
      <c r="E62" s="0" t="n">
        <v>444591.133356163</v>
      </c>
      <c r="F62" s="0" t="n">
        <v>1022047.64146668</v>
      </c>
      <c r="G62" s="0" t="n">
        <v>13748.5902433855</v>
      </c>
      <c r="H62" s="0" t="n">
        <v>122103.444554996</v>
      </c>
      <c r="I62" s="0" t="n">
        <v>23274.1089483211</v>
      </c>
      <c r="J62" s="0" t="n">
        <v>16775.726932652</v>
      </c>
    </row>
    <row r="63" customFormat="false" ht="12.8" hidden="false" customHeight="false" outlineLevel="0" collapsed="false">
      <c r="A63" s="0" t="n">
        <v>110</v>
      </c>
      <c r="B63" s="0" t="n">
        <v>4704644.15787923</v>
      </c>
      <c r="C63" s="0" t="n">
        <v>3212546.55117854</v>
      </c>
      <c r="D63" s="0" t="n">
        <v>872563.261004126</v>
      </c>
      <c r="E63" s="0" t="n">
        <v>443398.756648469</v>
      </c>
      <c r="F63" s="0" t="n">
        <v>0</v>
      </c>
      <c r="G63" s="0" t="n">
        <v>14849.3946787525</v>
      </c>
      <c r="H63" s="0" t="n">
        <v>116265.315597783</v>
      </c>
      <c r="I63" s="0" t="n">
        <v>28296.2362001424</v>
      </c>
      <c r="J63" s="0" t="n">
        <v>16432.560711938</v>
      </c>
    </row>
    <row r="64" customFormat="false" ht="12.8" hidden="false" customHeight="false" outlineLevel="0" collapsed="false">
      <c r="A64" s="0" t="n">
        <v>111</v>
      </c>
      <c r="B64" s="0" t="n">
        <v>4748076.25875075</v>
      </c>
      <c r="C64" s="0" t="n">
        <v>3256335.03120865</v>
      </c>
      <c r="D64" s="0" t="n">
        <v>883842.69973091</v>
      </c>
      <c r="E64" s="0" t="n">
        <v>444330.151863178</v>
      </c>
      <c r="F64" s="0" t="n">
        <v>0</v>
      </c>
      <c r="G64" s="0" t="n">
        <v>19946.2733652584</v>
      </c>
      <c r="H64" s="0" t="n">
        <v>97312.3950700563</v>
      </c>
      <c r="I64" s="0" t="n">
        <v>33801.7096896993</v>
      </c>
      <c r="J64" s="0" t="n">
        <v>16181.9886853248</v>
      </c>
    </row>
    <row r="65" customFormat="false" ht="12.8" hidden="false" customHeight="false" outlineLevel="0" collapsed="false">
      <c r="A65" s="0" t="n">
        <v>112</v>
      </c>
      <c r="B65" s="0" t="n">
        <v>4714376.18945904</v>
      </c>
      <c r="C65" s="0" t="n">
        <v>3290747.90672594</v>
      </c>
      <c r="D65" s="0" t="n">
        <v>807503.367699245</v>
      </c>
      <c r="E65" s="0" t="n">
        <v>446420.274479456</v>
      </c>
      <c r="F65" s="0" t="n">
        <v>0</v>
      </c>
      <c r="G65" s="0" t="n">
        <v>18853.2132135059</v>
      </c>
      <c r="H65" s="0" t="n">
        <v>111676.189030376</v>
      </c>
      <c r="I65" s="0" t="n">
        <v>23084.7977425134</v>
      </c>
      <c r="J65" s="0" t="n">
        <v>17955.7513018171</v>
      </c>
    </row>
    <row r="66" customFormat="false" ht="12.8" hidden="false" customHeight="false" outlineLevel="0" collapsed="false">
      <c r="A66" s="0" t="n">
        <v>113</v>
      </c>
      <c r="B66" s="0" t="n">
        <v>5796150.27299194</v>
      </c>
      <c r="C66" s="0" t="n">
        <v>3244785.79947967</v>
      </c>
      <c r="D66" s="0" t="n">
        <v>904319.616365839</v>
      </c>
      <c r="E66" s="0" t="n">
        <v>442935.016754544</v>
      </c>
      <c r="F66" s="0" t="n">
        <v>1035347.59437333</v>
      </c>
      <c r="G66" s="0" t="n">
        <v>17277.7263323153</v>
      </c>
      <c r="H66" s="0" t="n">
        <v>118617.119829263</v>
      </c>
      <c r="I66" s="0" t="n">
        <v>20277.4572896336</v>
      </c>
      <c r="J66" s="0" t="n">
        <v>17595.9099910202</v>
      </c>
    </row>
    <row r="67" customFormat="false" ht="12.8" hidden="false" customHeight="false" outlineLevel="0" collapsed="false">
      <c r="A67" s="0" t="n">
        <v>114</v>
      </c>
      <c r="B67" s="0" t="n">
        <v>4819221.77282214</v>
      </c>
      <c r="C67" s="0" t="n">
        <v>3272767.16384233</v>
      </c>
      <c r="D67" s="0" t="n">
        <v>885309.618600843</v>
      </c>
      <c r="E67" s="0" t="n">
        <v>447218.501569997</v>
      </c>
      <c r="F67" s="0" t="n">
        <v>0</v>
      </c>
      <c r="G67" s="0" t="n">
        <v>19611.1366171059</v>
      </c>
      <c r="H67" s="0" t="n">
        <v>143982.965919848</v>
      </c>
      <c r="I67" s="0" t="n">
        <v>28572.0176480587</v>
      </c>
      <c r="J67" s="0" t="n">
        <v>20396.5928831956</v>
      </c>
    </row>
    <row r="68" customFormat="false" ht="12.8" hidden="false" customHeight="false" outlineLevel="0" collapsed="false">
      <c r="A68" s="0" t="n">
        <v>115</v>
      </c>
      <c r="B68" s="0" t="n">
        <v>4707063.87275922</v>
      </c>
      <c r="C68" s="0" t="n">
        <v>3317162.54660586</v>
      </c>
      <c r="D68" s="0" t="n">
        <v>766997.966302039</v>
      </c>
      <c r="E68" s="0" t="n">
        <v>448723.055581629</v>
      </c>
      <c r="F68" s="0" t="n">
        <v>0</v>
      </c>
      <c r="G68" s="0" t="n">
        <v>16495.6589830141</v>
      </c>
      <c r="H68" s="0" t="n">
        <v>117028.406326111</v>
      </c>
      <c r="I68" s="0" t="n">
        <v>24739.6123515771</v>
      </c>
      <c r="J68" s="0" t="n">
        <v>19122.7867993888</v>
      </c>
    </row>
    <row r="69" customFormat="false" ht="12.8" hidden="false" customHeight="false" outlineLevel="0" collapsed="false">
      <c r="A69" s="0" t="n">
        <v>116</v>
      </c>
      <c r="B69" s="0" t="n">
        <v>4662638.99089214</v>
      </c>
      <c r="C69" s="0" t="n">
        <v>3356336.45981149</v>
      </c>
      <c r="D69" s="0" t="n">
        <v>703574.343260128</v>
      </c>
      <c r="E69" s="0" t="n">
        <v>450136.934163164</v>
      </c>
      <c r="F69" s="0" t="n">
        <v>0</v>
      </c>
      <c r="G69" s="0" t="n">
        <v>14633.2640378279</v>
      </c>
      <c r="H69" s="0" t="n">
        <v>102290.177201283</v>
      </c>
      <c r="I69" s="0" t="n">
        <v>15277.7210508496</v>
      </c>
      <c r="J69" s="0" t="n">
        <v>18878.8820560484</v>
      </c>
    </row>
    <row r="70" customFormat="false" ht="12.8" hidden="false" customHeight="false" outlineLevel="0" collapsed="false">
      <c r="A70" s="0" t="n">
        <v>117</v>
      </c>
      <c r="B70" s="0" t="n">
        <v>5707691.15839225</v>
      </c>
      <c r="C70" s="0" t="n">
        <v>3337799.96035678</v>
      </c>
      <c r="D70" s="0" t="n">
        <v>719706.665021722</v>
      </c>
      <c r="E70" s="0" t="n">
        <v>448980.181757645</v>
      </c>
      <c r="F70" s="0" t="n">
        <v>1026152.98505093</v>
      </c>
      <c r="G70" s="0" t="n">
        <v>17797.6684228399</v>
      </c>
      <c r="H70" s="0" t="n">
        <v>114202.746833877</v>
      </c>
      <c r="I70" s="0" t="n">
        <v>30530.6281201421</v>
      </c>
      <c r="J70" s="0" t="n">
        <v>17289.130589088</v>
      </c>
    </row>
    <row r="71" customFormat="false" ht="12.8" hidden="false" customHeight="false" outlineLevel="0" collapsed="false">
      <c r="A71" s="0" t="n">
        <v>118</v>
      </c>
      <c r="B71" s="0" t="n">
        <v>4711220.03675539</v>
      </c>
      <c r="C71" s="0" t="n">
        <v>3325515.43350366</v>
      </c>
      <c r="D71" s="0" t="n">
        <v>727953.028379263</v>
      </c>
      <c r="E71" s="0" t="n">
        <v>448143.611739882</v>
      </c>
      <c r="F71" s="0" t="n">
        <v>0</v>
      </c>
      <c r="G71" s="0" t="n">
        <v>13356.0579243873</v>
      </c>
      <c r="H71" s="0" t="n">
        <v>139978.350075684</v>
      </c>
      <c r="I71" s="0" t="n">
        <v>25756.5394143396</v>
      </c>
      <c r="J71" s="0" t="n">
        <v>24432.2753568665</v>
      </c>
    </row>
    <row r="72" customFormat="false" ht="12.8" hidden="false" customHeight="false" outlineLevel="0" collapsed="false">
      <c r="A72" s="0" t="n">
        <v>119</v>
      </c>
      <c r="B72" s="0" t="n">
        <v>4760088.0175243</v>
      </c>
      <c r="C72" s="0" t="n">
        <v>3428056.94776809</v>
      </c>
      <c r="D72" s="0" t="n">
        <v>699791.469586649</v>
      </c>
      <c r="E72" s="0" t="n">
        <v>448806.471452481</v>
      </c>
      <c r="F72" s="0" t="n">
        <v>0</v>
      </c>
      <c r="G72" s="0" t="n">
        <v>15243.5037599922</v>
      </c>
      <c r="H72" s="0" t="n">
        <v>123177.097840805</v>
      </c>
      <c r="I72" s="0" t="n">
        <v>24295.23749781</v>
      </c>
      <c r="J72" s="0" t="n">
        <v>19305.2467701018</v>
      </c>
    </row>
    <row r="73" customFormat="false" ht="12.8" hidden="false" customHeight="false" outlineLevel="0" collapsed="false">
      <c r="A73" s="0" t="n">
        <v>120</v>
      </c>
      <c r="B73" s="0" t="n">
        <v>4699483.12911448</v>
      </c>
      <c r="C73" s="0" t="n">
        <v>3417377.64500999</v>
      </c>
      <c r="D73" s="0" t="n">
        <v>654082.735253536</v>
      </c>
      <c r="E73" s="0" t="n">
        <v>448073.335728946</v>
      </c>
      <c r="F73" s="0" t="n">
        <v>0</v>
      </c>
      <c r="G73" s="0" t="n">
        <v>21657.711676779</v>
      </c>
      <c r="H73" s="0" t="n">
        <v>120914.528377095</v>
      </c>
      <c r="I73" s="0" t="n">
        <v>11809.1339102649</v>
      </c>
      <c r="J73" s="0" t="n">
        <v>19143.6419187605</v>
      </c>
    </row>
    <row r="74" customFormat="false" ht="12.8" hidden="false" customHeight="false" outlineLevel="0" collapsed="false">
      <c r="A74" s="0" t="n">
        <v>121</v>
      </c>
      <c r="B74" s="0" t="n">
        <v>5800550.51000373</v>
      </c>
      <c r="C74" s="0" t="n">
        <v>3400758.12018746</v>
      </c>
      <c r="D74" s="0" t="n">
        <v>718495.405239042</v>
      </c>
      <c r="E74" s="0" t="n">
        <v>450091.419955519</v>
      </c>
      <c r="F74" s="0" t="n">
        <v>1043799.8934243</v>
      </c>
      <c r="G74" s="0" t="n">
        <v>20240.9411549126</v>
      </c>
      <c r="H74" s="0" t="n">
        <v>125428.558956672</v>
      </c>
      <c r="I74" s="0" t="n">
        <v>21205.4501488751</v>
      </c>
      <c r="J74" s="0" t="n">
        <v>20330.3333600813</v>
      </c>
    </row>
    <row r="75" customFormat="false" ht="12.8" hidden="false" customHeight="false" outlineLevel="0" collapsed="false">
      <c r="A75" s="0" t="n">
        <v>122</v>
      </c>
      <c r="B75" s="0" t="n">
        <v>4743979.53403399</v>
      </c>
      <c r="C75" s="0" t="n">
        <v>3329483.73310226</v>
      </c>
      <c r="D75" s="0" t="n">
        <v>761351.433427957</v>
      </c>
      <c r="E75" s="0" t="n">
        <v>452019.617601382</v>
      </c>
      <c r="F75" s="0" t="n">
        <v>0</v>
      </c>
      <c r="G75" s="0" t="n">
        <v>20478.6432384904</v>
      </c>
      <c r="H75" s="0" t="n">
        <v>136784.286499123</v>
      </c>
      <c r="I75" s="0" t="n">
        <v>17086.1219672105</v>
      </c>
      <c r="J75" s="0" t="n">
        <v>22109.6472476274</v>
      </c>
    </row>
    <row r="76" customFormat="false" ht="12.8" hidden="false" customHeight="false" outlineLevel="0" collapsed="false">
      <c r="A76" s="0" t="n">
        <v>123</v>
      </c>
      <c r="B76" s="0" t="n">
        <v>4738425.01391907</v>
      </c>
      <c r="C76" s="0" t="n">
        <v>3320943.22030189</v>
      </c>
      <c r="D76" s="0" t="n">
        <v>765992.247170937</v>
      </c>
      <c r="E76" s="0" t="n">
        <v>456479.505891336</v>
      </c>
      <c r="F76" s="0" t="n">
        <v>0</v>
      </c>
      <c r="G76" s="0" t="n">
        <v>23184.0462596118</v>
      </c>
      <c r="H76" s="0" t="n">
        <v>131626.539145623</v>
      </c>
      <c r="I76" s="0" t="n">
        <v>17162.9634653588</v>
      </c>
      <c r="J76" s="0" t="n">
        <v>23128.9738978987</v>
      </c>
    </row>
    <row r="77" customFormat="false" ht="12.8" hidden="false" customHeight="false" outlineLevel="0" collapsed="false">
      <c r="A77" s="0" t="n">
        <v>124</v>
      </c>
      <c r="B77" s="0" t="n">
        <v>4693973.91201745</v>
      </c>
      <c r="C77" s="0" t="n">
        <v>3307599.2782487</v>
      </c>
      <c r="D77" s="0" t="n">
        <v>723035.087882947</v>
      </c>
      <c r="E77" s="0" t="n">
        <v>457850.158704553</v>
      </c>
      <c r="F77" s="0" t="n">
        <v>0</v>
      </c>
      <c r="G77" s="0" t="n">
        <v>22810.5993075517</v>
      </c>
      <c r="H77" s="0" t="n">
        <v>133905.62186733</v>
      </c>
      <c r="I77" s="0" t="n">
        <v>21112.1292178399</v>
      </c>
      <c r="J77" s="0" t="n">
        <v>20985.6175341803</v>
      </c>
    </row>
    <row r="78" customFormat="false" ht="12.8" hidden="false" customHeight="false" outlineLevel="0" collapsed="false">
      <c r="A78" s="0" t="n">
        <v>125</v>
      </c>
      <c r="B78" s="0" t="n">
        <v>5801474.74285623</v>
      </c>
      <c r="C78" s="0" t="n">
        <v>3310917.14492155</v>
      </c>
      <c r="D78" s="0" t="n">
        <v>806390.795675139</v>
      </c>
      <c r="E78" s="0" t="n">
        <v>458101.327356306</v>
      </c>
      <c r="F78" s="0" t="n">
        <v>1037907.39593193</v>
      </c>
      <c r="G78" s="0" t="n">
        <v>23669.379988955</v>
      </c>
      <c r="H78" s="0" t="n">
        <v>130242.450343705</v>
      </c>
      <c r="I78" s="0" t="n">
        <v>16196.2193189023</v>
      </c>
      <c r="J78" s="0" t="n">
        <v>20759.3325723614</v>
      </c>
    </row>
    <row r="79" customFormat="false" ht="12.8" hidden="false" customHeight="false" outlineLevel="0" collapsed="false">
      <c r="A79" s="0" t="n">
        <v>126</v>
      </c>
      <c r="B79" s="0" t="n">
        <v>4823289.20570612</v>
      </c>
      <c r="C79" s="0" t="n">
        <v>3421771.26734923</v>
      </c>
      <c r="D79" s="0" t="n">
        <v>730933.601744904</v>
      </c>
      <c r="E79" s="0" t="n">
        <v>463310.025637022</v>
      </c>
      <c r="F79" s="0" t="n">
        <v>0</v>
      </c>
      <c r="G79" s="0" t="n">
        <v>22971.7650286497</v>
      </c>
      <c r="H79" s="0" t="n">
        <v>144784.362555349</v>
      </c>
      <c r="I79" s="0" t="n">
        <v>13748.7624163956</v>
      </c>
      <c r="J79" s="0" t="n">
        <v>22592.0501173103</v>
      </c>
    </row>
    <row r="80" customFormat="false" ht="12.8" hidden="false" customHeight="false" outlineLevel="0" collapsed="false">
      <c r="A80" s="0" t="n">
        <v>127</v>
      </c>
      <c r="B80" s="0" t="n">
        <v>4940882.47004698</v>
      </c>
      <c r="C80" s="0" t="n">
        <v>3542470.75102513</v>
      </c>
      <c r="D80" s="0" t="n">
        <v>716166.906558942</v>
      </c>
      <c r="E80" s="0" t="n">
        <v>463509.503756762</v>
      </c>
      <c r="F80" s="0" t="n">
        <v>0</v>
      </c>
      <c r="G80" s="0" t="n">
        <v>20289.5522546965</v>
      </c>
      <c r="H80" s="0" t="n">
        <v>157569.945395481</v>
      </c>
      <c r="I80" s="0" t="n">
        <v>19649.9401744516</v>
      </c>
      <c r="J80" s="0" t="n">
        <v>26754.5768200941</v>
      </c>
    </row>
    <row r="81" customFormat="false" ht="12.8" hidden="false" customHeight="false" outlineLevel="0" collapsed="false">
      <c r="A81" s="0" t="n">
        <v>128</v>
      </c>
      <c r="B81" s="0" t="n">
        <v>4871756.55926628</v>
      </c>
      <c r="C81" s="0" t="n">
        <v>3545057.54120128</v>
      </c>
      <c r="D81" s="0" t="n">
        <v>676043.023936707</v>
      </c>
      <c r="E81" s="0" t="n">
        <v>465974.826936723</v>
      </c>
      <c r="F81" s="0" t="n">
        <v>0</v>
      </c>
      <c r="G81" s="0" t="n">
        <v>21497.7364773009</v>
      </c>
      <c r="H81" s="0" t="n">
        <v>129882.447030119</v>
      </c>
      <c r="I81" s="0" t="n">
        <v>11251.7816958039</v>
      </c>
      <c r="J81" s="0" t="n">
        <v>23046.1160909559</v>
      </c>
    </row>
    <row r="82" customFormat="false" ht="12.8" hidden="false" customHeight="false" outlineLevel="0" collapsed="false">
      <c r="A82" s="0" t="n">
        <v>129</v>
      </c>
      <c r="B82" s="0" t="n">
        <v>5916300.64036451</v>
      </c>
      <c r="C82" s="0" t="n">
        <v>3550369.14203227</v>
      </c>
      <c r="D82" s="0" t="n">
        <v>651774.457509976</v>
      </c>
      <c r="E82" s="0" t="n">
        <v>469057.020366821</v>
      </c>
      <c r="F82" s="0" t="n">
        <v>1044479.83239016</v>
      </c>
      <c r="G82" s="0" t="n">
        <v>27041.3546137173</v>
      </c>
      <c r="H82" s="0" t="n">
        <v>135996.701413369</v>
      </c>
      <c r="I82" s="0" t="n">
        <v>20922.0654467863</v>
      </c>
      <c r="J82" s="0" t="n">
        <v>22248.2772928758</v>
      </c>
    </row>
    <row r="83" customFormat="false" ht="12.8" hidden="false" customHeight="false" outlineLevel="0" collapsed="false">
      <c r="A83" s="0" t="n">
        <v>130</v>
      </c>
      <c r="B83" s="0" t="n">
        <v>4889508.78708142</v>
      </c>
      <c r="C83" s="0" t="n">
        <v>3578838.35110324</v>
      </c>
      <c r="D83" s="0" t="n">
        <v>625253.152767071</v>
      </c>
      <c r="E83" s="0" t="n">
        <v>470904.339339626</v>
      </c>
      <c r="F83" s="0" t="n">
        <v>0</v>
      </c>
      <c r="G83" s="0" t="n">
        <v>29233.0763813927</v>
      </c>
      <c r="H83" s="0" t="n">
        <v>141648.625026635</v>
      </c>
      <c r="I83" s="0" t="n">
        <v>21462.0320724513</v>
      </c>
      <c r="J83" s="0" t="n">
        <v>22295.0785728863</v>
      </c>
    </row>
    <row r="84" customFormat="false" ht="12.8" hidden="false" customHeight="false" outlineLevel="0" collapsed="false">
      <c r="A84" s="0" t="n">
        <v>131</v>
      </c>
      <c r="B84" s="0" t="n">
        <v>4945881.56028334</v>
      </c>
      <c r="C84" s="0" t="n">
        <v>3572941.56313655</v>
      </c>
      <c r="D84" s="0" t="n">
        <v>664954.060587963</v>
      </c>
      <c r="E84" s="0" t="n">
        <v>468692.643741537</v>
      </c>
      <c r="F84" s="0" t="n">
        <v>0</v>
      </c>
      <c r="G84" s="0" t="n">
        <v>20110.5485302594</v>
      </c>
      <c r="H84" s="0" t="n">
        <v>166359.760465876</v>
      </c>
      <c r="I84" s="0" t="n">
        <v>24535.9560843449</v>
      </c>
      <c r="J84" s="0" t="n">
        <v>28208.4620088911</v>
      </c>
    </row>
    <row r="85" customFormat="false" ht="12.8" hidden="false" customHeight="false" outlineLevel="0" collapsed="false">
      <c r="A85" s="0" t="n">
        <v>132</v>
      </c>
      <c r="B85" s="0" t="n">
        <v>4872811.77246108</v>
      </c>
      <c r="C85" s="0" t="n">
        <v>3529145.82868647</v>
      </c>
      <c r="D85" s="0" t="n">
        <v>641871.476934369</v>
      </c>
      <c r="E85" s="0" t="n">
        <v>471501.60890537</v>
      </c>
      <c r="F85" s="0" t="n">
        <v>0</v>
      </c>
      <c r="G85" s="0" t="n">
        <v>25888.1115621636</v>
      </c>
      <c r="H85" s="0" t="n">
        <v>157394.470168066</v>
      </c>
      <c r="I85" s="0" t="n">
        <v>17732.0215466225</v>
      </c>
      <c r="J85" s="0" t="n">
        <v>25681.4167707488</v>
      </c>
    </row>
    <row r="86" customFormat="false" ht="12.8" hidden="false" customHeight="false" outlineLevel="0" collapsed="false">
      <c r="A86" s="0" t="n">
        <v>133</v>
      </c>
      <c r="B86" s="0" t="n">
        <v>5939051.39766209</v>
      </c>
      <c r="C86" s="0" t="n">
        <v>3575916.97270469</v>
      </c>
      <c r="D86" s="0" t="n">
        <v>612642.219102678</v>
      </c>
      <c r="E86" s="0" t="n">
        <v>477793.242180317</v>
      </c>
      <c r="F86" s="0" t="n">
        <v>1065818.1245115</v>
      </c>
      <c r="G86" s="0" t="n">
        <v>17948.6323796139</v>
      </c>
      <c r="H86" s="0" t="n">
        <v>148401.344949647</v>
      </c>
      <c r="I86" s="0" t="n">
        <v>22487.5307193603</v>
      </c>
      <c r="J86" s="0" t="n">
        <v>21477.9186684751</v>
      </c>
    </row>
    <row r="87" customFormat="false" ht="12.8" hidden="false" customHeight="false" outlineLevel="0" collapsed="false">
      <c r="A87" s="0" t="n">
        <v>134</v>
      </c>
      <c r="B87" s="0" t="n">
        <v>4925791.28528195</v>
      </c>
      <c r="C87" s="0" t="n">
        <v>3545256.33040119</v>
      </c>
      <c r="D87" s="0" t="n">
        <v>665877.581774738</v>
      </c>
      <c r="E87" s="0" t="n">
        <v>482126.975465833</v>
      </c>
      <c r="F87" s="0" t="n">
        <v>0</v>
      </c>
      <c r="G87" s="0" t="n">
        <v>28072.1602890587</v>
      </c>
      <c r="H87" s="0" t="n">
        <v>138054.391410833</v>
      </c>
      <c r="I87" s="0" t="n">
        <v>36572.5985796616</v>
      </c>
      <c r="J87" s="0" t="n">
        <v>22841.7462446038</v>
      </c>
    </row>
    <row r="88" customFormat="false" ht="12.8" hidden="false" customHeight="false" outlineLevel="0" collapsed="false">
      <c r="A88" s="0" t="n">
        <v>135</v>
      </c>
      <c r="B88" s="0" t="n">
        <v>4986563.76459635</v>
      </c>
      <c r="C88" s="0" t="n">
        <v>3614210.93885205</v>
      </c>
      <c r="D88" s="0" t="n">
        <v>655014.462492914</v>
      </c>
      <c r="E88" s="0" t="n">
        <v>489552.23217946</v>
      </c>
      <c r="F88" s="0" t="n">
        <v>0</v>
      </c>
      <c r="G88" s="0" t="n">
        <v>30786.0354949307</v>
      </c>
      <c r="H88" s="0" t="n">
        <v>151832.524611414</v>
      </c>
      <c r="I88" s="0" t="n">
        <v>21234.7260844922</v>
      </c>
      <c r="J88" s="0" t="n">
        <v>26968.135235175</v>
      </c>
    </row>
    <row r="89" customFormat="false" ht="12.8" hidden="false" customHeight="false" outlineLevel="0" collapsed="false">
      <c r="A89" s="0" t="n">
        <v>136</v>
      </c>
      <c r="B89" s="0" t="n">
        <v>4966386.70716969</v>
      </c>
      <c r="C89" s="0" t="n">
        <v>3587550.05395369</v>
      </c>
      <c r="D89" s="0" t="n">
        <v>657200.974836125</v>
      </c>
      <c r="E89" s="0" t="n">
        <v>487186.585506394</v>
      </c>
      <c r="F89" s="0" t="n">
        <v>0</v>
      </c>
      <c r="G89" s="0" t="n">
        <v>23657.6550768151</v>
      </c>
      <c r="H89" s="0" t="n">
        <v>135656.731752302</v>
      </c>
      <c r="I89" s="0" t="n">
        <v>43310.7385671713</v>
      </c>
      <c r="J89" s="0" t="n">
        <v>21606.8275857907</v>
      </c>
    </row>
    <row r="90" customFormat="false" ht="12.8" hidden="false" customHeight="false" outlineLevel="0" collapsed="false">
      <c r="A90" s="0" t="n">
        <v>137</v>
      </c>
      <c r="B90" s="0" t="n">
        <v>6053163.72783702</v>
      </c>
      <c r="C90" s="0" t="n">
        <v>3591341.93115864</v>
      </c>
      <c r="D90" s="0" t="n">
        <v>686017.343770199</v>
      </c>
      <c r="E90" s="0" t="n">
        <v>487816.040694595</v>
      </c>
      <c r="F90" s="0" t="n">
        <v>1064998.90772478</v>
      </c>
      <c r="G90" s="0" t="n">
        <v>20769.155224286</v>
      </c>
      <c r="H90" s="0" t="n">
        <v>156582.451056677</v>
      </c>
      <c r="I90" s="0" t="n">
        <v>27977.7636853187</v>
      </c>
      <c r="J90" s="0" t="n">
        <v>21848.3901825348</v>
      </c>
    </row>
    <row r="91" customFormat="false" ht="12.8" hidden="false" customHeight="false" outlineLevel="0" collapsed="false">
      <c r="A91" s="0" t="n">
        <v>138</v>
      </c>
      <c r="B91" s="0" t="n">
        <v>5033912.67623007</v>
      </c>
      <c r="C91" s="0" t="n">
        <v>3735473.0939172</v>
      </c>
      <c r="D91" s="0" t="n">
        <v>557407.39503455</v>
      </c>
      <c r="E91" s="0" t="n">
        <v>488443.019802052</v>
      </c>
      <c r="F91" s="0" t="n">
        <v>0</v>
      </c>
      <c r="G91" s="0" t="n">
        <v>30234.4901894359</v>
      </c>
      <c r="H91" s="0" t="n">
        <v>161755.569974595</v>
      </c>
      <c r="I91" s="0" t="n">
        <v>27480.0017144119</v>
      </c>
      <c r="J91" s="0" t="n">
        <v>26096.74069595</v>
      </c>
    </row>
    <row r="92" customFormat="false" ht="12.8" hidden="false" customHeight="false" outlineLevel="0" collapsed="false">
      <c r="A92" s="0" t="n">
        <v>139</v>
      </c>
      <c r="B92" s="0" t="n">
        <v>5048138.82814805</v>
      </c>
      <c r="C92" s="0" t="n">
        <v>3794282.94664603</v>
      </c>
      <c r="D92" s="0" t="n">
        <v>545178.662609524</v>
      </c>
      <c r="E92" s="0" t="n">
        <v>489562.736142638</v>
      </c>
      <c r="F92" s="0" t="n">
        <v>0</v>
      </c>
      <c r="G92" s="0" t="n">
        <v>21577.3787344492</v>
      </c>
      <c r="H92" s="0" t="n">
        <v>146687.88000545</v>
      </c>
      <c r="I92" s="0" t="n">
        <v>30206.9372157422</v>
      </c>
      <c r="J92" s="0" t="n">
        <v>22456.3680044381</v>
      </c>
    </row>
    <row r="93" customFormat="false" ht="12.8" hidden="false" customHeight="false" outlineLevel="0" collapsed="false">
      <c r="A93" s="0" t="n">
        <v>140</v>
      </c>
      <c r="B93" s="0" t="n">
        <v>4993148.85639477</v>
      </c>
      <c r="C93" s="0" t="n">
        <v>3691875.2384138</v>
      </c>
      <c r="D93" s="0" t="n">
        <v>561637.441940784</v>
      </c>
      <c r="E93" s="0" t="n">
        <v>495921.821504089</v>
      </c>
      <c r="F93" s="0" t="n">
        <v>0</v>
      </c>
      <c r="G93" s="0" t="n">
        <v>28060.3128595086</v>
      </c>
      <c r="H93" s="0" t="n">
        <v>173092.843896543</v>
      </c>
      <c r="I93" s="0" t="n">
        <v>17418.6966686355</v>
      </c>
      <c r="J93" s="0" t="n">
        <v>25530.924238517</v>
      </c>
    </row>
    <row r="94" customFormat="false" ht="12.8" hidden="false" customHeight="false" outlineLevel="0" collapsed="false">
      <c r="A94" s="0" t="n">
        <v>141</v>
      </c>
      <c r="B94" s="0" t="n">
        <v>6151261.61533875</v>
      </c>
      <c r="C94" s="0" t="n">
        <v>3841488.91896229</v>
      </c>
      <c r="D94" s="0" t="n">
        <v>513742.760123185</v>
      </c>
      <c r="E94" s="0" t="n">
        <v>494569.871141659</v>
      </c>
      <c r="F94" s="0" t="n">
        <v>1082338.68965717</v>
      </c>
      <c r="G94" s="0" t="n">
        <v>28643.5511207159</v>
      </c>
      <c r="H94" s="0" t="n">
        <v>157327.402522804</v>
      </c>
      <c r="I94" s="0" t="n">
        <v>21806.1117840351</v>
      </c>
      <c r="J94" s="0" t="n">
        <v>22174.0722857922</v>
      </c>
    </row>
    <row r="95" customFormat="false" ht="12.8" hidden="false" customHeight="false" outlineLevel="0" collapsed="false">
      <c r="A95" s="0" t="n">
        <v>142</v>
      </c>
      <c r="B95" s="0" t="n">
        <v>4995234.34981297</v>
      </c>
      <c r="C95" s="0" t="n">
        <v>3762731.67407303</v>
      </c>
      <c r="D95" s="0" t="n">
        <v>504554.983689401</v>
      </c>
      <c r="E95" s="0" t="n">
        <v>493799.213497041</v>
      </c>
      <c r="F95" s="0" t="n">
        <v>0</v>
      </c>
      <c r="G95" s="0" t="n">
        <v>37731.3809176723</v>
      </c>
      <c r="H95" s="0" t="n">
        <v>150022.954285462</v>
      </c>
      <c r="I95" s="0" t="n">
        <v>18329.2462862774</v>
      </c>
      <c r="J95" s="0" t="n">
        <v>23618.7255215875</v>
      </c>
    </row>
    <row r="96" customFormat="false" ht="12.8" hidden="false" customHeight="false" outlineLevel="0" collapsed="false">
      <c r="A96" s="0" t="n">
        <v>143</v>
      </c>
      <c r="B96" s="0" t="n">
        <v>5043602.10089191</v>
      </c>
      <c r="C96" s="0" t="n">
        <v>3793921.94559275</v>
      </c>
      <c r="D96" s="0" t="n">
        <v>499119.202014864</v>
      </c>
      <c r="E96" s="0" t="n">
        <v>495732.465260784</v>
      </c>
      <c r="F96" s="0" t="n">
        <v>0</v>
      </c>
      <c r="G96" s="0" t="n">
        <v>33226.3440671248</v>
      </c>
      <c r="H96" s="0" t="n">
        <v>179966.809374178</v>
      </c>
      <c r="I96" s="0" t="n">
        <v>19982.6542897204</v>
      </c>
      <c r="J96" s="0" t="n">
        <v>26977.4541416003</v>
      </c>
    </row>
    <row r="97" customFormat="false" ht="12.8" hidden="false" customHeight="false" outlineLevel="0" collapsed="false">
      <c r="A97" s="0" t="n">
        <v>144</v>
      </c>
      <c r="B97" s="0" t="n">
        <v>5054142.25559414</v>
      </c>
      <c r="C97" s="0" t="n">
        <v>3771693.30174672</v>
      </c>
      <c r="D97" s="0" t="n">
        <v>525932.000734136</v>
      </c>
      <c r="E97" s="0" t="n">
        <v>500832.921358705</v>
      </c>
      <c r="F97" s="0" t="n">
        <v>0</v>
      </c>
      <c r="G97" s="0" t="n">
        <v>28452.4928655332</v>
      </c>
      <c r="H97" s="0" t="n">
        <v>168618.36766026</v>
      </c>
      <c r="I97" s="0" t="n">
        <v>26474.1021547035</v>
      </c>
      <c r="J97" s="0" t="n">
        <v>29057.8427856225</v>
      </c>
    </row>
    <row r="98" customFormat="false" ht="12.8" hidden="false" customHeight="false" outlineLevel="0" collapsed="false">
      <c r="A98" s="0" t="n">
        <v>145</v>
      </c>
      <c r="B98" s="0" t="n">
        <v>6031071.1979088</v>
      </c>
      <c r="C98" s="0" t="n">
        <v>3696694.76045939</v>
      </c>
      <c r="D98" s="0" t="n">
        <v>545396.687668532</v>
      </c>
      <c r="E98" s="0" t="n">
        <v>505345.437906736</v>
      </c>
      <c r="F98" s="0" t="n">
        <v>1061352.52943943</v>
      </c>
      <c r="G98" s="0" t="n">
        <v>30921.6363275224</v>
      </c>
      <c r="H98" s="0" t="n">
        <v>145402.306133968</v>
      </c>
      <c r="I98" s="0" t="n">
        <v>39189.2823444539</v>
      </c>
      <c r="J98" s="0" t="n">
        <v>23460.6657134789</v>
      </c>
    </row>
    <row r="99" customFormat="false" ht="12.8" hidden="false" customHeight="false" outlineLevel="0" collapsed="false">
      <c r="A99" s="0" t="n">
        <v>146</v>
      </c>
      <c r="B99" s="0" t="n">
        <v>5029946.78325657</v>
      </c>
      <c r="C99" s="0" t="n">
        <v>3761484.21467562</v>
      </c>
      <c r="D99" s="0" t="n">
        <v>520082.629172347</v>
      </c>
      <c r="E99" s="0" t="n">
        <v>517308.736377533</v>
      </c>
      <c r="F99" s="0" t="n">
        <v>0</v>
      </c>
      <c r="G99" s="0" t="n">
        <v>25845.7707491586</v>
      </c>
      <c r="H99" s="0" t="n">
        <v>148864.05894938</v>
      </c>
      <c r="I99" s="0" t="n">
        <v>28410.0222860472</v>
      </c>
      <c r="J99" s="0" t="n">
        <v>26107.8638781133</v>
      </c>
    </row>
    <row r="100" customFormat="false" ht="12.8" hidden="false" customHeight="false" outlineLevel="0" collapsed="false">
      <c r="A100" s="0" t="n">
        <v>147</v>
      </c>
      <c r="B100" s="0" t="n">
        <v>5095893.33636909</v>
      </c>
      <c r="C100" s="0" t="n">
        <v>3846324.07921301</v>
      </c>
      <c r="D100" s="0" t="n">
        <v>489079.884954627</v>
      </c>
      <c r="E100" s="0" t="n">
        <v>521527.049511236</v>
      </c>
      <c r="F100" s="0" t="n">
        <v>0</v>
      </c>
      <c r="G100" s="0" t="n">
        <v>28967.2665765814</v>
      </c>
      <c r="H100" s="0" t="n">
        <v>160825.346667775</v>
      </c>
      <c r="I100" s="0" t="n">
        <v>30975.4725476396</v>
      </c>
      <c r="J100" s="0" t="n">
        <v>26501.1844879479</v>
      </c>
    </row>
    <row r="101" customFormat="false" ht="12.8" hidden="false" customHeight="false" outlineLevel="0" collapsed="false">
      <c r="A101" s="0" t="n">
        <v>148</v>
      </c>
      <c r="B101" s="0" t="n">
        <v>5132758.44464379</v>
      </c>
      <c r="C101" s="0" t="n">
        <v>3806648.56125148</v>
      </c>
      <c r="D101" s="0" t="n">
        <v>598477.025984909</v>
      </c>
      <c r="E101" s="0" t="n">
        <v>525153.804801825</v>
      </c>
      <c r="F101" s="0" t="n">
        <v>0</v>
      </c>
      <c r="G101" s="0" t="n">
        <v>24188.8719652601</v>
      </c>
      <c r="H101" s="0" t="n">
        <v>131982.857051711</v>
      </c>
      <c r="I101" s="0" t="n">
        <v>26879.0168888554</v>
      </c>
      <c r="J101" s="0" t="n">
        <v>21739.1289005372</v>
      </c>
    </row>
    <row r="102" customFormat="false" ht="12.8" hidden="false" customHeight="false" outlineLevel="0" collapsed="false">
      <c r="A102" s="0" t="n">
        <v>149</v>
      </c>
      <c r="B102" s="0" t="n">
        <v>6209577.01957062</v>
      </c>
      <c r="C102" s="0" t="n">
        <v>3895237.27801468</v>
      </c>
      <c r="D102" s="0" t="n">
        <v>475521.400121151</v>
      </c>
      <c r="E102" s="0" t="n">
        <v>529180.435698162</v>
      </c>
      <c r="F102" s="0" t="n">
        <v>1098171.64744235</v>
      </c>
      <c r="G102" s="0" t="n">
        <v>26890.2734290274</v>
      </c>
      <c r="H102" s="0" t="n">
        <v>157213.440338316</v>
      </c>
      <c r="I102" s="0" t="n">
        <v>13665.836036505</v>
      </c>
      <c r="J102" s="0" t="n">
        <v>21312.8510612034</v>
      </c>
    </row>
    <row r="103" customFormat="false" ht="12.8" hidden="false" customHeight="false" outlineLevel="0" collapsed="false">
      <c r="A103" s="0" t="n">
        <v>150</v>
      </c>
      <c r="B103" s="0" t="n">
        <v>5087488.19463897</v>
      </c>
      <c r="C103" s="0" t="n">
        <v>3891826.22540606</v>
      </c>
      <c r="D103" s="0" t="n">
        <v>442476.249640151</v>
      </c>
      <c r="E103" s="0" t="n">
        <v>532133.287312441</v>
      </c>
      <c r="F103" s="0" t="n">
        <v>0</v>
      </c>
      <c r="G103" s="0" t="n">
        <v>32491.3711191941</v>
      </c>
      <c r="H103" s="0" t="n">
        <v>147591.524741711</v>
      </c>
      <c r="I103" s="0" t="n">
        <v>19015.326888682</v>
      </c>
      <c r="J103" s="0" t="n">
        <v>23499.4902965364</v>
      </c>
    </row>
    <row r="104" customFormat="false" ht="12.8" hidden="false" customHeight="false" outlineLevel="0" collapsed="false">
      <c r="A104" s="0" t="n">
        <v>151</v>
      </c>
      <c r="B104" s="0" t="n">
        <v>5144443.09859952</v>
      </c>
      <c r="C104" s="0" t="n">
        <v>4004297.42110188</v>
      </c>
      <c r="D104" s="0" t="n">
        <v>353728.110674774</v>
      </c>
      <c r="E104" s="0" t="n">
        <v>537665.751862274</v>
      </c>
      <c r="F104" s="0" t="n">
        <v>0</v>
      </c>
      <c r="G104" s="0" t="n">
        <v>21528.2400136824</v>
      </c>
      <c r="H104" s="0" t="n">
        <v>185866.403700191</v>
      </c>
      <c r="I104" s="0" t="n">
        <v>20964.7049865241</v>
      </c>
      <c r="J104" s="0" t="n">
        <v>28367.2432765451</v>
      </c>
    </row>
    <row r="105" customFormat="false" ht="12.8" hidden="false" customHeight="false" outlineLevel="0" collapsed="false">
      <c r="A105" s="0" t="n">
        <v>152</v>
      </c>
      <c r="B105" s="0" t="n">
        <v>5108457.64805669</v>
      </c>
      <c r="C105" s="0" t="n">
        <v>4014554.18142347</v>
      </c>
      <c r="D105" s="0" t="n">
        <v>328215.521896478</v>
      </c>
      <c r="E105" s="0" t="n">
        <v>531912.32600488</v>
      </c>
      <c r="F105" s="0" t="n">
        <v>0</v>
      </c>
      <c r="G105" s="0" t="n">
        <v>30030.6933642437</v>
      </c>
      <c r="H105" s="0" t="n">
        <v>151996.262713804</v>
      </c>
      <c r="I105" s="0" t="n">
        <v>21156.5883431273</v>
      </c>
      <c r="J105" s="0" t="n">
        <v>24045.8048143712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95703125" defaultRowHeight="12.8" zeroHeight="false" outlineLevelRow="0" outlineLevelCol="0"/>
  <cols>
    <col collapsed="false" customWidth="true" hidden="false" outlineLevel="0" max="64" min="1" style="166" width="11.64"/>
  </cols>
  <sheetData>
    <row r="1" customFormat="false" ht="12.8" hidden="false" customHeight="false" outlineLevel="0" collapsed="false">
      <c r="A1" s="0" t="s">
        <v>234</v>
      </c>
      <c r="B1" s="0" t="s">
        <v>218</v>
      </c>
      <c r="C1" s="0" t="s">
        <v>263</v>
      </c>
      <c r="D1" s="0" t="s">
        <v>264</v>
      </c>
      <c r="E1" s="0" t="s">
        <v>265</v>
      </c>
      <c r="F1" s="0" t="s">
        <v>266</v>
      </c>
      <c r="G1" s="0" t="s">
        <v>267</v>
      </c>
      <c r="H1" s="0" t="s">
        <v>268</v>
      </c>
      <c r="I1" s="0" t="s">
        <v>219</v>
      </c>
    </row>
    <row r="2" customFormat="false" ht="12.8" hidden="false" customHeight="false" outlineLevel="0" collapsed="false">
      <c r="A2" s="166" t="n">
        <v>49</v>
      </c>
      <c r="B2" s="166" t="n">
        <v>18034497.499367</v>
      </c>
      <c r="C2" s="166" t="n">
        <v>17367019.5855732</v>
      </c>
      <c r="D2" s="166" t="n">
        <v>61396751.180196</v>
      </c>
      <c r="E2" s="166" t="n">
        <v>61396751.180196</v>
      </c>
      <c r="F2" s="166" t="n">
        <v>0</v>
      </c>
      <c r="G2" s="166" t="n">
        <v>394108.180340275</v>
      </c>
      <c r="H2" s="166" t="n">
        <v>180775.09686771</v>
      </c>
      <c r="I2" s="166" t="n">
        <v>132278.052265445</v>
      </c>
    </row>
    <row r="3" customFormat="false" ht="12.8" hidden="false" customHeight="false" outlineLevel="0" collapsed="false">
      <c r="A3" s="166" t="n">
        <v>50</v>
      </c>
      <c r="B3" s="166" t="n">
        <v>22385764.1527932</v>
      </c>
      <c r="C3" s="166" t="n">
        <v>21648646.0020164</v>
      </c>
      <c r="D3" s="166" t="n">
        <v>76538155.1354227</v>
      </c>
      <c r="E3" s="166" t="n">
        <v>65604132.9732195</v>
      </c>
      <c r="F3" s="166" t="n">
        <v>10934022.1622032</v>
      </c>
      <c r="G3" s="166" t="n">
        <v>465703.581884386</v>
      </c>
      <c r="H3" s="166" t="n">
        <v>175132.932221331</v>
      </c>
      <c r="I3" s="166" t="n">
        <v>137545.195244366</v>
      </c>
    </row>
    <row r="4" customFormat="false" ht="12.8" hidden="false" customHeight="false" outlineLevel="0" collapsed="false">
      <c r="A4" s="166" t="n">
        <v>51</v>
      </c>
      <c r="B4" s="166" t="n">
        <v>20234056.7711665</v>
      </c>
      <c r="C4" s="166" t="n">
        <v>19557502.2670642</v>
      </c>
      <c r="D4" s="166" t="n">
        <v>69201837.7522827</v>
      </c>
      <c r="E4" s="166" t="n">
        <v>69201837.7522827</v>
      </c>
      <c r="F4" s="166" t="n">
        <v>0</v>
      </c>
      <c r="G4" s="166" t="n">
        <v>405476.538367457</v>
      </c>
      <c r="H4" s="166" t="n">
        <v>168246.904025317</v>
      </c>
      <c r="I4" s="166" t="n">
        <v>146901.516727808</v>
      </c>
    </row>
    <row r="5" customFormat="false" ht="12.8" hidden="false" customHeight="false" outlineLevel="0" collapsed="false">
      <c r="A5" s="166" t="n">
        <v>52</v>
      </c>
      <c r="B5" s="166" t="n">
        <v>23483163.7309384</v>
      </c>
      <c r="C5" s="166" t="n">
        <v>22800277.6964896</v>
      </c>
      <c r="D5" s="166" t="n">
        <v>80693096.3076113</v>
      </c>
      <c r="E5" s="166" t="n">
        <v>69165511.1208097</v>
      </c>
      <c r="F5" s="166" t="n">
        <v>11527585.1868016</v>
      </c>
      <c r="G5" s="166" t="n">
        <v>419597.106877839</v>
      </c>
      <c r="H5" s="166" t="n">
        <v>160777.181539976</v>
      </c>
      <c r="I5" s="166" t="n">
        <v>146445.351472853</v>
      </c>
    </row>
    <row r="6" customFormat="false" ht="12.8" hidden="false" customHeight="false" outlineLevel="0" collapsed="false">
      <c r="A6" s="166" t="n">
        <v>53</v>
      </c>
      <c r="B6" s="166" t="n">
        <v>19146816.254714</v>
      </c>
      <c r="C6" s="166" t="n">
        <v>18529100.6215051</v>
      </c>
      <c r="D6" s="166" t="n">
        <v>65580466.4835956</v>
      </c>
      <c r="E6" s="166" t="n">
        <v>65580466.4835956</v>
      </c>
      <c r="F6" s="166" t="n">
        <v>0</v>
      </c>
      <c r="G6" s="166" t="n">
        <v>378658.160597499</v>
      </c>
      <c r="H6" s="166" t="n">
        <v>140524.226328756</v>
      </c>
      <c r="I6" s="166" t="n">
        <v>140761.780403749</v>
      </c>
    </row>
    <row r="7" customFormat="false" ht="12.8" hidden="false" customHeight="false" outlineLevel="0" collapsed="false">
      <c r="A7" s="166" t="n">
        <v>54</v>
      </c>
      <c r="B7" s="166" t="n">
        <v>21810280.3571705</v>
      </c>
      <c r="C7" s="166" t="n">
        <v>21160668.4623184</v>
      </c>
      <c r="D7" s="166" t="n">
        <v>74903236.5972534</v>
      </c>
      <c r="E7" s="166" t="n">
        <v>64202774.2262172</v>
      </c>
      <c r="F7" s="166" t="n">
        <v>10700462.3710362</v>
      </c>
      <c r="G7" s="166" t="n">
        <v>425811.298341677</v>
      </c>
      <c r="H7" s="166" t="n">
        <v>125573.370686728</v>
      </c>
      <c r="I7" s="166" t="n">
        <v>140324.608319577</v>
      </c>
    </row>
    <row r="8" customFormat="false" ht="12.8" hidden="false" customHeight="false" outlineLevel="0" collapsed="false">
      <c r="A8" s="166" t="n">
        <v>55</v>
      </c>
      <c r="B8" s="166" t="n">
        <v>18980756.5787828</v>
      </c>
      <c r="C8" s="166" t="n">
        <v>18385522.0533272</v>
      </c>
      <c r="D8" s="166" t="n">
        <v>65095158.2750847</v>
      </c>
      <c r="E8" s="166" t="n">
        <v>65095158.2750847</v>
      </c>
      <c r="F8" s="166" t="n">
        <v>0</v>
      </c>
      <c r="G8" s="166" t="n">
        <v>381129.270811297</v>
      </c>
      <c r="H8" s="166" t="n">
        <v>115652.520523482</v>
      </c>
      <c r="I8" s="166" t="n">
        <v>140646.763029675</v>
      </c>
    </row>
    <row r="9" customFormat="false" ht="12.8" hidden="false" customHeight="false" outlineLevel="0" collapsed="false">
      <c r="A9" s="166" t="n">
        <v>56</v>
      </c>
      <c r="B9" s="166" t="n">
        <v>22397188.7827913</v>
      </c>
      <c r="C9" s="166" t="n">
        <v>21792373.1554342</v>
      </c>
      <c r="D9" s="166" t="n">
        <v>77128525.8789395</v>
      </c>
      <c r="E9" s="166" t="n">
        <v>66110165.0390909</v>
      </c>
      <c r="F9" s="166" t="n">
        <v>11018360.8398485</v>
      </c>
      <c r="G9" s="166" t="n">
        <v>393019.012142057</v>
      </c>
      <c r="H9" s="166" t="n">
        <v>110280.791262627</v>
      </c>
      <c r="I9" s="166" t="n">
        <v>145022.605646437</v>
      </c>
    </row>
    <row r="10" customFormat="false" ht="12.8" hidden="false" customHeight="false" outlineLevel="0" collapsed="false">
      <c r="A10" s="166" t="n">
        <v>57</v>
      </c>
      <c r="B10" s="166" t="n">
        <v>19615633.2382376</v>
      </c>
      <c r="C10" s="166" t="n">
        <v>18922773.9883454</v>
      </c>
      <c r="D10" s="166" t="n">
        <v>66963570.8771658</v>
      </c>
      <c r="E10" s="166" t="n">
        <v>66963570.8771658</v>
      </c>
      <c r="F10" s="166" t="n">
        <v>0</v>
      </c>
      <c r="G10" s="166" t="n">
        <v>378297.632258294</v>
      </c>
      <c r="H10" s="166" t="n">
        <v>231105.10456155</v>
      </c>
      <c r="I10" s="166" t="n">
        <v>119223.590103333</v>
      </c>
    </row>
    <row r="11" customFormat="false" ht="12.8" hidden="false" customHeight="false" outlineLevel="0" collapsed="false">
      <c r="A11" s="166" t="n">
        <v>58</v>
      </c>
      <c r="B11" s="166" t="n">
        <v>23378790.7203935</v>
      </c>
      <c r="C11" s="166" t="n">
        <v>22694454.1202544</v>
      </c>
      <c r="D11" s="166" t="n">
        <v>80224936.5686824</v>
      </c>
      <c r="E11" s="166" t="n">
        <v>68764231.3445849</v>
      </c>
      <c r="F11" s="166" t="n">
        <v>11460705.2240975</v>
      </c>
      <c r="G11" s="166" t="n">
        <v>362617.77614439</v>
      </c>
      <c r="H11" s="166" t="n">
        <v>232427.543355756</v>
      </c>
      <c r="I11" s="166" t="n">
        <v>127558.97234145</v>
      </c>
    </row>
    <row r="12" customFormat="false" ht="12.8" hidden="false" customHeight="false" outlineLevel="0" collapsed="false">
      <c r="A12" s="166" t="n">
        <v>59</v>
      </c>
      <c r="B12" s="166" t="n">
        <v>20578914.6776703</v>
      </c>
      <c r="C12" s="166" t="n">
        <v>19886201.2196337</v>
      </c>
      <c r="D12" s="166" t="n">
        <v>70287204.1445025</v>
      </c>
      <c r="E12" s="166" t="n">
        <v>70287204.1445025</v>
      </c>
      <c r="F12" s="166" t="n">
        <v>0</v>
      </c>
      <c r="G12" s="166" t="n">
        <v>377360.511465342</v>
      </c>
      <c r="H12" s="166" t="n">
        <v>223852.144990663</v>
      </c>
      <c r="I12" s="166" t="n">
        <v>130715.43082937</v>
      </c>
    </row>
    <row r="13" customFormat="false" ht="12.8" hidden="false" customHeight="false" outlineLevel="0" collapsed="false">
      <c r="A13" s="166" t="n">
        <v>60</v>
      </c>
      <c r="B13" s="166" t="n">
        <v>24419598.4120469</v>
      </c>
      <c r="C13" s="166" t="n">
        <v>23685871.6563097</v>
      </c>
      <c r="D13" s="166" t="n">
        <v>83697046.4213687</v>
      </c>
      <c r="E13" s="166" t="n">
        <v>71740325.5040303</v>
      </c>
      <c r="F13" s="166" t="n">
        <v>11956720.9173384</v>
      </c>
      <c r="G13" s="166" t="n">
        <v>412542.037858259</v>
      </c>
      <c r="H13" s="166" t="n">
        <v>224459.021316239</v>
      </c>
      <c r="I13" s="166" t="n">
        <v>138179.566518179</v>
      </c>
    </row>
    <row r="14" customFormat="false" ht="12.8" hidden="false" customHeight="false" outlineLevel="0" collapsed="false">
      <c r="A14" s="166" t="n">
        <v>61</v>
      </c>
      <c r="B14" s="166" t="n">
        <v>19446933.4382352</v>
      </c>
      <c r="C14" s="166" t="n">
        <v>18753634.0126449</v>
      </c>
      <c r="D14" s="166" t="n">
        <v>62929071.0538336</v>
      </c>
      <c r="E14" s="166" t="n">
        <v>71195705.1024942</v>
      </c>
      <c r="F14" s="166" t="n">
        <v>0</v>
      </c>
      <c r="G14" s="166" t="n">
        <v>353916.305609579</v>
      </c>
      <c r="H14" s="166" t="n">
        <v>251308.902906091</v>
      </c>
      <c r="I14" s="166" t="n">
        <v>125820.310106618</v>
      </c>
    </row>
    <row r="15" customFormat="false" ht="12.8" hidden="false" customHeight="false" outlineLevel="0" collapsed="false">
      <c r="A15" s="166" t="n">
        <v>62</v>
      </c>
      <c r="B15" s="166" t="n">
        <v>21970032.2997489</v>
      </c>
      <c r="C15" s="166" t="n">
        <v>21267538.5874926</v>
      </c>
      <c r="D15" s="166" t="n">
        <v>71371446.577601</v>
      </c>
      <c r="E15" s="166" t="n">
        <v>69278745.9918297</v>
      </c>
      <c r="F15" s="166" t="n">
        <v>11546457.6653049</v>
      </c>
      <c r="G15" s="166" t="n">
        <v>370331.122204167</v>
      </c>
      <c r="H15" s="166" t="n">
        <v>242169.229853259</v>
      </c>
      <c r="I15" s="166" t="n">
        <v>128561.943141318</v>
      </c>
    </row>
    <row r="16" customFormat="false" ht="12.8" hidden="false" customHeight="false" outlineLevel="0" collapsed="false">
      <c r="A16" s="166" t="n">
        <v>63</v>
      </c>
      <c r="B16" s="166" t="n">
        <v>18061907.8282328</v>
      </c>
      <c r="C16" s="166" t="n">
        <v>17415118.5267505</v>
      </c>
      <c r="D16" s="166" t="n">
        <v>58676826.5236093</v>
      </c>
      <c r="E16" s="166" t="n">
        <v>65722627.1722019</v>
      </c>
      <c r="F16" s="166" t="n">
        <v>0</v>
      </c>
      <c r="G16" s="166" t="n">
        <v>337262.858522078</v>
      </c>
      <c r="H16" s="166" t="n">
        <v>224744.274099132</v>
      </c>
      <c r="I16" s="166" t="n">
        <v>121117.384087286</v>
      </c>
    </row>
    <row r="17" customFormat="false" ht="12.8" hidden="false" customHeight="false" outlineLevel="0" collapsed="false">
      <c r="A17" s="166" t="n">
        <v>64</v>
      </c>
      <c r="B17" s="166" t="n">
        <v>19818011.5998267</v>
      </c>
      <c r="C17" s="166" t="n">
        <v>19200364.5609438</v>
      </c>
      <c r="D17" s="166" t="n">
        <v>64704914.8045771</v>
      </c>
      <c r="E17" s="166" t="n">
        <v>62155156.1611251</v>
      </c>
      <c r="F17" s="166" t="n">
        <v>10359192.6935208</v>
      </c>
      <c r="G17" s="166" t="n">
        <v>324898.340178952</v>
      </c>
      <c r="H17" s="166" t="n">
        <v>210506.785363329</v>
      </c>
      <c r="I17" s="166" t="n">
        <v>117488.447629411</v>
      </c>
    </row>
    <row r="18" customFormat="false" ht="12.8" hidden="false" customHeight="false" outlineLevel="0" collapsed="false">
      <c r="A18" s="166" t="n">
        <v>65</v>
      </c>
      <c r="B18" s="166" t="n">
        <v>15851385.0013307</v>
      </c>
      <c r="C18" s="166" t="n">
        <v>15248005.3962422</v>
      </c>
      <c r="D18" s="166" t="n">
        <v>48714835.2312586</v>
      </c>
      <c r="E18" s="166" t="n">
        <v>61901140.1678812</v>
      </c>
      <c r="F18" s="166" t="n">
        <v>0</v>
      </c>
      <c r="G18" s="166" t="n">
        <v>323734.336312093</v>
      </c>
      <c r="H18" s="166" t="n">
        <v>200133.164224877</v>
      </c>
      <c r="I18" s="166" t="n">
        <v>113588.720787944</v>
      </c>
    </row>
    <row r="19" customFormat="false" ht="12.8" hidden="false" customHeight="false" outlineLevel="0" collapsed="false">
      <c r="A19" s="166" t="n">
        <v>66</v>
      </c>
      <c r="B19" s="166" t="n">
        <v>18844983.0549242</v>
      </c>
      <c r="C19" s="166" t="n">
        <v>18247154.4675525</v>
      </c>
      <c r="D19" s="166" t="n">
        <v>58995553.8146584</v>
      </c>
      <c r="E19" s="166" t="n">
        <v>62532043.0037038</v>
      </c>
      <c r="F19" s="166" t="n">
        <v>10422007.167284</v>
      </c>
      <c r="G19" s="166" t="n">
        <v>320087.638554397</v>
      </c>
      <c r="H19" s="166" t="n">
        <v>201073.033913401</v>
      </c>
      <c r="I19" s="166" t="n">
        <v>109525.592719891</v>
      </c>
    </row>
    <row r="20" customFormat="false" ht="12.8" hidden="false" customHeight="false" outlineLevel="0" collapsed="false">
      <c r="A20" s="166" t="n">
        <v>67</v>
      </c>
      <c r="B20" s="166" t="n">
        <v>15710193.8603896</v>
      </c>
      <c r="C20" s="166" t="n">
        <v>15080452.4095751</v>
      </c>
      <c r="D20" s="166" t="n">
        <v>48938002.922992</v>
      </c>
      <c r="E20" s="166" t="n">
        <v>59933007.6253545</v>
      </c>
      <c r="F20" s="166" t="n">
        <v>0</v>
      </c>
      <c r="G20" s="166" t="n">
        <v>359860.332902782</v>
      </c>
      <c r="H20" s="166" t="n">
        <v>196471.312890867</v>
      </c>
      <c r="I20" s="166" t="n">
        <v>104871.150029721</v>
      </c>
    </row>
    <row r="21" customFormat="false" ht="12.8" hidden="false" customHeight="false" outlineLevel="0" collapsed="false">
      <c r="A21" s="166" t="n">
        <v>68</v>
      </c>
      <c r="B21" s="166" t="n">
        <v>17901847.1373961</v>
      </c>
      <c r="C21" s="166" t="n">
        <v>17264995.7463398</v>
      </c>
      <c r="D21" s="166" t="n">
        <v>56474693.8168181</v>
      </c>
      <c r="E21" s="166" t="n">
        <v>58166443.4546368</v>
      </c>
      <c r="F21" s="166" t="n">
        <v>9694407.24243947</v>
      </c>
      <c r="G21" s="166" t="n">
        <v>365508.198830865</v>
      </c>
      <c r="H21" s="166" t="n">
        <v>197612.98762775</v>
      </c>
      <c r="I21" s="166" t="n">
        <v>105328.863710972</v>
      </c>
    </row>
    <row r="22" customFormat="false" ht="12.8" hidden="false" customHeight="false" outlineLevel="0" collapsed="false">
      <c r="A22" s="166" t="n">
        <v>69</v>
      </c>
      <c r="B22" s="166" t="n">
        <v>16312290.4430825</v>
      </c>
      <c r="C22" s="166" t="n">
        <v>15705373.1564909</v>
      </c>
      <c r="D22" s="166" t="n">
        <v>51381074.2440487</v>
      </c>
      <c r="E22" s="166" t="n">
        <v>60723011.799363</v>
      </c>
      <c r="F22" s="166" t="n">
        <v>0</v>
      </c>
      <c r="G22" s="166" t="n">
        <v>318838.105120231</v>
      </c>
      <c r="H22" s="166" t="n">
        <v>208030.960291906</v>
      </c>
      <c r="I22" s="166" t="n">
        <v>114354.601684911</v>
      </c>
    </row>
    <row r="23" customFormat="false" ht="12.8" hidden="false" customHeight="false" outlineLevel="0" collapsed="false">
      <c r="A23" s="166" t="n">
        <v>70</v>
      </c>
      <c r="B23" s="166" t="n">
        <v>18376456.9659741</v>
      </c>
      <c r="C23" s="166" t="n">
        <v>17767650.6721357</v>
      </c>
      <c r="D23" s="166" t="n">
        <v>58302006.9408318</v>
      </c>
      <c r="E23" s="166" t="n">
        <v>58705837.4262466</v>
      </c>
      <c r="F23" s="166" t="n">
        <v>9784306.23770777</v>
      </c>
      <c r="G23" s="166" t="n">
        <v>352207.088324424</v>
      </c>
      <c r="H23" s="166" t="n">
        <v>198692.572963865</v>
      </c>
      <c r="I23" s="166" t="n">
        <v>82723.7607858221</v>
      </c>
    </row>
    <row r="24" customFormat="false" ht="12.8" hidden="false" customHeight="false" outlineLevel="0" collapsed="false">
      <c r="A24" s="166" t="n">
        <v>71</v>
      </c>
      <c r="B24" s="166" t="n">
        <v>15775623.187441</v>
      </c>
      <c r="C24" s="166" t="n">
        <v>15195825.0058717</v>
      </c>
      <c r="D24" s="166" t="n">
        <v>50045408.2653347</v>
      </c>
      <c r="E24" s="166" t="n">
        <v>58224351.3432237</v>
      </c>
      <c r="F24" s="166" t="n">
        <v>0</v>
      </c>
      <c r="G24" s="166" t="n">
        <v>326311.359594711</v>
      </c>
      <c r="H24" s="166" t="n">
        <v>195594.321178904</v>
      </c>
      <c r="I24" s="166" t="n">
        <v>82703.572565179</v>
      </c>
    </row>
    <row r="25" customFormat="false" ht="12.8" hidden="false" customHeight="false" outlineLevel="0" collapsed="false">
      <c r="A25" s="166" t="n">
        <v>72</v>
      </c>
      <c r="B25" s="166" t="n">
        <v>19094122.7808011</v>
      </c>
      <c r="C25" s="166" t="n">
        <v>18507898.0225292</v>
      </c>
      <c r="D25" s="166" t="n">
        <v>61126335.4674741</v>
      </c>
      <c r="E25" s="166" t="n">
        <v>60561723.6528437</v>
      </c>
      <c r="F25" s="166" t="n">
        <v>10093620.6088073</v>
      </c>
      <c r="G25" s="166" t="n">
        <v>331109.561987127</v>
      </c>
      <c r="H25" s="166" t="n">
        <v>193496.428532905</v>
      </c>
      <c r="I25" s="166" t="n">
        <v>88026.8110739797</v>
      </c>
    </row>
    <row r="26" customFormat="false" ht="12.8" hidden="false" customHeight="false" outlineLevel="0" collapsed="false">
      <c r="A26" s="166" t="n">
        <v>73</v>
      </c>
      <c r="B26" s="166" t="n">
        <v>16817161.1222165</v>
      </c>
      <c r="C26" s="166" t="n">
        <v>16251567.3934743</v>
      </c>
      <c r="D26" s="166" t="n">
        <v>53944798.0990677</v>
      </c>
      <c r="E26" s="166" t="n">
        <v>61597629.1105464</v>
      </c>
      <c r="F26" s="166" t="n">
        <v>0</v>
      </c>
      <c r="G26" s="166" t="n">
        <v>307670.874307857</v>
      </c>
      <c r="H26" s="166" t="n">
        <v>191204.131613258</v>
      </c>
      <c r="I26" s="166" t="n">
        <v>95312.4611729082</v>
      </c>
    </row>
    <row r="27" customFormat="false" ht="12.8" hidden="false" customHeight="false" outlineLevel="0" collapsed="false">
      <c r="A27" s="166" t="n">
        <v>74</v>
      </c>
      <c r="B27" s="166" t="n">
        <v>19717222.1067071</v>
      </c>
      <c r="C27" s="166" t="n">
        <v>19138316.0600879</v>
      </c>
      <c r="D27" s="166" t="n">
        <v>63578573.6593821</v>
      </c>
      <c r="E27" s="166" t="n">
        <v>62141729.3135064</v>
      </c>
      <c r="F27" s="166" t="n">
        <v>10356954.8855844</v>
      </c>
      <c r="G27" s="166" t="n">
        <v>315680.430271224</v>
      </c>
      <c r="H27" s="166" t="n">
        <v>195247.533441109</v>
      </c>
      <c r="I27" s="166" t="n">
        <v>97111.5470098673</v>
      </c>
    </row>
    <row r="28" customFormat="false" ht="12.8" hidden="false" customHeight="false" outlineLevel="0" collapsed="false">
      <c r="A28" s="166" t="n">
        <v>75</v>
      </c>
      <c r="B28" s="166" t="n">
        <v>17478647.522578</v>
      </c>
      <c r="C28" s="166" t="n">
        <v>16895763.2361018</v>
      </c>
      <c r="D28" s="166" t="n">
        <v>56400972.3532345</v>
      </c>
      <c r="E28" s="166" t="n">
        <v>63500057.0877481</v>
      </c>
      <c r="F28" s="166" t="n">
        <v>0</v>
      </c>
      <c r="G28" s="166" t="n">
        <v>310412.675881948</v>
      </c>
      <c r="H28" s="166" t="n">
        <v>202572.721659467</v>
      </c>
      <c r="I28" s="166" t="n">
        <v>99855.5556210422</v>
      </c>
    </row>
    <row r="29" customFormat="false" ht="12.8" hidden="false" customHeight="false" outlineLevel="0" collapsed="false">
      <c r="A29" s="166" t="n">
        <v>76</v>
      </c>
      <c r="B29" s="166" t="n">
        <v>20588664.629166</v>
      </c>
      <c r="C29" s="166" t="n">
        <v>19988047.1332374</v>
      </c>
      <c r="D29" s="166" t="n">
        <v>66705224.1332954</v>
      </c>
      <c r="E29" s="166" t="n">
        <v>64480903.0653521</v>
      </c>
      <c r="F29" s="166" t="n">
        <v>10746817.1775587</v>
      </c>
      <c r="G29" s="166" t="n">
        <v>324807.31816276</v>
      </c>
      <c r="H29" s="166" t="n">
        <v>205808.674158275</v>
      </c>
      <c r="I29" s="166" t="n">
        <v>100002.148010823</v>
      </c>
    </row>
    <row r="30" customFormat="false" ht="12.8" hidden="false" customHeight="false" outlineLevel="0" collapsed="false">
      <c r="A30" s="166" t="n">
        <v>77</v>
      </c>
      <c r="B30" s="166" t="n">
        <v>17947548.2364865</v>
      </c>
      <c r="C30" s="166" t="n">
        <v>17331906.599133</v>
      </c>
      <c r="D30" s="166" t="n">
        <v>58113087.8995071</v>
      </c>
      <c r="E30" s="166" t="n">
        <v>64754746.6604184</v>
      </c>
      <c r="F30" s="166" t="n">
        <v>0</v>
      </c>
      <c r="G30" s="166" t="n">
        <v>326654.078648187</v>
      </c>
      <c r="H30" s="166" t="n">
        <v>216709.990809693</v>
      </c>
      <c r="I30" s="166" t="n">
        <v>103253.668422251</v>
      </c>
    </row>
    <row r="31" customFormat="false" ht="12.8" hidden="false" customHeight="false" outlineLevel="0" collapsed="false">
      <c r="A31" s="166" t="n">
        <v>78</v>
      </c>
      <c r="B31" s="166" t="n">
        <v>21202153.973143</v>
      </c>
      <c r="C31" s="166" t="n">
        <v>20573284.3325435</v>
      </c>
      <c r="D31" s="166" t="n">
        <v>68902634.772985</v>
      </c>
      <c r="E31" s="166" t="n">
        <v>66047814.721359</v>
      </c>
      <c r="F31" s="166" t="n">
        <v>11007969.1202265</v>
      </c>
      <c r="G31" s="166" t="n">
        <v>337565.718981462</v>
      </c>
      <c r="H31" s="166" t="n">
        <v>219405.749053991</v>
      </c>
      <c r="I31" s="166" t="n">
        <v>102711.675091495</v>
      </c>
    </row>
    <row r="32" customFormat="false" ht="12.8" hidden="false" customHeight="false" outlineLevel="0" collapsed="false">
      <c r="A32" s="166" t="n">
        <v>79</v>
      </c>
      <c r="B32" s="166" t="n">
        <v>18516885.2644698</v>
      </c>
      <c r="C32" s="166" t="n">
        <v>17885126.6706957</v>
      </c>
      <c r="D32" s="166" t="n">
        <v>60182151.4282864</v>
      </c>
      <c r="E32" s="166" t="n">
        <v>66411430.6352614</v>
      </c>
      <c r="F32" s="166" t="n">
        <v>0</v>
      </c>
      <c r="G32" s="166" t="n">
        <v>338744.291039923</v>
      </c>
      <c r="H32" s="166" t="n">
        <v>220719.337468035</v>
      </c>
      <c r="I32" s="166" t="n">
        <v>103278.521808742</v>
      </c>
    </row>
    <row r="33" customFormat="false" ht="12.8" hidden="false" customHeight="false" outlineLevel="0" collapsed="false">
      <c r="A33" s="166" t="n">
        <v>80</v>
      </c>
      <c r="B33" s="166" t="n">
        <v>21745995.7746969</v>
      </c>
      <c r="C33" s="166" t="n">
        <v>21095257.8137684</v>
      </c>
      <c r="D33" s="166" t="n">
        <v>70801005.0338768</v>
      </c>
      <c r="E33" s="166" t="n">
        <v>67375415.4907504</v>
      </c>
      <c r="F33" s="166" t="n">
        <v>11229235.9151251</v>
      </c>
      <c r="G33" s="166" t="n">
        <v>355216.735840958</v>
      </c>
      <c r="H33" s="166" t="n">
        <v>223753.220581703</v>
      </c>
      <c r="I33" s="166" t="n">
        <v>102525.72072274</v>
      </c>
    </row>
    <row r="34" customFormat="false" ht="12.8" hidden="false" customHeight="false" outlineLevel="0" collapsed="false">
      <c r="A34" s="166" t="n">
        <v>81</v>
      </c>
      <c r="B34" s="166" t="n">
        <v>19061796.5036939</v>
      </c>
      <c r="C34" s="166" t="n">
        <v>18395257.8590791</v>
      </c>
      <c r="D34" s="166" t="n">
        <v>62073129.4438368</v>
      </c>
      <c r="E34" s="166" t="n">
        <v>67969489.3791301</v>
      </c>
      <c r="F34" s="166" t="n">
        <v>0</v>
      </c>
      <c r="G34" s="166" t="n">
        <v>367083.170444564</v>
      </c>
      <c r="H34" s="166" t="n">
        <v>227694.104374897</v>
      </c>
      <c r="I34" s="166" t="n">
        <v>102516.242564728</v>
      </c>
    </row>
    <row r="35" customFormat="false" ht="12.8" hidden="false" customHeight="false" outlineLevel="0" collapsed="false">
      <c r="A35" s="166" t="n">
        <v>82</v>
      </c>
      <c r="B35" s="166" t="n">
        <v>22303927.4391386</v>
      </c>
      <c r="C35" s="166" t="n">
        <v>21628720.6326503</v>
      </c>
      <c r="D35" s="166" t="n">
        <v>72748584.6670976</v>
      </c>
      <c r="E35" s="166" t="n">
        <v>68772659.4944</v>
      </c>
      <c r="F35" s="166" t="n">
        <v>11462109.9157333</v>
      </c>
      <c r="G35" s="166" t="n">
        <v>382217.289584591</v>
      </c>
      <c r="H35" s="166" t="n">
        <v>223368.566000281</v>
      </c>
      <c r="I35" s="166" t="n">
        <v>99458.5012905304</v>
      </c>
    </row>
    <row r="36" customFormat="false" ht="12.8" hidden="false" customHeight="false" outlineLevel="0" collapsed="false">
      <c r="A36" s="166" t="n">
        <v>83</v>
      </c>
      <c r="B36" s="166" t="n">
        <v>19501657.7525332</v>
      </c>
      <c r="C36" s="166" t="n">
        <v>18791931.3897076</v>
      </c>
      <c r="D36" s="166" t="n">
        <v>63537489.8723136</v>
      </c>
      <c r="E36" s="166" t="n">
        <v>69084942.0909922</v>
      </c>
      <c r="F36" s="166" t="n">
        <v>0</v>
      </c>
      <c r="G36" s="166" t="n">
        <v>400410.08623484</v>
      </c>
      <c r="H36" s="166" t="n">
        <v>236229.51268589</v>
      </c>
      <c r="I36" s="166" t="n">
        <v>104409.662721173</v>
      </c>
    </row>
    <row r="37" customFormat="false" ht="12.8" hidden="false" customHeight="false" outlineLevel="0" collapsed="false">
      <c r="A37" s="166" t="n">
        <v>84</v>
      </c>
      <c r="B37" s="166" t="n">
        <v>22828637.7686769</v>
      </c>
      <c r="C37" s="166" t="n">
        <v>22123676.4782589</v>
      </c>
      <c r="D37" s="166" t="n">
        <v>74557176.9086992</v>
      </c>
      <c r="E37" s="166" t="n">
        <v>70144527.1299565</v>
      </c>
      <c r="F37" s="166" t="n">
        <v>11690754.5216594</v>
      </c>
      <c r="G37" s="166" t="n">
        <v>391817.068502615</v>
      </c>
      <c r="H37" s="166" t="n">
        <v>239205.182784549</v>
      </c>
      <c r="I37" s="166" t="n">
        <v>105627.198758349</v>
      </c>
    </row>
    <row r="38" customFormat="false" ht="12.8" hidden="false" customHeight="false" outlineLevel="0" collapsed="false">
      <c r="A38" s="166" t="n">
        <v>85</v>
      </c>
      <c r="B38" s="166" t="n">
        <v>19941507.4950171</v>
      </c>
      <c r="C38" s="166" t="n">
        <v>19191833.3875476</v>
      </c>
      <c r="D38" s="166" t="n">
        <v>65070222.5990189</v>
      </c>
      <c r="E38" s="166" t="n">
        <v>70398476.507488</v>
      </c>
      <c r="F38" s="166" t="n">
        <v>0</v>
      </c>
      <c r="G38" s="166" t="n">
        <v>440431.237907067</v>
      </c>
      <c r="H38" s="166" t="n">
        <v>237852.589716711</v>
      </c>
      <c r="I38" s="166" t="n">
        <v>101986.114065291</v>
      </c>
    </row>
    <row r="39" customFormat="false" ht="12.8" hidden="false" customHeight="false" outlineLevel="0" collapsed="false">
      <c r="A39" s="166" t="n">
        <v>86</v>
      </c>
      <c r="B39" s="166" t="n">
        <v>23148679.4331614</v>
      </c>
      <c r="C39" s="166" t="n">
        <v>22391296.4179262</v>
      </c>
      <c r="D39" s="166" t="n">
        <v>75644987.3551515</v>
      </c>
      <c r="E39" s="166" t="n">
        <v>70818567.4589973</v>
      </c>
      <c r="F39" s="166" t="n">
        <v>11803094.5764995</v>
      </c>
      <c r="G39" s="166" t="n">
        <v>439486.458928695</v>
      </c>
      <c r="H39" s="166" t="n">
        <v>244315.368704939</v>
      </c>
      <c r="I39" s="166" t="n">
        <v>105115.982287887</v>
      </c>
    </row>
    <row r="40" customFormat="false" ht="12.8" hidden="false" customHeight="false" outlineLevel="0" collapsed="false">
      <c r="A40" s="166" t="n">
        <v>87</v>
      </c>
      <c r="B40" s="166" t="n">
        <v>20243087.5565285</v>
      </c>
      <c r="C40" s="166" t="n">
        <v>19471030.8225792</v>
      </c>
      <c r="D40" s="166" t="n">
        <v>66141958.6320676</v>
      </c>
      <c r="E40" s="166" t="n">
        <v>71223206.6471351</v>
      </c>
      <c r="F40" s="166" t="n">
        <v>0</v>
      </c>
      <c r="G40" s="166" t="n">
        <v>449821.770989071</v>
      </c>
      <c r="H40" s="166" t="n">
        <v>248282.654631492</v>
      </c>
      <c r="I40" s="166" t="n">
        <v>105646.154755345</v>
      </c>
    </row>
    <row r="41" customFormat="false" ht="12.8" hidden="false" customHeight="false" outlineLevel="0" collapsed="false">
      <c r="A41" s="166" t="n">
        <v>88</v>
      </c>
      <c r="B41" s="166" t="n">
        <v>23412997.7654911</v>
      </c>
      <c r="C41" s="166" t="n">
        <v>22657430.3022708</v>
      </c>
      <c r="D41" s="166" t="n">
        <v>76630650.5916389</v>
      </c>
      <c r="E41" s="166" t="n">
        <v>71522510.7577199</v>
      </c>
      <c r="F41" s="166" t="n">
        <v>11920418.45962</v>
      </c>
      <c r="G41" s="166" t="n">
        <v>427250.947191517</v>
      </c>
      <c r="H41" s="166" t="n">
        <v>253145.212276605</v>
      </c>
      <c r="I41" s="166" t="n">
        <v>107387.576788755</v>
      </c>
    </row>
    <row r="42" customFormat="false" ht="12.8" hidden="false" customHeight="false" outlineLevel="0" collapsed="false">
      <c r="A42" s="166" t="n">
        <v>89</v>
      </c>
      <c r="B42" s="166" t="n">
        <v>20831308.0291936</v>
      </c>
      <c r="C42" s="166" t="n">
        <v>20050927.9986352</v>
      </c>
      <c r="D42" s="166" t="n">
        <v>68216420.4559703</v>
      </c>
      <c r="E42" s="166" t="n">
        <v>73208313.1008097</v>
      </c>
      <c r="F42" s="166" t="n">
        <v>0</v>
      </c>
      <c r="G42" s="166" t="n">
        <v>440569.91784137</v>
      </c>
      <c r="H42" s="166" t="n">
        <v>262800.984814411</v>
      </c>
      <c r="I42" s="166" t="n">
        <v>110013.039860966</v>
      </c>
    </row>
    <row r="43" customFormat="false" ht="12.8" hidden="false" customHeight="false" outlineLevel="0" collapsed="false">
      <c r="A43" s="166" t="n">
        <v>90</v>
      </c>
      <c r="B43" s="166" t="n">
        <v>24222019.4325213</v>
      </c>
      <c r="C43" s="166" t="n">
        <v>23474132.4893728</v>
      </c>
      <c r="D43" s="166" t="n">
        <v>79523467.4196509</v>
      </c>
      <c r="E43" s="166" t="n">
        <v>73998150.0045924</v>
      </c>
      <c r="F43" s="166" t="n">
        <v>12333025.0007654</v>
      </c>
      <c r="G43" s="166" t="n">
        <v>410235.288379863</v>
      </c>
      <c r="H43" s="166" t="n">
        <v>261527.990821463</v>
      </c>
      <c r="I43" s="166" t="n">
        <v>108748.091353212</v>
      </c>
    </row>
    <row r="44" customFormat="false" ht="12.8" hidden="false" customHeight="false" outlineLevel="0" collapsed="false">
      <c r="A44" s="166" t="n">
        <v>91</v>
      </c>
      <c r="B44" s="166" t="n">
        <v>21122109.9041584</v>
      </c>
      <c r="C44" s="166" t="n">
        <v>20370799.0134668</v>
      </c>
      <c r="D44" s="166" t="n">
        <v>69418646.4944694</v>
      </c>
      <c r="E44" s="166" t="n">
        <v>74202284.4106669</v>
      </c>
      <c r="F44" s="166" t="n">
        <v>0</v>
      </c>
      <c r="G44" s="166" t="n">
        <v>405640.775726712</v>
      </c>
      <c r="H44" s="166" t="n">
        <v>267437.372405852</v>
      </c>
      <c r="I44" s="166" t="n">
        <v>111761.060798726</v>
      </c>
    </row>
    <row r="45" customFormat="false" ht="12.8" hidden="false" customHeight="false" outlineLevel="0" collapsed="false">
      <c r="A45" s="166" t="n">
        <v>92</v>
      </c>
      <c r="B45" s="166" t="n">
        <v>24644593.5606532</v>
      </c>
      <c r="C45" s="166" t="n">
        <v>23868381.0035574</v>
      </c>
      <c r="D45" s="166" t="n">
        <v>80968498.6061004</v>
      </c>
      <c r="E45" s="166" t="n">
        <v>75111260.5572791</v>
      </c>
      <c r="F45" s="166" t="n">
        <v>12518543.4262132</v>
      </c>
      <c r="G45" s="166" t="n">
        <v>429201.538101647</v>
      </c>
      <c r="H45" s="166" t="n">
        <v>269638.852106222</v>
      </c>
      <c r="I45" s="166" t="n">
        <v>110531.666982775</v>
      </c>
    </row>
    <row r="46" customFormat="false" ht="12.8" hidden="false" customHeight="false" outlineLevel="0" collapsed="false">
      <c r="A46" s="166" t="n">
        <v>93</v>
      </c>
      <c r="B46" s="166" t="n">
        <v>21705493.0435797</v>
      </c>
      <c r="C46" s="166" t="n">
        <v>20938487.2344751</v>
      </c>
      <c r="D46" s="166" t="n">
        <v>71413614.8496719</v>
      </c>
      <c r="E46" s="166" t="n">
        <v>76114076.0628154</v>
      </c>
      <c r="F46" s="166" t="n">
        <v>0</v>
      </c>
      <c r="G46" s="166" t="n">
        <v>415173.061756361</v>
      </c>
      <c r="H46" s="166" t="n">
        <v>273611.08700737</v>
      </c>
      <c r="I46" s="166" t="n">
        <v>111745.229058431</v>
      </c>
    </row>
    <row r="47" customFormat="false" ht="12.8" hidden="false" customHeight="false" outlineLevel="0" collapsed="false">
      <c r="A47" s="166" t="n">
        <v>94</v>
      </c>
      <c r="B47" s="166" t="n">
        <v>25208464.1400145</v>
      </c>
      <c r="C47" s="166" t="n">
        <v>24444439.7279501</v>
      </c>
      <c r="D47" s="166" t="n">
        <v>82955681.8284704</v>
      </c>
      <c r="E47" s="166" t="n">
        <v>76729477.9942646</v>
      </c>
      <c r="F47" s="166" t="n">
        <v>12788246.3323774</v>
      </c>
      <c r="G47" s="166" t="n">
        <v>407629.288166025</v>
      </c>
      <c r="H47" s="166" t="n">
        <v>277542.259914511</v>
      </c>
      <c r="I47" s="166" t="n">
        <v>112646.948548316</v>
      </c>
    </row>
    <row r="48" customFormat="false" ht="12.8" hidden="false" customHeight="false" outlineLevel="0" collapsed="false">
      <c r="A48" s="166" t="n">
        <v>95</v>
      </c>
      <c r="B48" s="166" t="n">
        <v>22363112.8655849</v>
      </c>
      <c r="C48" s="166" t="n">
        <v>21569371.8181109</v>
      </c>
      <c r="D48" s="166" t="n">
        <v>73620917.1991281</v>
      </c>
      <c r="E48" s="166" t="n">
        <v>78156533.8023487</v>
      </c>
      <c r="F48" s="166" t="n">
        <v>0</v>
      </c>
      <c r="G48" s="166" t="n">
        <v>440619.016212446</v>
      </c>
      <c r="H48" s="166" t="n">
        <v>276852.737721994</v>
      </c>
      <c r="I48" s="166" t="n">
        <v>108956.133627988</v>
      </c>
    </row>
    <row r="49" customFormat="false" ht="12.8" hidden="false" customHeight="false" outlineLevel="0" collapsed="false">
      <c r="A49" s="166" t="n">
        <v>96</v>
      </c>
      <c r="B49" s="166" t="n">
        <v>26098440.6015546</v>
      </c>
      <c r="C49" s="166" t="n">
        <v>25270534.1091615</v>
      </c>
      <c r="D49" s="166" t="n">
        <v>85816807.6384369</v>
      </c>
      <c r="E49" s="166" t="n">
        <v>79138560.5101571</v>
      </c>
      <c r="F49" s="166" t="n">
        <v>13189760.0850262</v>
      </c>
      <c r="G49" s="166" t="n">
        <v>471933.087252918</v>
      </c>
      <c r="H49" s="166" t="n">
        <v>281098.507365746</v>
      </c>
      <c r="I49" s="166" t="n">
        <v>106964.139677831</v>
      </c>
    </row>
    <row r="50" customFormat="false" ht="12.8" hidden="false" customHeight="false" outlineLevel="0" collapsed="false">
      <c r="A50" s="166" t="n">
        <v>97</v>
      </c>
      <c r="B50" s="166" t="n">
        <v>23030503.4265847</v>
      </c>
      <c r="C50" s="166" t="n">
        <v>22180392.609554</v>
      </c>
      <c r="D50" s="166" t="n">
        <v>75772474.851826</v>
      </c>
      <c r="E50" s="166" t="n">
        <v>80285234.7289066</v>
      </c>
      <c r="F50" s="166" t="n">
        <v>0</v>
      </c>
      <c r="G50" s="166" t="n">
        <v>484738.491740109</v>
      </c>
      <c r="H50" s="166" t="n">
        <v>287876.614584194</v>
      </c>
      <c r="I50" s="166" t="n">
        <v>110708.158151969</v>
      </c>
    </row>
    <row r="51" customFormat="false" ht="12.8" hidden="false" customHeight="false" outlineLevel="0" collapsed="false">
      <c r="A51" s="166" t="n">
        <v>98</v>
      </c>
      <c r="B51" s="166" t="n">
        <v>26820843.9844308</v>
      </c>
      <c r="C51" s="166" t="n">
        <v>25978515.7121911</v>
      </c>
      <c r="D51" s="166" t="n">
        <v>88254782.1417622</v>
      </c>
      <c r="E51" s="166" t="n">
        <v>81284228.2162064</v>
      </c>
      <c r="F51" s="166" t="n">
        <v>13547371.3693677</v>
      </c>
      <c r="G51" s="166" t="n">
        <v>485332.896755097</v>
      </c>
      <c r="H51" s="166" t="n">
        <v>280347.601997267</v>
      </c>
      <c r="I51" s="166" t="n">
        <v>109496.819267705</v>
      </c>
    </row>
    <row r="52" customFormat="false" ht="12.8" hidden="false" customHeight="false" outlineLevel="0" collapsed="false">
      <c r="A52" s="166" t="n">
        <v>99</v>
      </c>
      <c r="B52" s="166" t="n">
        <v>23534582.6489517</v>
      </c>
      <c r="C52" s="166" t="n">
        <v>22689408.3207215</v>
      </c>
      <c r="D52" s="166" t="n">
        <v>77558707.1047474</v>
      </c>
      <c r="E52" s="166" t="n">
        <v>82040911.9029534</v>
      </c>
      <c r="F52" s="166" t="n">
        <v>0</v>
      </c>
      <c r="G52" s="166" t="n">
        <v>477475.582076488</v>
      </c>
      <c r="H52" s="166" t="n">
        <v>290976.813854346</v>
      </c>
      <c r="I52" s="166" t="n">
        <v>109602.760427676</v>
      </c>
    </row>
    <row r="53" customFormat="false" ht="12.8" hidden="false" customHeight="false" outlineLevel="0" collapsed="false">
      <c r="A53" s="166" t="n">
        <v>100</v>
      </c>
      <c r="B53" s="166" t="n">
        <v>27325674.103878</v>
      </c>
      <c r="C53" s="166" t="n">
        <v>26476944.8018349</v>
      </c>
      <c r="D53" s="166" t="n">
        <v>90033407.6573136</v>
      </c>
      <c r="E53" s="166" t="n">
        <v>82846499.3359495</v>
      </c>
      <c r="F53" s="166" t="n">
        <v>13807749.8893249</v>
      </c>
      <c r="G53" s="166" t="n">
        <v>481251.897149854</v>
      </c>
      <c r="H53" s="166" t="n">
        <v>291282.1970374</v>
      </c>
      <c r="I53" s="166" t="n">
        <v>108850.296936993</v>
      </c>
    </row>
    <row r="54" customFormat="false" ht="12.8" hidden="false" customHeight="false" outlineLevel="0" collapsed="false">
      <c r="A54" s="166" t="n">
        <v>101</v>
      </c>
      <c r="B54" s="166" t="n">
        <v>23925836.8907695</v>
      </c>
      <c r="C54" s="166" t="n">
        <v>23046907.107369</v>
      </c>
      <c r="D54" s="166" t="n">
        <v>78843870.3003512</v>
      </c>
      <c r="E54" s="166" t="n">
        <v>83254043.1284291</v>
      </c>
      <c r="F54" s="166" t="n">
        <v>0</v>
      </c>
      <c r="G54" s="166" t="n">
        <v>510884.234705139</v>
      </c>
      <c r="H54" s="166" t="n">
        <v>290795.620307197</v>
      </c>
      <c r="I54" s="166" t="n">
        <v>110357.04055459</v>
      </c>
    </row>
    <row r="55" customFormat="false" ht="12.8" hidden="false" customHeight="false" outlineLevel="0" collapsed="false">
      <c r="A55" s="166" t="n">
        <v>102</v>
      </c>
      <c r="B55" s="166" t="n">
        <v>27624242.2789472</v>
      </c>
      <c r="C55" s="166" t="n">
        <v>26748138.1479012</v>
      </c>
      <c r="D55" s="166" t="n">
        <v>90968368.9201009</v>
      </c>
      <c r="E55" s="166" t="n">
        <v>83605719.5807823</v>
      </c>
      <c r="F55" s="166" t="n">
        <v>13934286.5967971</v>
      </c>
      <c r="G55" s="166" t="n">
        <v>498497.547412294</v>
      </c>
      <c r="H55" s="166" t="n">
        <v>298670.713317801</v>
      </c>
      <c r="I55" s="166" t="n">
        <v>112765.529022737</v>
      </c>
    </row>
    <row r="56" customFormat="false" ht="12.8" hidden="false" customHeight="false" outlineLevel="0" collapsed="false">
      <c r="A56" s="166" t="n">
        <v>103</v>
      </c>
      <c r="B56" s="166" t="n">
        <v>24153664.4042694</v>
      </c>
      <c r="C56" s="166" t="n">
        <v>23273961.5457867</v>
      </c>
      <c r="D56" s="166" t="n">
        <v>79641151.676759</v>
      </c>
      <c r="E56" s="166" t="n">
        <v>84010550.6626219</v>
      </c>
      <c r="F56" s="166" t="n">
        <v>0</v>
      </c>
      <c r="G56" s="166" t="n">
        <v>486427.63453233</v>
      </c>
      <c r="H56" s="166" t="n">
        <v>310592.815397223</v>
      </c>
      <c r="I56" s="166" t="n">
        <v>118117.726504476</v>
      </c>
    </row>
    <row r="57" customFormat="false" ht="12.8" hidden="false" customHeight="false" outlineLevel="0" collapsed="false">
      <c r="A57" s="166" t="n">
        <v>104</v>
      </c>
      <c r="B57" s="166" t="n">
        <v>27987754.329164</v>
      </c>
      <c r="C57" s="166" t="n">
        <v>27079061.5324843</v>
      </c>
      <c r="D57" s="166" t="n">
        <v>92142217.9858977</v>
      </c>
      <c r="E57" s="166" t="n">
        <v>84550648.1570147</v>
      </c>
      <c r="F57" s="166" t="n">
        <v>14091774.6928358</v>
      </c>
      <c r="G57" s="166" t="n">
        <v>512675.065165466</v>
      </c>
      <c r="H57" s="166" t="n">
        <v>313151.974072746</v>
      </c>
      <c r="I57" s="166" t="n">
        <v>118379.653487899</v>
      </c>
    </row>
    <row r="58" customFormat="false" ht="12.8" hidden="false" customHeight="false" outlineLevel="0" collapsed="false">
      <c r="A58" s="166" t="n">
        <v>105</v>
      </c>
      <c r="B58" s="166" t="n">
        <v>24623820.3468445</v>
      </c>
      <c r="C58" s="166" t="n">
        <v>23701378.6459943</v>
      </c>
      <c r="D58" s="166" t="n">
        <v>81154187.5519426</v>
      </c>
      <c r="E58" s="166" t="n">
        <v>85459617.9368345</v>
      </c>
      <c r="F58" s="166" t="n">
        <v>0</v>
      </c>
      <c r="G58" s="166" t="n">
        <v>520373.31870746</v>
      </c>
      <c r="H58" s="166" t="n">
        <v>318659.539080111</v>
      </c>
      <c r="I58" s="166" t="n">
        <v>119155.490089391</v>
      </c>
    </row>
    <row r="59" customFormat="false" ht="12.8" hidden="false" customHeight="false" outlineLevel="0" collapsed="false">
      <c r="A59" s="166" t="n">
        <v>106</v>
      </c>
      <c r="B59" s="166" t="n">
        <v>28592172.1214933</v>
      </c>
      <c r="C59" s="166" t="n">
        <v>27664516.95616</v>
      </c>
      <c r="D59" s="166" t="n">
        <v>94157475.2024046</v>
      </c>
      <c r="E59" s="166" t="n">
        <v>86333527.2218126</v>
      </c>
      <c r="F59" s="166" t="n">
        <v>14388921.2036354</v>
      </c>
      <c r="G59" s="166" t="n">
        <v>531888.384896409</v>
      </c>
      <c r="H59" s="166" t="n">
        <v>313972.540573518</v>
      </c>
      <c r="I59" s="166" t="n">
        <v>116848.914090531</v>
      </c>
    </row>
    <row r="60" customFormat="false" ht="12.8" hidden="false" customHeight="false" outlineLevel="0" collapsed="false">
      <c r="A60" s="166" t="n">
        <v>107</v>
      </c>
      <c r="B60" s="166" t="n">
        <v>25105815.3381201</v>
      </c>
      <c r="C60" s="166" t="n">
        <v>24186730.4677015</v>
      </c>
      <c r="D60" s="166" t="n">
        <v>82844497.6190149</v>
      </c>
      <c r="E60" s="166" t="n">
        <v>87137440.9870795</v>
      </c>
      <c r="F60" s="166" t="n">
        <v>0</v>
      </c>
      <c r="G60" s="166" t="n">
        <v>529326.562904015</v>
      </c>
      <c r="H60" s="166" t="n">
        <v>308026.248989728</v>
      </c>
      <c r="I60" s="166" t="n">
        <v>116760.083606888</v>
      </c>
    </row>
    <row r="61" customFormat="false" ht="12.8" hidden="false" customHeight="false" outlineLevel="0" collapsed="false">
      <c r="A61" s="166" t="n">
        <v>108</v>
      </c>
      <c r="B61" s="166" t="n">
        <v>28879577.6391474</v>
      </c>
      <c r="C61" s="166" t="n">
        <v>27938996.4710534</v>
      </c>
      <c r="D61" s="166" t="n">
        <v>95150905.2599054</v>
      </c>
      <c r="E61" s="166" t="n">
        <v>87147976.2877823</v>
      </c>
      <c r="F61" s="166" t="n">
        <v>14524662.7146304</v>
      </c>
      <c r="G61" s="166" t="n">
        <v>543473.40341746</v>
      </c>
      <c r="H61" s="166" t="n">
        <v>314539.45509051</v>
      </c>
      <c r="I61" s="166" t="n">
        <v>117954.727979965</v>
      </c>
    </row>
    <row r="62" customFormat="false" ht="12.8" hidden="false" customHeight="false" outlineLevel="0" collapsed="false">
      <c r="A62" s="166" t="n">
        <v>109</v>
      </c>
      <c r="B62" s="166" t="n">
        <v>25464625.7587571</v>
      </c>
      <c r="C62" s="166" t="n">
        <v>24471400.1478254</v>
      </c>
      <c r="D62" s="166" t="n">
        <v>83885871.7067126</v>
      </c>
      <c r="E62" s="166" t="n">
        <v>88094369.2414881</v>
      </c>
      <c r="F62" s="166" t="n">
        <v>0</v>
      </c>
      <c r="G62" s="166" t="n">
        <v>590133.926020319</v>
      </c>
      <c r="H62" s="166" t="n">
        <v>320097.309602632</v>
      </c>
      <c r="I62" s="166" t="n">
        <v>118563.393298286</v>
      </c>
    </row>
    <row r="63" customFormat="false" ht="12.8" hidden="false" customHeight="false" outlineLevel="0" collapsed="false">
      <c r="A63" s="166" t="n">
        <v>110</v>
      </c>
      <c r="B63" s="166" t="n">
        <v>29340090.7777669</v>
      </c>
      <c r="C63" s="166" t="n">
        <v>28364065.4369997</v>
      </c>
      <c r="D63" s="166" t="n">
        <v>96628404.8466897</v>
      </c>
      <c r="E63" s="166" t="n">
        <v>88373745.1813378</v>
      </c>
      <c r="F63" s="166" t="n">
        <v>14728957.530223</v>
      </c>
      <c r="G63" s="166" t="n">
        <v>574338.778148757</v>
      </c>
      <c r="H63" s="166" t="n">
        <v>318765.774915227</v>
      </c>
      <c r="I63" s="166" t="n">
        <v>118458.268147452</v>
      </c>
    </row>
    <row r="64" customFormat="false" ht="12.8" hidden="false" customHeight="false" outlineLevel="0" collapsed="false">
      <c r="A64" s="166" t="n">
        <v>111</v>
      </c>
      <c r="B64" s="166" t="n">
        <v>25824942.6228818</v>
      </c>
      <c r="C64" s="166" t="n">
        <v>24878240.794775</v>
      </c>
      <c r="D64" s="166" t="n">
        <v>85346603.5865128</v>
      </c>
      <c r="E64" s="166" t="n">
        <v>89447327.7088517</v>
      </c>
      <c r="F64" s="166" t="n">
        <v>0</v>
      </c>
      <c r="G64" s="166" t="n">
        <v>533415.546317581</v>
      </c>
      <c r="H64" s="166" t="n">
        <v>327746.227511405</v>
      </c>
      <c r="I64" s="166" t="n">
        <v>122200.077539733</v>
      </c>
    </row>
    <row r="65" customFormat="false" ht="12.8" hidden="false" customHeight="false" outlineLevel="0" collapsed="false">
      <c r="A65" s="166" t="n">
        <v>112</v>
      </c>
      <c r="B65" s="166" t="n">
        <v>29957934.648455</v>
      </c>
      <c r="C65" s="166" t="n">
        <v>29005267.3236348</v>
      </c>
      <c r="D65" s="166" t="n">
        <v>98940005.3201948</v>
      </c>
      <c r="E65" s="166" t="n">
        <v>90377988.6464203</v>
      </c>
      <c r="F65" s="166" t="n">
        <v>15062998.1077367</v>
      </c>
      <c r="G65" s="166" t="n">
        <v>550082.709145594</v>
      </c>
      <c r="H65" s="166" t="n">
        <v>320956.148778993</v>
      </c>
      <c r="I65" s="166" t="n">
        <v>116612.095565192</v>
      </c>
    </row>
    <row r="66" customFormat="false" ht="12.8" hidden="false" customHeight="false" outlineLevel="0" collapsed="false">
      <c r="A66" s="166" t="n">
        <v>113</v>
      </c>
      <c r="B66" s="166" t="n">
        <v>26438876.0010366</v>
      </c>
      <c r="C66" s="166" t="n">
        <v>25502005.20914</v>
      </c>
      <c r="D66" s="166" t="n">
        <v>87576583.175935</v>
      </c>
      <c r="E66" s="166" t="n">
        <v>91785799.2323025</v>
      </c>
      <c r="F66" s="166" t="n">
        <v>0</v>
      </c>
      <c r="G66" s="166" t="n">
        <v>538097.855489349</v>
      </c>
      <c r="H66" s="166" t="n">
        <v>318588.161033056</v>
      </c>
      <c r="I66" s="166" t="n">
        <v>114549.679106002</v>
      </c>
    </row>
    <row r="67" customFormat="false" ht="12.8" hidden="false" customHeight="false" outlineLevel="0" collapsed="false">
      <c r="A67" s="166" t="n">
        <v>114</v>
      </c>
      <c r="B67" s="166" t="n">
        <v>30285887.1291951</v>
      </c>
      <c r="C67" s="166" t="n">
        <v>29330982.4684446</v>
      </c>
      <c r="D67" s="166" t="n">
        <v>100095310.167804</v>
      </c>
      <c r="E67" s="166" t="n">
        <v>91461408.9480547</v>
      </c>
      <c r="F67" s="166" t="n">
        <v>15243568.1580091</v>
      </c>
      <c r="G67" s="166" t="n">
        <v>544409.362143018</v>
      </c>
      <c r="H67" s="166" t="n">
        <v>327338.741117577</v>
      </c>
      <c r="I67" s="166" t="n">
        <v>118795.08212839</v>
      </c>
    </row>
    <row r="68" customFormat="false" ht="12.8" hidden="false" customHeight="false" outlineLevel="0" collapsed="false">
      <c r="A68" s="166" t="n">
        <v>115</v>
      </c>
      <c r="B68" s="166" t="n">
        <v>26408426.0898919</v>
      </c>
      <c r="C68" s="166" t="n">
        <v>25422169.4900523</v>
      </c>
      <c r="D68" s="166" t="n">
        <v>87284307.2113167</v>
      </c>
      <c r="E68" s="166" t="n">
        <v>91440953.5842513</v>
      </c>
      <c r="F68" s="166" t="n">
        <v>0</v>
      </c>
      <c r="G68" s="166" t="n">
        <v>576576.291838533</v>
      </c>
      <c r="H68" s="166" t="n">
        <v>326983.086432419</v>
      </c>
      <c r="I68" s="166" t="n">
        <v>118138.887955132</v>
      </c>
    </row>
    <row r="69" customFormat="false" ht="12.8" hidden="false" customHeight="false" outlineLevel="0" collapsed="false">
      <c r="A69" s="166" t="n">
        <v>116</v>
      </c>
      <c r="B69" s="166" t="n">
        <v>30349333.7169022</v>
      </c>
      <c r="C69" s="166" t="n">
        <v>29347116.1893845</v>
      </c>
      <c r="D69" s="166" t="n">
        <v>100142833.120219</v>
      </c>
      <c r="E69" s="166" t="n">
        <v>91403062.0521496</v>
      </c>
      <c r="F69" s="166" t="n">
        <v>15233843.6753583</v>
      </c>
      <c r="G69" s="166" t="n">
        <v>573961.831119554</v>
      </c>
      <c r="H69" s="166" t="n">
        <v>340705.37557347</v>
      </c>
      <c r="I69" s="166" t="n">
        <v>125071.886892383</v>
      </c>
    </row>
    <row r="70" customFormat="false" ht="12.8" hidden="false" customHeight="false" outlineLevel="0" collapsed="false">
      <c r="A70" s="166" t="n">
        <v>117</v>
      </c>
      <c r="B70" s="166" t="n">
        <v>26557904.9552565</v>
      </c>
      <c r="C70" s="166" t="n">
        <v>25552729.2216579</v>
      </c>
      <c r="D70" s="166" t="n">
        <v>87762960.0893367</v>
      </c>
      <c r="E70" s="166" t="n">
        <v>91816368.216236</v>
      </c>
      <c r="F70" s="166" t="n">
        <v>0</v>
      </c>
      <c r="G70" s="166" t="n">
        <v>577837.234718803</v>
      </c>
      <c r="H70" s="166" t="n">
        <v>341218.014699894</v>
      </c>
      <c r="I70" s="166" t="n">
        <v>123029.263114226</v>
      </c>
    </row>
    <row r="71" customFormat="false" ht="12.8" hidden="false" customHeight="false" outlineLevel="0" collapsed="false">
      <c r="A71" s="166" t="n">
        <v>118</v>
      </c>
      <c r="B71" s="166" t="n">
        <v>30900226.8355318</v>
      </c>
      <c r="C71" s="166" t="n">
        <v>29908975.197309</v>
      </c>
      <c r="D71" s="166" t="n">
        <v>102086618.973985</v>
      </c>
      <c r="E71" s="166" t="n">
        <v>93111452.5957478</v>
      </c>
      <c r="F71" s="166" t="n">
        <v>15518575.4326246</v>
      </c>
      <c r="G71" s="166" t="n">
        <v>577553.463623001</v>
      </c>
      <c r="H71" s="166" t="n">
        <v>329600.437235899</v>
      </c>
      <c r="I71" s="166" t="n">
        <v>120139.62480571</v>
      </c>
    </row>
    <row r="72" customFormat="false" ht="12.8" hidden="false" customHeight="false" outlineLevel="0" collapsed="false">
      <c r="A72" s="166" t="n">
        <v>119</v>
      </c>
      <c r="B72" s="166" t="n">
        <v>26861019.4115926</v>
      </c>
      <c r="C72" s="166" t="n">
        <v>25879807.3213825</v>
      </c>
      <c r="D72" s="166" t="n">
        <v>88906226.5404674</v>
      </c>
      <c r="E72" s="166" t="n">
        <v>92987944.0881479</v>
      </c>
      <c r="F72" s="166" t="n">
        <v>0</v>
      </c>
      <c r="G72" s="166" t="n">
        <v>566164.649580707</v>
      </c>
      <c r="H72" s="166" t="n">
        <v>331147.002362218</v>
      </c>
      <c r="I72" s="166" t="n">
        <v>119857.768953068</v>
      </c>
    </row>
    <row r="73" customFormat="false" ht="12.8" hidden="false" customHeight="false" outlineLevel="0" collapsed="false">
      <c r="A73" s="166" t="n">
        <v>120</v>
      </c>
      <c r="B73" s="166" t="n">
        <v>31175001.6496774</v>
      </c>
      <c r="C73" s="166" t="n">
        <v>30170541.8116892</v>
      </c>
      <c r="D73" s="166" t="n">
        <v>103030733.931257</v>
      </c>
      <c r="E73" s="166" t="n">
        <v>93895111.5030299</v>
      </c>
      <c r="F73" s="166" t="n">
        <v>15649185.250505</v>
      </c>
      <c r="G73" s="166" t="n">
        <v>587507.405219644</v>
      </c>
      <c r="H73" s="166" t="n">
        <v>333517.783409648</v>
      </c>
      <c r="I73" s="166" t="n">
        <v>119192.356227123</v>
      </c>
    </row>
    <row r="74" customFormat="false" ht="12.8" hidden="false" customHeight="false" outlineLevel="0" collapsed="false">
      <c r="A74" s="166" t="n">
        <v>121</v>
      </c>
      <c r="B74" s="166" t="n">
        <v>27358050.8040266</v>
      </c>
      <c r="C74" s="166" t="n">
        <v>26326902.2009136</v>
      </c>
      <c r="D74" s="166" t="n">
        <v>90485939.4595772</v>
      </c>
      <c r="E74" s="166" t="n">
        <v>94600381.2695423</v>
      </c>
      <c r="F74" s="166" t="n">
        <v>0</v>
      </c>
      <c r="G74" s="166" t="n">
        <v>607414.490472822</v>
      </c>
      <c r="H74" s="166" t="n">
        <v>339044.006147331</v>
      </c>
      <c r="I74" s="166" t="n">
        <v>120985.8664184</v>
      </c>
    </row>
    <row r="75" customFormat="false" ht="12.8" hidden="false" customHeight="false" outlineLevel="0" collapsed="false">
      <c r="A75" s="166" t="n">
        <v>122</v>
      </c>
      <c r="B75" s="166" t="n">
        <v>31462003.1191513</v>
      </c>
      <c r="C75" s="166" t="n">
        <v>30467644.5357849</v>
      </c>
      <c r="D75" s="166" t="n">
        <v>104094545.770825</v>
      </c>
      <c r="E75" s="166" t="n">
        <v>94885583.0761752</v>
      </c>
      <c r="F75" s="166" t="n">
        <v>15814263.8460292</v>
      </c>
      <c r="G75" s="166" t="n">
        <v>572418.949052754</v>
      </c>
      <c r="H75" s="166" t="n">
        <v>338399.471026123</v>
      </c>
      <c r="I75" s="166" t="n">
        <v>119343.090410714</v>
      </c>
    </row>
    <row r="76" customFormat="false" ht="12.8" hidden="false" customHeight="false" outlineLevel="0" collapsed="false">
      <c r="A76" s="166" t="n">
        <v>123</v>
      </c>
      <c r="B76" s="166" t="n">
        <v>27647875.6791189</v>
      </c>
      <c r="C76" s="166" t="n">
        <v>26619823.5735933</v>
      </c>
      <c r="D76" s="166" t="n">
        <v>91546835.8162715</v>
      </c>
      <c r="E76" s="166" t="n">
        <v>95612392.4325457</v>
      </c>
      <c r="F76" s="166" t="n">
        <v>0</v>
      </c>
      <c r="G76" s="166" t="n">
        <v>604859.223019443</v>
      </c>
      <c r="H76" s="166" t="n">
        <v>338815.302414454</v>
      </c>
      <c r="I76" s="166" t="n">
        <v>120539.40013091</v>
      </c>
    </row>
    <row r="77" customFormat="false" ht="12.8" hidden="false" customHeight="false" outlineLevel="0" collapsed="false">
      <c r="A77" s="166" t="n">
        <v>124</v>
      </c>
      <c r="B77" s="166" t="n">
        <v>31966152.3529099</v>
      </c>
      <c r="C77" s="166" t="n">
        <v>30913560.406852</v>
      </c>
      <c r="D77" s="166" t="n">
        <v>105640633.917698</v>
      </c>
      <c r="E77" s="166" t="n">
        <v>96174186.2035504</v>
      </c>
      <c r="F77" s="166" t="n">
        <v>16029031.0339251</v>
      </c>
      <c r="G77" s="166" t="n">
        <v>630953.330331217</v>
      </c>
      <c r="H77" s="166" t="n">
        <v>337479.220913454</v>
      </c>
      <c r="I77" s="166" t="n">
        <v>120227.706876003</v>
      </c>
    </row>
    <row r="78" customFormat="false" ht="12.8" hidden="false" customHeight="false" outlineLevel="0" collapsed="false">
      <c r="A78" s="166" t="n">
        <v>125</v>
      </c>
      <c r="B78" s="166" t="n">
        <v>28072307.013705</v>
      </c>
      <c r="C78" s="166" t="n">
        <v>27031507.7968968</v>
      </c>
      <c r="D78" s="166" t="n">
        <v>93022079.0646277</v>
      </c>
      <c r="E78" s="166" t="n">
        <v>97031363.351997</v>
      </c>
      <c r="F78" s="166" t="n">
        <v>0</v>
      </c>
      <c r="G78" s="166" t="n">
        <v>604289.970979497</v>
      </c>
      <c r="H78" s="166" t="n">
        <v>350973.646391619</v>
      </c>
      <c r="I78" s="166" t="n">
        <v>122193.7134816</v>
      </c>
    </row>
    <row r="79" customFormat="false" ht="12.8" hidden="false" customHeight="false" outlineLevel="0" collapsed="false">
      <c r="A79" s="166" t="n">
        <v>126</v>
      </c>
      <c r="B79" s="166" t="n">
        <v>32430540.3805812</v>
      </c>
      <c r="C79" s="166" t="n">
        <v>31416828.9137158</v>
      </c>
      <c r="D79" s="166" t="n">
        <v>107401054.489293</v>
      </c>
      <c r="E79" s="166" t="n">
        <v>97673219.6469493</v>
      </c>
      <c r="F79" s="166" t="n">
        <v>16278869.9411582</v>
      </c>
      <c r="G79" s="166" t="n">
        <v>586094.321018634</v>
      </c>
      <c r="H79" s="166" t="n">
        <v>343739.406358648</v>
      </c>
      <c r="I79" s="166" t="n">
        <v>119825.342125792</v>
      </c>
    </row>
    <row r="80" customFormat="false" ht="12.8" hidden="false" customHeight="false" outlineLevel="0" collapsed="false">
      <c r="A80" s="166" t="n">
        <v>127</v>
      </c>
      <c r="B80" s="166" t="n">
        <v>28410852.2237639</v>
      </c>
      <c r="C80" s="166" t="n">
        <v>27397515.9092167</v>
      </c>
      <c r="D80" s="166" t="n">
        <v>94302523.166595</v>
      </c>
      <c r="E80" s="166" t="n">
        <v>98233544.9513558</v>
      </c>
      <c r="F80" s="166" t="n">
        <v>0</v>
      </c>
      <c r="G80" s="166" t="n">
        <v>573627.244502493</v>
      </c>
      <c r="H80" s="166" t="n">
        <v>352595.248718006</v>
      </c>
      <c r="I80" s="166" t="n">
        <v>124448.316181086</v>
      </c>
    </row>
    <row r="81" customFormat="false" ht="12.8" hidden="false" customHeight="false" outlineLevel="0" collapsed="false">
      <c r="A81" s="166" t="n">
        <v>128</v>
      </c>
      <c r="B81" s="166" t="n">
        <v>32752104.8525075</v>
      </c>
      <c r="C81" s="166" t="n">
        <v>31722461.1828745</v>
      </c>
      <c r="D81" s="166" t="n">
        <v>108510831.731338</v>
      </c>
      <c r="E81" s="166" t="n">
        <v>98608219.6980435</v>
      </c>
      <c r="F81" s="166" t="n">
        <v>16434703.2830072</v>
      </c>
      <c r="G81" s="166" t="n">
        <v>588436.992655552</v>
      </c>
      <c r="H81" s="166" t="n">
        <v>353988.228631573</v>
      </c>
      <c r="I81" s="166" t="n">
        <v>124597.783351162</v>
      </c>
    </row>
    <row r="82" customFormat="false" ht="12.8" hidden="false" customHeight="false" outlineLevel="0" collapsed="false">
      <c r="A82" s="166" t="n">
        <v>129</v>
      </c>
      <c r="B82" s="166" t="n">
        <v>28634579.908675</v>
      </c>
      <c r="C82" s="166" t="n">
        <v>27627492.1285652</v>
      </c>
      <c r="D82" s="166" t="n">
        <v>95105179.7156447</v>
      </c>
      <c r="E82" s="166" t="n">
        <v>99048839.7848448</v>
      </c>
      <c r="F82" s="166" t="n">
        <v>0</v>
      </c>
      <c r="G82" s="166" t="n">
        <v>571867.45239433</v>
      </c>
      <c r="H82" s="166" t="n">
        <v>348683.750331655</v>
      </c>
      <c r="I82" s="166" t="n">
        <v>123623.681976804</v>
      </c>
    </row>
    <row r="83" customFormat="false" ht="12.8" hidden="false" customHeight="false" outlineLevel="0" collapsed="false">
      <c r="A83" s="166" t="n">
        <v>130</v>
      </c>
      <c r="B83" s="166" t="n">
        <v>33082352.1996583</v>
      </c>
      <c r="C83" s="166" t="n">
        <v>32042251.469754</v>
      </c>
      <c r="D83" s="166" t="n">
        <v>109584802.695505</v>
      </c>
      <c r="E83" s="166" t="n">
        <v>99554977.3385783</v>
      </c>
      <c r="F83" s="166" t="n">
        <v>16592496.2230964</v>
      </c>
      <c r="G83" s="166" t="n">
        <v>597350.298906851</v>
      </c>
      <c r="H83" s="166" t="n">
        <v>354775.017792579</v>
      </c>
      <c r="I83" s="166" t="n">
        <v>125679.161721292</v>
      </c>
    </row>
    <row r="84" customFormat="false" ht="12.8" hidden="false" customHeight="false" outlineLevel="0" collapsed="false">
      <c r="A84" s="166" t="n">
        <v>131</v>
      </c>
      <c r="B84" s="166" t="n">
        <v>28935614.5393882</v>
      </c>
      <c r="C84" s="166" t="n">
        <v>27876137.7898648</v>
      </c>
      <c r="D84" s="166" t="n">
        <v>95982311.7409157</v>
      </c>
      <c r="E84" s="166" t="n">
        <v>99948618.2490377</v>
      </c>
      <c r="F84" s="166" t="n">
        <v>0</v>
      </c>
      <c r="G84" s="166" t="n">
        <v>617479.351835925</v>
      </c>
      <c r="H84" s="166" t="n">
        <v>354925.47971112</v>
      </c>
      <c r="I84" s="166" t="n">
        <v>124388.4542519</v>
      </c>
    </row>
    <row r="85" customFormat="false" ht="12.8" hidden="false" customHeight="false" outlineLevel="0" collapsed="false">
      <c r="A85" s="166" t="n">
        <v>132</v>
      </c>
      <c r="B85" s="166" t="n">
        <v>33384458.8406607</v>
      </c>
      <c r="C85" s="166" t="n">
        <v>32297070.4387905</v>
      </c>
      <c r="D85" s="166" t="n">
        <v>110474820.726811</v>
      </c>
      <c r="E85" s="166" t="n">
        <v>100296830.869554</v>
      </c>
      <c r="F85" s="166" t="n">
        <v>16716138.478259</v>
      </c>
      <c r="G85" s="166" t="n">
        <v>648154.534118237</v>
      </c>
      <c r="H85" s="166" t="n">
        <v>354141.816646726</v>
      </c>
      <c r="I85" s="166" t="n">
        <v>121560.073007503</v>
      </c>
    </row>
    <row r="86" customFormat="false" ht="12.8" hidden="false" customHeight="false" outlineLevel="0" collapsed="false">
      <c r="A86" s="166" t="n">
        <v>133</v>
      </c>
      <c r="B86" s="166" t="n">
        <v>29190755.4667631</v>
      </c>
      <c r="C86" s="166" t="n">
        <v>28125048.3377655</v>
      </c>
      <c r="D86" s="166" t="n">
        <v>96864570.8704505</v>
      </c>
      <c r="E86" s="166" t="n">
        <v>100711590.312765</v>
      </c>
      <c r="F86" s="166" t="n">
        <v>0</v>
      </c>
      <c r="G86" s="166" t="n">
        <v>631310.152201699</v>
      </c>
      <c r="H86" s="166" t="n">
        <v>350279.558824503</v>
      </c>
      <c r="I86" s="166" t="n">
        <v>120167.739959251</v>
      </c>
    </row>
    <row r="87" customFormat="false" ht="12.8" hidden="false" customHeight="false" outlineLevel="0" collapsed="false">
      <c r="A87" s="166" t="n">
        <v>134</v>
      </c>
      <c r="B87" s="166" t="n">
        <v>33738963.9305798</v>
      </c>
      <c r="C87" s="166" t="n">
        <v>32676812.1692949</v>
      </c>
      <c r="D87" s="166" t="n">
        <v>111792889.663228</v>
      </c>
      <c r="E87" s="166" t="n">
        <v>101386497.061849</v>
      </c>
      <c r="F87" s="166" t="n">
        <v>16897749.5103081</v>
      </c>
      <c r="G87" s="166" t="n">
        <v>625263.463503527</v>
      </c>
      <c r="H87" s="166" t="n">
        <v>351530.331699743</v>
      </c>
      <c r="I87" s="166" t="n">
        <v>121939.951545171</v>
      </c>
    </row>
    <row r="88" customFormat="false" ht="12.8" hidden="false" customHeight="false" outlineLevel="0" collapsed="false">
      <c r="A88" s="166" t="n">
        <v>135</v>
      </c>
      <c r="B88" s="166" t="n">
        <v>29363018.8716193</v>
      </c>
      <c r="C88" s="166" t="n">
        <v>28272359.2720715</v>
      </c>
      <c r="D88" s="166" t="n">
        <v>97356144.1711543</v>
      </c>
      <c r="E88" s="166" t="n">
        <v>101178371.404573</v>
      </c>
      <c r="F88" s="166" t="n">
        <v>0</v>
      </c>
      <c r="G88" s="166" t="n">
        <v>635568.81562638</v>
      </c>
      <c r="H88" s="166" t="n">
        <v>366723.843015125</v>
      </c>
      <c r="I88" s="166" t="n">
        <v>126238.48700905</v>
      </c>
    </row>
    <row r="89" customFormat="false" ht="12.8" hidden="false" customHeight="false" outlineLevel="0" collapsed="false">
      <c r="A89" s="166" t="n">
        <v>136</v>
      </c>
      <c r="B89" s="166" t="n">
        <v>33810998.3557088</v>
      </c>
      <c r="C89" s="166" t="n">
        <v>32683142.8063114</v>
      </c>
      <c r="D89" s="166" t="n">
        <v>111802763.495963</v>
      </c>
      <c r="E89" s="166" t="n">
        <v>101370892.09217</v>
      </c>
      <c r="F89" s="166" t="n">
        <v>16895148.6820283</v>
      </c>
      <c r="G89" s="166" t="n">
        <v>666240.555183321</v>
      </c>
      <c r="H89" s="166" t="n">
        <v>372358.336901439</v>
      </c>
      <c r="I89" s="166" t="n">
        <v>127509.510446638</v>
      </c>
    </row>
    <row r="90" customFormat="false" ht="12.8" hidden="false" customHeight="false" outlineLevel="0" collapsed="false">
      <c r="A90" s="166" t="n">
        <v>137</v>
      </c>
      <c r="B90" s="166" t="n">
        <v>29786891.5713289</v>
      </c>
      <c r="C90" s="166" t="n">
        <v>28693174.8838122</v>
      </c>
      <c r="D90" s="166" t="n">
        <v>98845446.321093</v>
      </c>
      <c r="E90" s="166" t="n">
        <v>102746498.269468</v>
      </c>
      <c r="F90" s="166" t="n">
        <v>0</v>
      </c>
      <c r="G90" s="166" t="n">
        <v>638415.373457486</v>
      </c>
      <c r="H90" s="166" t="n">
        <v>366998.261402482</v>
      </c>
      <c r="I90" s="166" t="n">
        <v>126147.218081071</v>
      </c>
    </row>
    <row r="91" customFormat="false" ht="12.8" hidden="false" customHeight="false" outlineLevel="0" collapsed="false">
      <c r="A91" s="166" t="n">
        <v>138</v>
      </c>
      <c r="B91" s="166" t="n">
        <v>34294418.1627592</v>
      </c>
      <c r="C91" s="166" t="n">
        <v>33207228.5075804</v>
      </c>
      <c r="D91" s="166" t="n">
        <v>113649198.169385</v>
      </c>
      <c r="E91" s="166" t="n">
        <v>102996356.130915</v>
      </c>
      <c r="F91" s="166" t="n">
        <v>17166059.3551525</v>
      </c>
      <c r="G91" s="166" t="n">
        <v>630499.445895117</v>
      </c>
      <c r="H91" s="166" t="n">
        <v>367770.532007004</v>
      </c>
      <c r="I91" s="166" t="n">
        <v>127028.110395195</v>
      </c>
    </row>
    <row r="92" customFormat="false" ht="12.8" hidden="false" customHeight="false" outlineLevel="0" collapsed="false">
      <c r="A92" s="166" t="n">
        <v>139</v>
      </c>
      <c r="B92" s="166" t="n">
        <v>30055310.9894462</v>
      </c>
      <c r="C92" s="166" t="n">
        <v>28936314.6340649</v>
      </c>
      <c r="D92" s="166" t="n">
        <v>99737218.5355115</v>
      </c>
      <c r="E92" s="166" t="n">
        <v>103521639.590854</v>
      </c>
      <c r="F92" s="166" t="n">
        <v>0</v>
      </c>
      <c r="G92" s="166" t="n">
        <v>648967.243653367</v>
      </c>
      <c r="H92" s="166" t="n">
        <v>377844.435560318</v>
      </c>
      <c r="I92" s="166" t="n">
        <v>131692.394525231</v>
      </c>
    </row>
    <row r="93" customFormat="false" ht="12.8" hidden="false" customHeight="false" outlineLevel="0" collapsed="false">
      <c r="A93" s="166" t="n">
        <v>140</v>
      </c>
      <c r="B93" s="166" t="n">
        <v>34839920.6105055</v>
      </c>
      <c r="C93" s="166" t="n">
        <v>33729323.5303372</v>
      </c>
      <c r="D93" s="166" t="n">
        <v>115505906.133414</v>
      </c>
      <c r="E93" s="166" t="n">
        <v>104624392.776141</v>
      </c>
      <c r="F93" s="166" t="n">
        <v>17437398.7960235</v>
      </c>
      <c r="G93" s="166" t="n">
        <v>649220.424971967</v>
      </c>
      <c r="H93" s="166" t="n">
        <v>371698.726325432</v>
      </c>
      <c r="I93" s="166" t="n">
        <v>128111.326958387</v>
      </c>
    </row>
    <row r="94" customFormat="false" ht="12.8" hidden="false" customHeight="false" outlineLevel="0" collapsed="false">
      <c r="A94" s="166" t="n">
        <v>141</v>
      </c>
      <c r="B94" s="166" t="n">
        <v>30713315.3816775</v>
      </c>
      <c r="C94" s="166" t="n">
        <v>29620489.8552584</v>
      </c>
      <c r="D94" s="166" t="n">
        <v>102149506.416767</v>
      </c>
      <c r="E94" s="166" t="n">
        <v>105937999.097585</v>
      </c>
      <c r="F94" s="166" t="n">
        <v>0</v>
      </c>
      <c r="G94" s="166" t="n">
        <v>636158.492955947</v>
      </c>
      <c r="H94" s="166" t="n">
        <v>367563.05348763</v>
      </c>
      <c r="I94" s="166" t="n">
        <v>127291.399964957</v>
      </c>
    </row>
    <row r="95" customFormat="false" ht="12.8" hidden="false" customHeight="false" outlineLevel="0" collapsed="false">
      <c r="A95" s="166" t="n">
        <v>142</v>
      </c>
      <c r="B95" s="166" t="n">
        <v>35427775.5723409</v>
      </c>
      <c r="C95" s="166" t="n">
        <v>34325242.6592332</v>
      </c>
      <c r="D95" s="166" t="n">
        <v>117578839.619425</v>
      </c>
      <c r="E95" s="166" t="n">
        <v>106444510.539026</v>
      </c>
      <c r="F95" s="166" t="n">
        <v>17740751.7565043</v>
      </c>
      <c r="G95" s="166" t="n">
        <v>646453.454888872</v>
      </c>
      <c r="H95" s="166" t="n">
        <v>367663.994366475</v>
      </c>
      <c r="I95" s="166" t="n">
        <v>126307.805503242</v>
      </c>
    </row>
    <row r="96" customFormat="false" ht="12.8" hidden="false" customHeight="false" outlineLevel="0" collapsed="false">
      <c r="A96" s="166" t="n">
        <v>143</v>
      </c>
      <c r="B96" s="166" t="n">
        <v>31105244.195573</v>
      </c>
      <c r="C96" s="166" t="n">
        <v>30005314.7266288</v>
      </c>
      <c r="D96" s="166" t="n">
        <v>103518704.061905</v>
      </c>
      <c r="E96" s="166" t="n">
        <v>107273288.908253</v>
      </c>
      <c r="F96" s="166" t="n">
        <v>0</v>
      </c>
      <c r="G96" s="166" t="n">
        <v>643431.452400809</v>
      </c>
      <c r="H96" s="166" t="n">
        <v>367448.020844721</v>
      </c>
      <c r="I96" s="166" t="n">
        <v>127214.279569534</v>
      </c>
    </row>
    <row r="97" customFormat="false" ht="12.8" hidden="false" customHeight="false" outlineLevel="0" collapsed="false">
      <c r="A97" s="166" t="n">
        <v>144</v>
      </c>
      <c r="B97" s="166" t="n">
        <v>35804775.3930404</v>
      </c>
      <c r="C97" s="166" t="n">
        <v>34751545.4526464</v>
      </c>
      <c r="D97" s="166" t="n">
        <v>119116227.364602</v>
      </c>
      <c r="E97" s="166" t="n">
        <v>107738456.64584</v>
      </c>
      <c r="F97" s="166" t="n">
        <v>17956409.4409733</v>
      </c>
      <c r="G97" s="166" t="n">
        <v>605236.893956157</v>
      </c>
      <c r="H97" s="166" t="n">
        <v>361758.705530785</v>
      </c>
      <c r="I97" s="166" t="n">
        <v>123191.915581561</v>
      </c>
    </row>
    <row r="98" customFormat="false" ht="12.8" hidden="false" customHeight="false" outlineLevel="0" collapsed="false">
      <c r="A98" s="166" t="n">
        <v>145</v>
      </c>
      <c r="B98" s="166" t="n">
        <v>31471579.1173566</v>
      </c>
      <c r="C98" s="166" t="n">
        <v>30419475.0016398</v>
      </c>
      <c r="D98" s="166" t="n">
        <v>104955716.064826</v>
      </c>
      <c r="E98" s="166" t="n">
        <v>108727515.426984</v>
      </c>
      <c r="F98" s="166" t="n">
        <v>0</v>
      </c>
      <c r="G98" s="166" t="n">
        <v>604685.066714706</v>
      </c>
      <c r="H98" s="166" t="n">
        <v>362145.349783216</v>
      </c>
      <c r="I98" s="166" t="n">
        <v>121819.570312678</v>
      </c>
    </row>
    <row r="99" customFormat="false" ht="12.8" hidden="false" customHeight="false" outlineLevel="0" collapsed="false">
      <c r="A99" s="166" t="n">
        <v>146</v>
      </c>
      <c r="B99" s="166" t="n">
        <v>36394035.0214631</v>
      </c>
      <c r="C99" s="166" t="n">
        <v>35328548.6364871</v>
      </c>
      <c r="D99" s="166" t="n">
        <v>121067946.385148</v>
      </c>
      <c r="E99" s="166" t="n">
        <v>109475906.573564</v>
      </c>
      <c r="F99" s="166" t="n">
        <v>18245984.4289273</v>
      </c>
      <c r="G99" s="166" t="n">
        <v>615568.45401935</v>
      </c>
      <c r="H99" s="166" t="n">
        <v>365169.096257084</v>
      </c>
      <c r="I99" s="166" t="n">
        <v>121069.763856539</v>
      </c>
    </row>
    <row r="100" customFormat="false" ht="12.8" hidden="false" customHeight="false" outlineLevel="0" collapsed="false">
      <c r="A100" s="166" t="n">
        <v>147</v>
      </c>
      <c r="B100" s="166" t="n">
        <v>31948499.866937</v>
      </c>
      <c r="C100" s="166" t="n">
        <v>30877684.5739509</v>
      </c>
      <c r="D100" s="166" t="n">
        <v>106555324.102865</v>
      </c>
      <c r="E100" s="166" t="n">
        <v>110279683.943553</v>
      </c>
      <c r="F100" s="166" t="n">
        <v>0</v>
      </c>
      <c r="G100" s="166" t="n">
        <v>614968.496542721</v>
      </c>
      <c r="H100" s="166" t="n">
        <v>370304.725034552</v>
      </c>
      <c r="I100" s="166" t="n">
        <v>122202.959155523</v>
      </c>
    </row>
    <row r="101" customFormat="false" ht="12.8" hidden="false" customHeight="false" outlineLevel="0" collapsed="false">
      <c r="A101" s="166" t="n">
        <v>148</v>
      </c>
      <c r="B101" s="166" t="n">
        <v>36740161.1216133</v>
      </c>
      <c r="C101" s="166" t="n">
        <v>35696970.1497946</v>
      </c>
      <c r="D101" s="166" t="n">
        <v>122344087.367728</v>
      </c>
      <c r="E101" s="166" t="n">
        <v>110547092.657488</v>
      </c>
      <c r="F101" s="166" t="n">
        <v>18424515.4429146</v>
      </c>
      <c r="G101" s="166" t="n">
        <v>588230.69026368</v>
      </c>
      <c r="H101" s="166" t="n">
        <v>368689.998257228</v>
      </c>
      <c r="I101" s="166" t="n">
        <v>123243.261853906</v>
      </c>
    </row>
    <row r="102" customFormat="false" ht="12.8" hidden="false" customHeight="false" outlineLevel="0" collapsed="false">
      <c r="A102" s="166" t="n">
        <v>149</v>
      </c>
      <c r="B102" s="166" t="n">
        <v>32026589.7426797</v>
      </c>
      <c r="C102" s="166" t="n">
        <v>30964669.2488612</v>
      </c>
      <c r="D102" s="166" t="n">
        <v>106883202.125069</v>
      </c>
      <c r="E102" s="166" t="n">
        <v>110579523.112919</v>
      </c>
      <c r="F102" s="166" t="n">
        <v>0</v>
      </c>
      <c r="G102" s="166" t="n">
        <v>603366.271437312</v>
      </c>
      <c r="H102" s="166" t="n">
        <v>370948.957286927</v>
      </c>
      <c r="I102" s="166" t="n">
        <v>125150.378706134</v>
      </c>
    </row>
    <row r="103" customFormat="false" ht="12.8" hidden="false" customHeight="false" outlineLevel="0" collapsed="false">
      <c r="A103" s="166" t="n">
        <v>150</v>
      </c>
      <c r="B103" s="166" t="n">
        <v>36924175.1624279</v>
      </c>
      <c r="C103" s="166" t="n">
        <v>35842788.6077997</v>
      </c>
      <c r="D103" s="166" t="n">
        <v>122886051.609695</v>
      </c>
      <c r="E103" s="166" t="n">
        <v>110986580.944306</v>
      </c>
      <c r="F103" s="166" t="n">
        <v>18497763.4907177</v>
      </c>
      <c r="G103" s="166" t="n">
        <v>619167.076205913</v>
      </c>
      <c r="H103" s="166" t="n">
        <v>375206.531507228</v>
      </c>
      <c r="I103" s="166" t="n">
        <v>124304.20987871</v>
      </c>
    </row>
    <row r="104" customFormat="false" ht="12.8" hidden="false" customHeight="false" outlineLevel="0" collapsed="false">
      <c r="A104" s="166" t="n">
        <v>151</v>
      </c>
      <c r="B104" s="166" t="n">
        <v>32465983.2310465</v>
      </c>
      <c r="C104" s="166" t="n">
        <v>31375132.2058383</v>
      </c>
      <c r="D104" s="166" t="n">
        <v>108340433.789646</v>
      </c>
      <c r="E104" s="166" t="n">
        <v>112034474.194897</v>
      </c>
      <c r="F104" s="166" t="n">
        <v>0</v>
      </c>
      <c r="G104" s="166" t="n">
        <v>628455.985555393</v>
      </c>
      <c r="H104" s="166" t="n">
        <v>375956.547351534</v>
      </c>
      <c r="I104" s="166" t="n">
        <v>123483.560430348</v>
      </c>
    </row>
    <row r="105" customFormat="false" ht="12.8" hidden="false" customHeight="false" outlineLevel="0" collapsed="false">
      <c r="A105" s="166" t="n">
        <v>152</v>
      </c>
      <c r="B105" s="166" t="n">
        <v>37197295.2177394</v>
      </c>
      <c r="C105" s="166" t="n">
        <v>36067563.8835417</v>
      </c>
      <c r="D105" s="166" t="n">
        <v>123701708.758777</v>
      </c>
      <c r="E105" s="166" t="n">
        <v>111687675.454778</v>
      </c>
      <c r="F105" s="166" t="n">
        <v>18614612.5757963</v>
      </c>
      <c r="G105" s="166" t="n">
        <v>646720.697030848</v>
      </c>
      <c r="H105" s="166" t="n">
        <v>390884.160013774</v>
      </c>
      <c r="I105" s="166" t="n">
        <v>131609.253075783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9570312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218</v>
      </c>
      <c r="C1" s="0" t="s">
        <v>263</v>
      </c>
      <c r="D1" s="0" t="s">
        <v>264</v>
      </c>
      <c r="E1" s="0" t="s">
        <v>265</v>
      </c>
      <c r="F1" s="0" t="s">
        <v>266</v>
      </c>
      <c r="G1" s="0" t="s">
        <v>267</v>
      </c>
      <c r="H1" s="0" t="s">
        <v>268</v>
      </c>
      <c r="I1" s="0" t="s">
        <v>219</v>
      </c>
    </row>
    <row r="2" customFormat="false" ht="12.8" hidden="false" customHeight="false" outlineLevel="0" collapsed="false">
      <c r="A2" s="0" t="n">
        <v>49</v>
      </c>
      <c r="B2" s="0" t="n">
        <v>18034497.499367</v>
      </c>
      <c r="C2" s="0" t="n">
        <v>17367019.5855732</v>
      </c>
      <c r="D2" s="0" t="n">
        <v>61396751.180196</v>
      </c>
      <c r="E2" s="0" t="n">
        <v>61396751.180196</v>
      </c>
      <c r="F2" s="0" t="n">
        <v>0</v>
      </c>
      <c r="G2" s="0" t="n">
        <v>394108.180340275</v>
      </c>
      <c r="H2" s="0" t="n">
        <v>180775.09686771</v>
      </c>
      <c r="I2" s="0" t="n">
        <v>132278.052265445</v>
      </c>
    </row>
    <row r="3" customFormat="false" ht="12.8" hidden="false" customHeight="false" outlineLevel="0" collapsed="false">
      <c r="A3" s="0" t="n">
        <v>50</v>
      </c>
      <c r="B3" s="0" t="n">
        <v>22385764.1527932</v>
      </c>
      <c r="C3" s="0" t="n">
        <v>21648646.0020164</v>
      </c>
      <c r="D3" s="0" t="n">
        <v>76538155.1354227</v>
      </c>
      <c r="E3" s="0" t="n">
        <v>65604132.9732195</v>
      </c>
      <c r="F3" s="0" t="n">
        <v>10934022.1622032</v>
      </c>
      <c r="G3" s="0" t="n">
        <v>465703.581884386</v>
      </c>
      <c r="H3" s="0" t="n">
        <v>175132.932221331</v>
      </c>
      <c r="I3" s="0" t="n">
        <v>137545.195244366</v>
      </c>
    </row>
    <row r="4" customFormat="false" ht="12.8" hidden="false" customHeight="false" outlineLevel="0" collapsed="false">
      <c r="A4" s="0" t="n">
        <v>51</v>
      </c>
      <c r="B4" s="0" t="n">
        <v>20234056.7711665</v>
      </c>
      <c r="C4" s="0" t="n">
        <v>19557502.2670642</v>
      </c>
      <c r="D4" s="0" t="n">
        <v>69201837.7522827</v>
      </c>
      <c r="E4" s="0" t="n">
        <v>69201837.7522827</v>
      </c>
      <c r="F4" s="0" t="n">
        <v>0</v>
      </c>
      <c r="G4" s="0" t="n">
        <v>405476.538367457</v>
      </c>
      <c r="H4" s="0" t="n">
        <v>168246.904025317</v>
      </c>
      <c r="I4" s="0" t="n">
        <v>146901.516727808</v>
      </c>
    </row>
    <row r="5" customFormat="false" ht="12.8" hidden="false" customHeight="false" outlineLevel="0" collapsed="false">
      <c r="A5" s="0" t="n">
        <v>52</v>
      </c>
      <c r="B5" s="0" t="n">
        <v>23483163.7309384</v>
      </c>
      <c r="C5" s="0" t="n">
        <v>22800277.6964896</v>
      </c>
      <c r="D5" s="0" t="n">
        <v>80693096.3076113</v>
      </c>
      <c r="E5" s="0" t="n">
        <v>69165511.1208097</v>
      </c>
      <c r="F5" s="0" t="n">
        <v>11527585.1868016</v>
      </c>
      <c r="G5" s="0" t="n">
        <v>419597.106877839</v>
      </c>
      <c r="H5" s="0" t="n">
        <v>160777.181539976</v>
      </c>
      <c r="I5" s="0" t="n">
        <v>146445.351472853</v>
      </c>
    </row>
    <row r="6" customFormat="false" ht="12.8" hidden="false" customHeight="false" outlineLevel="0" collapsed="false">
      <c r="A6" s="0" t="n">
        <v>53</v>
      </c>
      <c r="B6" s="0" t="n">
        <v>19146816.254714</v>
      </c>
      <c r="C6" s="0" t="n">
        <v>18529100.6215051</v>
      </c>
      <c r="D6" s="0" t="n">
        <v>65580466.4835956</v>
      </c>
      <c r="E6" s="0" t="n">
        <v>65580466.4835956</v>
      </c>
      <c r="F6" s="0" t="n">
        <v>0</v>
      </c>
      <c r="G6" s="0" t="n">
        <v>378658.160597499</v>
      </c>
      <c r="H6" s="0" t="n">
        <v>140524.226328756</v>
      </c>
      <c r="I6" s="0" t="n">
        <v>140761.780403749</v>
      </c>
    </row>
    <row r="7" customFormat="false" ht="12.8" hidden="false" customHeight="false" outlineLevel="0" collapsed="false">
      <c r="A7" s="0" t="n">
        <v>54</v>
      </c>
      <c r="B7" s="0" t="n">
        <v>21810280.3571705</v>
      </c>
      <c r="C7" s="0" t="n">
        <v>21160668.4623184</v>
      </c>
      <c r="D7" s="0" t="n">
        <v>74903236.5972534</v>
      </c>
      <c r="E7" s="0" t="n">
        <v>64202774.2262172</v>
      </c>
      <c r="F7" s="0" t="n">
        <v>10700462.3710362</v>
      </c>
      <c r="G7" s="0" t="n">
        <v>425811.298341677</v>
      </c>
      <c r="H7" s="0" t="n">
        <v>125573.370686728</v>
      </c>
      <c r="I7" s="0" t="n">
        <v>140324.608319577</v>
      </c>
    </row>
    <row r="8" customFormat="false" ht="12.8" hidden="false" customHeight="false" outlineLevel="0" collapsed="false">
      <c r="A8" s="0" t="n">
        <v>55</v>
      </c>
      <c r="B8" s="0" t="n">
        <v>18980756.5787828</v>
      </c>
      <c r="C8" s="0" t="n">
        <v>18385522.0533272</v>
      </c>
      <c r="D8" s="0" t="n">
        <v>65095158.2750847</v>
      </c>
      <c r="E8" s="0" t="n">
        <v>65095158.2750847</v>
      </c>
      <c r="F8" s="0" t="n">
        <v>0</v>
      </c>
      <c r="G8" s="0" t="n">
        <v>381129.270811297</v>
      </c>
      <c r="H8" s="0" t="n">
        <v>115652.520523482</v>
      </c>
      <c r="I8" s="0" t="n">
        <v>140646.763029675</v>
      </c>
    </row>
    <row r="9" customFormat="false" ht="12.8" hidden="false" customHeight="false" outlineLevel="0" collapsed="false">
      <c r="A9" s="0" t="n">
        <v>56</v>
      </c>
      <c r="B9" s="0" t="n">
        <v>22397188.7827913</v>
      </c>
      <c r="C9" s="0" t="n">
        <v>21792373.1554342</v>
      </c>
      <c r="D9" s="0" t="n">
        <v>77128525.8789395</v>
      </c>
      <c r="E9" s="0" t="n">
        <v>66110165.0390909</v>
      </c>
      <c r="F9" s="0" t="n">
        <v>11018360.8398485</v>
      </c>
      <c r="G9" s="0" t="n">
        <v>393019.012142057</v>
      </c>
      <c r="H9" s="0" t="n">
        <v>110280.791262627</v>
      </c>
      <c r="I9" s="0" t="n">
        <v>145022.605646437</v>
      </c>
    </row>
    <row r="10" customFormat="false" ht="12.8" hidden="false" customHeight="false" outlineLevel="0" collapsed="false">
      <c r="A10" s="0" t="n">
        <v>57</v>
      </c>
      <c r="B10" s="0" t="n">
        <v>19615633.2382376</v>
      </c>
      <c r="C10" s="0" t="n">
        <v>18922773.9883454</v>
      </c>
      <c r="D10" s="0" t="n">
        <v>66963570.8771658</v>
      </c>
      <c r="E10" s="0" t="n">
        <v>66963570.8771658</v>
      </c>
      <c r="F10" s="0" t="n">
        <v>0</v>
      </c>
      <c r="G10" s="0" t="n">
        <v>378297.632258294</v>
      </c>
      <c r="H10" s="0" t="n">
        <v>231105.10456155</v>
      </c>
      <c r="I10" s="0" t="n">
        <v>119223.590103333</v>
      </c>
    </row>
    <row r="11" customFormat="false" ht="12.8" hidden="false" customHeight="false" outlineLevel="0" collapsed="false">
      <c r="A11" s="0" t="n">
        <v>58</v>
      </c>
      <c r="B11" s="0" t="n">
        <v>23378790.7203935</v>
      </c>
      <c r="C11" s="0" t="n">
        <v>22694454.1202544</v>
      </c>
      <c r="D11" s="0" t="n">
        <v>80224936.5686824</v>
      </c>
      <c r="E11" s="0" t="n">
        <v>68764231.3445849</v>
      </c>
      <c r="F11" s="0" t="n">
        <v>11460705.2240975</v>
      </c>
      <c r="G11" s="0" t="n">
        <v>362617.77614439</v>
      </c>
      <c r="H11" s="0" t="n">
        <v>232427.543355756</v>
      </c>
      <c r="I11" s="0" t="n">
        <v>127558.97234145</v>
      </c>
    </row>
    <row r="12" customFormat="false" ht="12.8" hidden="false" customHeight="false" outlineLevel="0" collapsed="false">
      <c r="A12" s="0" t="n">
        <v>59</v>
      </c>
      <c r="B12" s="0" t="n">
        <v>20578914.6776703</v>
      </c>
      <c r="C12" s="0" t="n">
        <v>19886201.2196337</v>
      </c>
      <c r="D12" s="0" t="n">
        <v>70287204.1445025</v>
      </c>
      <c r="E12" s="0" t="n">
        <v>70287204.1445025</v>
      </c>
      <c r="F12" s="0" t="n">
        <v>0</v>
      </c>
      <c r="G12" s="0" t="n">
        <v>377360.511465342</v>
      </c>
      <c r="H12" s="0" t="n">
        <v>223852.144990663</v>
      </c>
      <c r="I12" s="0" t="n">
        <v>130715.43082937</v>
      </c>
    </row>
    <row r="13" customFormat="false" ht="12.8" hidden="false" customHeight="false" outlineLevel="0" collapsed="false">
      <c r="A13" s="0" t="n">
        <v>60</v>
      </c>
      <c r="B13" s="0" t="n">
        <v>24419598.4120469</v>
      </c>
      <c r="C13" s="0" t="n">
        <v>23685871.6563097</v>
      </c>
      <c r="D13" s="0" t="n">
        <v>83697046.4213687</v>
      </c>
      <c r="E13" s="0" t="n">
        <v>71740325.5040303</v>
      </c>
      <c r="F13" s="0" t="n">
        <v>11956720.9173384</v>
      </c>
      <c r="G13" s="0" t="n">
        <v>412542.037858259</v>
      </c>
      <c r="H13" s="0" t="n">
        <v>224459.021316239</v>
      </c>
      <c r="I13" s="0" t="n">
        <v>138179.566518179</v>
      </c>
    </row>
    <row r="14" customFormat="false" ht="12.8" hidden="false" customHeight="false" outlineLevel="0" collapsed="false">
      <c r="A14" s="0" t="n">
        <v>61</v>
      </c>
      <c r="B14" s="0" t="n">
        <v>19446933.4382352</v>
      </c>
      <c r="C14" s="0" t="n">
        <v>18753634.0126449</v>
      </c>
      <c r="D14" s="0" t="n">
        <v>62929071.0538336</v>
      </c>
      <c r="E14" s="0" t="n">
        <v>71195705.1024942</v>
      </c>
      <c r="F14" s="0" t="n">
        <v>0</v>
      </c>
      <c r="G14" s="0" t="n">
        <v>353916.305609579</v>
      </c>
      <c r="H14" s="0" t="n">
        <v>251308.902906091</v>
      </c>
      <c r="I14" s="0" t="n">
        <v>125820.310106618</v>
      </c>
    </row>
    <row r="15" customFormat="false" ht="12.8" hidden="false" customHeight="false" outlineLevel="0" collapsed="false">
      <c r="A15" s="0" t="n">
        <v>62</v>
      </c>
      <c r="B15" s="0" t="n">
        <v>21970032.2997489</v>
      </c>
      <c r="C15" s="0" t="n">
        <v>21267538.5874926</v>
      </c>
      <c r="D15" s="0" t="n">
        <v>71371446.577601</v>
      </c>
      <c r="E15" s="0" t="n">
        <v>69278745.9918297</v>
      </c>
      <c r="F15" s="0" t="n">
        <v>11546457.6653049</v>
      </c>
      <c r="G15" s="0" t="n">
        <v>370331.122204167</v>
      </c>
      <c r="H15" s="0" t="n">
        <v>242169.229853259</v>
      </c>
      <c r="I15" s="0" t="n">
        <v>128561.943141318</v>
      </c>
    </row>
    <row r="16" customFormat="false" ht="12.8" hidden="false" customHeight="false" outlineLevel="0" collapsed="false">
      <c r="A16" s="0" t="n">
        <v>63</v>
      </c>
      <c r="B16" s="0" t="n">
        <v>18061907.8282328</v>
      </c>
      <c r="C16" s="0" t="n">
        <v>17415118.5267505</v>
      </c>
      <c r="D16" s="0" t="n">
        <v>58676826.5236093</v>
      </c>
      <c r="E16" s="0" t="n">
        <v>65722627.1722019</v>
      </c>
      <c r="F16" s="0" t="n">
        <v>0</v>
      </c>
      <c r="G16" s="0" t="n">
        <v>337262.858522078</v>
      </c>
      <c r="H16" s="0" t="n">
        <v>224744.274099132</v>
      </c>
      <c r="I16" s="0" t="n">
        <v>121117.384087286</v>
      </c>
    </row>
    <row r="17" customFormat="false" ht="12.8" hidden="false" customHeight="false" outlineLevel="0" collapsed="false">
      <c r="A17" s="0" t="n">
        <v>64</v>
      </c>
      <c r="B17" s="0" t="n">
        <v>19818011.5998267</v>
      </c>
      <c r="C17" s="0" t="n">
        <v>19200364.5609438</v>
      </c>
      <c r="D17" s="0" t="n">
        <v>64704914.8045771</v>
      </c>
      <c r="E17" s="0" t="n">
        <v>62155156.1611251</v>
      </c>
      <c r="F17" s="0" t="n">
        <v>10359192.6935208</v>
      </c>
      <c r="G17" s="0" t="n">
        <v>324898.340178952</v>
      </c>
      <c r="H17" s="0" t="n">
        <v>210506.785363329</v>
      </c>
      <c r="I17" s="0" t="n">
        <v>117488.447629411</v>
      </c>
    </row>
    <row r="18" customFormat="false" ht="12.8" hidden="false" customHeight="false" outlineLevel="0" collapsed="false">
      <c r="A18" s="0" t="n">
        <v>65</v>
      </c>
      <c r="B18" s="0" t="n">
        <v>15851385.0013307</v>
      </c>
      <c r="C18" s="0" t="n">
        <v>15248005.3962422</v>
      </c>
      <c r="D18" s="0" t="n">
        <v>48714835.2312586</v>
      </c>
      <c r="E18" s="0" t="n">
        <v>61901140.1678812</v>
      </c>
      <c r="F18" s="0" t="n">
        <v>0</v>
      </c>
      <c r="G18" s="0" t="n">
        <v>323734.336312093</v>
      </c>
      <c r="H18" s="0" t="n">
        <v>200133.164224877</v>
      </c>
      <c r="I18" s="0" t="n">
        <v>113588.720787944</v>
      </c>
    </row>
    <row r="19" customFormat="false" ht="12.8" hidden="false" customHeight="false" outlineLevel="0" collapsed="false">
      <c r="A19" s="0" t="n">
        <v>66</v>
      </c>
      <c r="B19" s="0" t="n">
        <v>18844983.0549242</v>
      </c>
      <c r="C19" s="0" t="n">
        <v>18247154.4675525</v>
      </c>
      <c r="D19" s="0" t="n">
        <v>58995553.8146584</v>
      </c>
      <c r="E19" s="0" t="n">
        <v>62532043.0037038</v>
      </c>
      <c r="F19" s="0" t="n">
        <v>10422007.167284</v>
      </c>
      <c r="G19" s="0" t="n">
        <v>320087.638554397</v>
      </c>
      <c r="H19" s="0" t="n">
        <v>201073.033913401</v>
      </c>
      <c r="I19" s="0" t="n">
        <v>109525.592719891</v>
      </c>
    </row>
    <row r="20" customFormat="false" ht="12.8" hidden="false" customHeight="false" outlineLevel="0" collapsed="false">
      <c r="A20" s="0" t="n">
        <v>67</v>
      </c>
      <c r="B20" s="0" t="n">
        <v>15710193.8603896</v>
      </c>
      <c r="C20" s="0" t="n">
        <v>15080452.4095751</v>
      </c>
      <c r="D20" s="0" t="n">
        <v>48938002.922992</v>
      </c>
      <c r="E20" s="0" t="n">
        <v>59933007.6253545</v>
      </c>
      <c r="F20" s="0" t="n">
        <v>0</v>
      </c>
      <c r="G20" s="0" t="n">
        <v>359860.332902782</v>
      </c>
      <c r="H20" s="0" t="n">
        <v>196471.312890867</v>
      </c>
      <c r="I20" s="0" t="n">
        <v>104871.150029721</v>
      </c>
    </row>
    <row r="21" customFormat="false" ht="12.8" hidden="false" customHeight="false" outlineLevel="0" collapsed="false">
      <c r="A21" s="0" t="n">
        <v>68</v>
      </c>
      <c r="B21" s="0" t="n">
        <v>17902042.2470529</v>
      </c>
      <c r="C21" s="0" t="n">
        <v>17264995.7463398</v>
      </c>
      <c r="D21" s="0" t="n">
        <v>56474693.8168181</v>
      </c>
      <c r="E21" s="0" t="n">
        <v>58166443.4546368</v>
      </c>
      <c r="F21" s="0" t="n">
        <v>9694407.24243947</v>
      </c>
      <c r="G21" s="0" t="n">
        <v>365703.308487677</v>
      </c>
      <c r="H21" s="0" t="n">
        <v>197612.98762775</v>
      </c>
      <c r="I21" s="0" t="n">
        <v>105328.863710972</v>
      </c>
    </row>
    <row r="22" customFormat="false" ht="12.8" hidden="false" customHeight="false" outlineLevel="0" collapsed="false">
      <c r="A22" s="0" t="n">
        <v>69</v>
      </c>
      <c r="B22" s="0" t="n">
        <v>16304579.0432771</v>
      </c>
      <c r="C22" s="0" t="n">
        <v>15693231.5354693</v>
      </c>
      <c r="D22" s="0" t="n">
        <v>51339810.4724055</v>
      </c>
      <c r="E22" s="0" t="n">
        <v>60671435.4157095</v>
      </c>
      <c r="F22" s="0" t="n">
        <v>0</v>
      </c>
      <c r="G22" s="0" t="n">
        <v>324190.935966892</v>
      </c>
      <c r="H22" s="0" t="n">
        <v>207295.19361215</v>
      </c>
      <c r="I22" s="0" t="n">
        <v>114087.683183919</v>
      </c>
    </row>
    <row r="23" customFormat="false" ht="12.8" hidden="false" customHeight="false" outlineLevel="0" collapsed="false">
      <c r="A23" s="0" t="n">
        <v>70</v>
      </c>
      <c r="B23" s="0" t="n">
        <v>18365443.0296992</v>
      </c>
      <c r="C23" s="0" t="n">
        <v>17756413.9204524</v>
      </c>
      <c r="D23" s="0" t="n">
        <v>58260567.9088203</v>
      </c>
      <c r="E23" s="0" t="n">
        <v>58670794.0258218</v>
      </c>
      <c r="F23" s="0" t="n">
        <v>9778465.6709703</v>
      </c>
      <c r="G23" s="0" t="n">
        <v>352131.781772805</v>
      </c>
      <c r="H23" s="0" t="n">
        <v>198953.677395252</v>
      </c>
      <c r="I23" s="0" t="n">
        <v>82776.6429695547</v>
      </c>
    </row>
    <row r="24" customFormat="false" ht="12.8" hidden="false" customHeight="false" outlineLevel="0" collapsed="false">
      <c r="A24" s="0" t="n">
        <v>71</v>
      </c>
      <c r="B24" s="0" t="n">
        <v>15764891.2804843</v>
      </c>
      <c r="C24" s="0" t="n">
        <v>15185009.4097571</v>
      </c>
      <c r="D24" s="0" t="n">
        <v>50010128.4564134</v>
      </c>
      <c r="E24" s="0" t="n">
        <v>58183157.1059464</v>
      </c>
      <c r="F24" s="0" t="n">
        <v>0</v>
      </c>
      <c r="G24" s="0" t="n">
        <v>326181.241835383</v>
      </c>
      <c r="H24" s="0" t="n">
        <v>195744.095894514</v>
      </c>
      <c r="I24" s="0" t="n">
        <v>82795.0471390435</v>
      </c>
    </row>
    <row r="25" customFormat="false" ht="12.8" hidden="false" customHeight="false" outlineLevel="0" collapsed="false">
      <c r="A25" s="0" t="n">
        <v>72</v>
      </c>
      <c r="B25" s="0" t="n">
        <v>18881409.8742076</v>
      </c>
      <c r="C25" s="0" t="n">
        <v>18301295.1972517</v>
      </c>
      <c r="D25" s="0" t="n">
        <v>60421335.9102391</v>
      </c>
      <c r="E25" s="0" t="n">
        <v>59917484.2987896</v>
      </c>
      <c r="F25" s="0" t="n">
        <v>9986247.38313161</v>
      </c>
      <c r="G25" s="0" t="n">
        <v>325925.2187846</v>
      </c>
      <c r="H25" s="0" t="n">
        <v>193483.334875067</v>
      </c>
      <c r="I25" s="0" t="n">
        <v>86723.0332802837</v>
      </c>
    </row>
    <row r="26" customFormat="false" ht="12.8" hidden="false" customHeight="false" outlineLevel="0" collapsed="false">
      <c r="A26" s="0" t="n">
        <v>73</v>
      </c>
      <c r="B26" s="0" t="n">
        <v>16387442.7017434</v>
      </c>
      <c r="C26" s="0" t="n">
        <v>15827030.3880685</v>
      </c>
      <c r="D26" s="0" t="n">
        <v>52493491.7670657</v>
      </c>
      <c r="E26" s="0" t="n">
        <v>60050476.1400028</v>
      </c>
      <c r="F26" s="0" t="n">
        <v>0</v>
      </c>
      <c r="G26" s="0" t="n">
        <v>306190.229618667</v>
      </c>
      <c r="H26" s="0" t="n">
        <v>189951.156077358</v>
      </c>
      <c r="I26" s="0" t="n">
        <v>91815.6113983522</v>
      </c>
    </row>
    <row r="27" customFormat="false" ht="12.8" hidden="false" customHeight="false" outlineLevel="0" collapsed="false">
      <c r="A27" s="0" t="n">
        <v>74</v>
      </c>
      <c r="B27" s="0" t="n">
        <v>19164307.0667699</v>
      </c>
      <c r="C27" s="0" t="n">
        <v>18596415.5832259</v>
      </c>
      <c r="D27" s="0" t="n">
        <v>61729526.6743382</v>
      </c>
      <c r="E27" s="0" t="n">
        <v>60439490.7893404</v>
      </c>
      <c r="F27" s="0" t="n">
        <v>10073248.4648901</v>
      </c>
      <c r="G27" s="0" t="n">
        <v>309856.748014216</v>
      </c>
      <c r="H27" s="0" t="n">
        <v>191999.978870668</v>
      </c>
      <c r="I27" s="0" t="n">
        <v>94335.3666559319</v>
      </c>
    </row>
    <row r="28" customFormat="false" ht="12.8" hidden="false" customHeight="false" outlineLevel="0" collapsed="false">
      <c r="A28" s="0" t="n">
        <v>75</v>
      </c>
      <c r="B28" s="0" t="n">
        <v>17086898.4010552</v>
      </c>
      <c r="C28" s="0" t="n">
        <v>16514495.758111</v>
      </c>
      <c r="D28" s="0" t="n">
        <v>55099120.6197363</v>
      </c>
      <c r="E28" s="0" t="n">
        <v>62111466.4714006</v>
      </c>
      <c r="F28" s="0" t="n">
        <v>0</v>
      </c>
      <c r="G28" s="0" t="n">
        <v>302670.303693581</v>
      </c>
      <c r="H28" s="0" t="n">
        <v>200748.558677557</v>
      </c>
      <c r="I28" s="0" t="n">
        <v>98548.2579615566</v>
      </c>
    </row>
    <row r="29" customFormat="false" ht="12.8" hidden="false" customHeight="false" outlineLevel="0" collapsed="false">
      <c r="A29" s="0" t="n">
        <v>76</v>
      </c>
      <c r="B29" s="0" t="n">
        <v>20038015.1220348</v>
      </c>
      <c r="C29" s="0" t="n">
        <v>19441057.8807775</v>
      </c>
      <c r="D29" s="0" t="n">
        <v>64850911.1570265</v>
      </c>
      <c r="E29" s="0" t="n">
        <v>62747388.1836407</v>
      </c>
      <c r="F29" s="0" t="n">
        <v>10457898.0306068</v>
      </c>
      <c r="G29" s="0" t="n">
        <v>326481.63409553</v>
      </c>
      <c r="H29" s="0" t="n">
        <v>202526.822362676</v>
      </c>
      <c r="I29" s="0" t="n">
        <v>97069.6925701736</v>
      </c>
    </row>
    <row r="30" customFormat="false" ht="12.8" hidden="false" customHeight="false" outlineLevel="0" collapsed="false">
      <c r="A30" s="0" t="n">
        <v>77</v>
      </c>
      <c r="B30" s="0" t="n">
        <v>17322896.730632</v>
      </c>
      <c r="C30" s="0" t="n">
        <v>16709331.6872342</v>
      </c>
      <c r="D30" s="0" t="n">
        <v>55995035.4197196</v>
      </c>
      <c r="E30" s="0" t="n">
        <v>62451058.0249415</v>
      </c>
      <c r="F30" s="0" t="n">
        <v>0</v>
      </c>
      <c r="G30" s="0" t="n">
        <v>331848.10999964</v>
      </c>
      <c r="H30" s="0" t="n">
        <v>211759.247881669</v>
      </c>
      <c r="I30" s="0" t="n">
        <v>99939.5507377881</v>
      </c>
    </row>
    <row r="31" customFormat="false" ht="12.8" hidden="false" customHeight="false" outlineLevel="0" collapsed="false">
      <c r="A31" s="0" t="n">
        <v>78</v>
      </c>
      <c r="B31" s="0" t="n">
        <v>20360093.6390557</v>
      </c>
      <c r="C31" s="0" t="n">
        <v>19764393.9824816</v>
      </c>
      <c r="D31" s="0" t="n">
        <v>66161150.4943357</v>
      </c>
      <c r="E31" s="0" t="n">
        <v>63478824.3638755</v>
      </c>
      <c r="F31" s="0" t="n">
        <v>10579804.0606459</v>
      </c>
      <c r="G31" s="0" t="n">
        <v>313613.694944209</v>
      </c>
      <c r="H31" s="0" t="n">
        <v>212729.065194463</v>
      </c>
      <c r="I31" s="0" t="n">
        <v>99081.2806220998</v>
      </c>
    </row>
    <row r="32" customFormat="false" ht="12.8" hidden="false" customHeight="false" outlineLevel="0" collapsed="false">
      <c r="A32" s="0" t="n">
        <v>79</v>
      </c>
      <c r="B32" s="0" t="n">
        <v>17695849.3683584</v>
      </c>
      <c r="C32" s="0" t="n">
        <v>17072787.3184468</v>
      </c>
      <c r="D32" s="0" t="n">
        <v>57421586.6537005</v>
      </c>
      <c r="E32" s="0" t="n">
        <v>63422157.7322082</v>
      </c>
      <c r="F32" s="0" t="n">
        <v>0</v>
      </c>
      <c r="G32" s="0" t="n">
        <v>341370.650776172</v>
      </c>
      <c r="H32" s="0" t="n">
        <v>212431.302347791</v>
      </c>
      <c r="I32" s="0" t="n">
        <v>98942.9954109546</v>
      </c>
    </row>
    <row r="33" customFormat="false" ht="12.8" hidden="false" customHeight="false" outlineLevel="0" collapsed="false">
      <c r="A33" s="0" t="n">
        <v>80</v>
      </c>
      <c r="B33" s="0" t="n">
        <v>20644370.5513299</v>
      </c>
      <c r="C33" s="0" t="n">
        <v>20017835.9378443</v>
      </c>
      <c r="D33" s="0" t="n">
        <v>67177546.079992</v>
      </c>
      <c r="E33" s="0" t="n">
        <v>63981737.3118652</v>
      </c>
      <c r="F33" s="0" t="n">
        <v>10663622.8853109</v>
      </c>
      <c r="G33" s="0" t="n">
        <v>337678.646484237</v>
      </c>
      <c r="H33" s="0" t="n">
        <v>218136.220275647</v>
      </c>
      <c r="I33" s="0" t="n">
        <v>101028.209608148</v>
      </c>
    </row>
    <row r="34" customFormat="false" ht="12.8" hidden="false" customHeight="false" outlineLevel="0" collapsed="false">
      <c r="A34" s="0" t="n">
        <v>81</v>
      </c>
      <c r="B34" s="0" t="n">
        <v>17895367.6058504</v>
      </c>
      <c r="C34" s="0" t="n">
        <v>17261541.1436419</v>
      </c>
      <c r="D34" s="0" t="n">
        <v>58196991.2097665</v>
      </c>
      <c r="E34" s="0" t="n">
        <v>63822755.9312799</v>
      </c>
      <c r="F34" s="0" t="n">
        <v>0</v>
      </c>
      <c r="G34" s="0" t="n">
        <v>339846.585911657</v>
      </c>
      <c r="H34" s="0" t="n">
        <v>222896.160028186</v>
      </c>
      <c r="I34" s="0" t="n">
        <v>101548.16609811</v>
      </c>
    </row>
    <row r="35" customFormat="false" ht="12.8" hidden="false" customHeight="false" outlineLevel="0" collapsed="false">
      <c r="A35" s="0" t="n">
        <v>82</v>
      </c>
      <c r="B35" s="0" t="n">
        <v>20686792.0850111</v>
      </c>
      <c r="C35" s="0" t="n">
        <v>20038559.6628846</v>
      </c>
      <c r="D35" s="0" t="n">
        <v>67392513.0040192</v>
      </c>
      <c r="E35" s="0" t="n">
        <v>63768016.1896938</v>
      </c>
      <c r="F35" s="0" t="n">
        <v>10628002.6982823</v>
      </c>
      <c r="G35" s="0" t="n">
        <v>351468.482914745</v>
      </c>
      <c r="H35" s="0" t="n">
        <v>225482.064539968</v>
      </c>
      <c r="I35" s="0" t="n">
        <v>101831.24953113</v>
      </c>
    </row>
    <row r="36" customFormat="false" ht="12.8" hidden="false" customHeight="false" outlineLevel="0" collapsed="false">
      <c r="A36" s="0" t="n">
        <v>83</v>
      </c>
      <c r="B36" s="0" t="n">
        <v>18121102.5864205</v>
      </c>
      <c r="C36" s="0" t="n">
        <v>17468128.7884239</v>
      </c>
      <c r="D36" s="0" t="n">
        <v>59048471.9462943</v>
      </c>
      <c r="E36" s="0" t="n">
        <v>64278418.1980235</v>
      </c>
      <c r="F36" s="0" t="n">
        <v>0</v>
      </c>
      <c r="G36" s="0" t="n">
        <v>360282.475720218</v>
      </c>
      <c r="H36" s="0" t="n">
        <v>223808.195475782</v>
      </c>
      <c r="I36" s="0" t="n">
        <v>98404.4668581081</v>
      </c>
    </row>
    <row r="37" customFormat="false" ht="12.8" hidden="false" customHeight="false" outlineLevel="0" collapsed="false">
      <c r="A37" s="0" t="n">
        <v>84</v>
      </c>
      <c r="B37" s="0" t="n">
        <v>21218409.7193595</v>
      </c>
      <c r="C37" s="0" t="n">
        <v>20554319.1617998</v>
      </c>
      <c r="D37" s="0" t="n">
        <v>69251077.3210004</v>
      </c>
      <c r="E37" s="0" t="n">
        <v>65178230.9121551</v>
      </c>
      <c r="F37" s="0" t="n">
        <v>10863038.4853592</v>
      </c>
      <c r="G37" s="0" t="n">
        <v>366208.875608934</v>
      </c>
      <c r="H37" s="0" t="n">
        <v>228444.565776365</v>
      </c>
      <c r="I37" s="0" t="n">
        <v>99195.8802492274</v>
      </c>
    </row>
    <row r="38" customFormat="false" ht="12.8" hidden="false" customHeight="false" outlineLevel="0" collapsed="false">
      <c r="A38" s="0" t="n">
        <v>85</v>
      </c>
      <c r="B38" s="0" t="n">
        <v>18467721.415298</v>
      </c>
      <c r="C38" s="0" t="n">
        <v>17779213.1367061</v>
      </c>
      <c r="D38" s="0" t="n">
        <v>60238590.3367345</v>
      </c>
      <c r="E38" s="0" t="n">
        <v>65190554.4724161</v>
      </c>
      <c r="F38" s="0" t="n">
        <v>0</v>
      </c>
      <c r="G38" s="0" t="n">
        <v>389629.89104106</v>
      </c>
      <c r="H38" s="0" t="n">
        <v>229836.525513524</v>
      </c>
      <c r="I38" s="0" t="n">
        <v>98631.2314819849</v>
      </c>
    </row>
    <row r="39" customFormat="false" ht="12.8" hidden="false" customHeight="false" outlineLevel="0" collapsed="false">
      <c r="A39" s="0" t="n">
        <v>86</v>
      </c>
      <c r="B39" s="0" t="n">
        <v>21432785.9192796</v>
      </c>
      <c r="C39" s="0" t="n">
        <v>20731027.117906</v>
      </c>
      <c r="D39" s="0" t="n">
        <v>69989642.7414554</v>
      </c>
      <c r="E39" s="0" t="n">
        <v>65589513.7146712</v>
      </c>
      <c r="F39" s="0" t="n">
        <v>10931585.6191119</v>
      </c>
      <c r="G39" s="0" t="n">
        <v>401873.857289641</v>
      </c>
      <c r="H39" s="0" t="n">
        <v>232293.931698493</v>
      </c>
      <c r="I39" s="0" t="n">
        <v>96558.5891221155</v>
      </c>
    </row>
    <row r="40" customFormat="false" ht="12.8" hidden="false" customHeight="false" outlineLevel="0" collapsed="false">
      <c r="A40" s="0" t="n">
        <v>87</v>
      </c>
      <c r="B40" s="0" t="n">
        <v>18698930.1176832</v>
      </c>
      <c r="C40" s="0" t="n">
        <v>17987510.0954549</v>
      </c>
      <c r="D40" s="0" t="n">
        <v>61055508.1789298</v>
      </c>
      <c r="E40" s="0" t="n">
        <v>65792351.3661534</v>
      </c>
      <c r="F40" s="0" t="n">
        <v>0</v>
      </c>
      <c r="G40" s="0" t="n">
        <v>405960.584350882</v>
      </c>
      <c r="H40" s="0" t="n">
        <v>236698.648177225</v>
      </c>
      <c r="I40" s="0" t="n">
        <v>98229.6995716639</v>
      </c>
    </row>
    <row r="41" customFormat="false" ht="12.8" hidden="false" customHeight="false" outlineLevel="0" collapsed="false">
      <c r="A41" s="0" t="n">
        <v>88</v>
      </c>
      <c r="B41" s="0" t="n">
        <v>21556905.7199138</v>
      </c>
      <c r="C41" s="0" t="n">
        <v>20844718.2118042</v>
      </c>
      <c r="D41" s="0" t="n">
        <v>70447895.1909937</v>
      </c>
      <c r="E41" s="0" t="n">
        <v>65791005.8711136</v>
      </c>
      <c r="F41" s="0" t="n">
        <v>10965167.6451856</v>
      </c>
      <c r="G41" s="0" t="n">
        <v>404990.306208089</v>
      </c>
      <c r="H41" s="0" t="n">
        <v>237794.515791131</v>
      </c>
      <c r="I41" s="0" t="n">
        <v>99146.6944434378</v>
      </c>
    </row>
    <row r="42" customFormat="false" ht="12.8" hidden="false" customHeight="false" outlineLevel="0" collapsed="false">
      <c r="A42" s="0" t="n">
        <v>89</v>
      </c>
      <c r="B42" s="0" t="n">
        <v>18982563.5055138</v>
      </c>
      <c r="C42" s="0" t="n">
        <v>18233029.4593491</v>
      </c>
      <c r="D42" s="0" t="n">
        <v>61950278.5299703</v>
      </c>
      <c r="E42" s="0" t="n">
        <v>66480972.2492484</v>
      </c>
      <c r="F42" s="0" t="n">
        <v>0</v>
      </c>
      <c r="G42" s="0" t="n">
        <v>438683.3105325</v>
      </c>
      <c r="H42" s="0" t="n">
        <v>240544.655927758</v>
      </c>
      <c r="I42" s="0" t="n">
        <v>100437.256720633</v>
      </c>
    </row>
    <row r="43" customFormat="false" ht="12.8" hidden="false" customHeight="false" outlineLevel="0" collapsed="false">
      <c r="A43" s="0" t="n">
        <v>90</v>
      </c>
      <c r="B43" s="0" t="n">
        <v>21956953.8171155</v>
      </c>
      <c r="C43" s="0" t="n">
        <v>21197952.8210292</v>
      </c>
      <c r="D43" s="0" t="n">
        <v>71726819.8265528</v>
      </c>
      <c r="E43" s="0" t="n">
        <v>66765917.2388169</v>
      </c>
      <c r="F43" s="0" t="n">
        <v>11127652.8731362</v>
      </c>
      <c r="G43" s="0" t="n">
        <v>449848.806580578</v>
      </c>
      <c r="H43" s="0" t="n">
        <v>240208.554546271</v>
      </c>
      <c r="I43" s="0" t="n">
        <v>98490.9070849185</v>
      </c>
    </row>
    <row r="44" customFormat="false" ht="12.8" hidden="false" customHeight="false" outlineLevel="0" collapsed="false">
      <c r="A44" s="0" t="n">
        <v>91</v>
      </c>
      <c r="B44" s="0" t="n">
        <v>19226419.8243684</v>
      </c>
      <c r="C44" s="0" t="n">
        <v>18483693.4025698</v>
      </c>
      <c r="D44" s="0" t="n">
        <v>62897223.4965786</v>
      </c>
      <c r="E44" s="0" t="n">
        <v>67252602.4242655</v>
      </c>
      <c r="F44" s="0" t="n">
        <v>0</v>
      </c>
      <c r="G44" s="0" t="n">
        <v>423183.24205161</v>
      </c>
      <c r="H44" s="0" t="n">
        <v>247427.404056143</v>
      </c>
      <c r="I44" s="0" t="n">
        <v>103022.536701219</v>
      </c>
    </row>
    <row r="45" customFormat="false" ht="12.8" hidden="false" customHeight="false" outlineLevel="0" collapsed="false">
      <c r="A45" s="0" t="n">
        <v>92</v>
      </c>
      <c r="B45" s="0" t="n">
        <v>22197892.6627445</v>
      </c>
      <c r="C45" s="0" t="n">
        <v>21437376.9089693</v>
      </c>
      <c r="D45" s="0" t="n">
        <v>72618760.5906771</v>
      </c>
      <c r="E45" s="0" t="n">
        <v>67379199.8190248</v>
      </c>
      <c r="F45" s="0" t="n">
        <v>11229866.6365041</v>
      </c>
      <c r="G45" s="0" t="n">
        <v>449539.493184148</v>
      </c>
      <c r="H45" s="0" t="n">
        <v>242011.549037481</v>
      </c>
      <c r="I45" s="0" t="n">
        <v>98521.0165050248</v>
      </c>
    </row>
    <row r="46" customFormat="false" ht="12.8" hidden="false" customHeight="false" outlineLevel="0" collapsed="false">
      <c r="A46" s="0" t="n">
        <v>93</v>
      </c>
      <c r="B46" s="0" t="n">
        <v>19357376.8468698</v>
      </c>
      <c r="C46" s="0" t="n">
        <v>18590499.2881268</v>
      </c>
      <c r="D46" s="0" t="n">
        <v>63331803.0648503</v>
      </c>
      <c r="E46" s="0" t="n">
        <v>67524789.97034</v>
      </c>
      <c r="F46" s="0" t="n">
        <v>0</v>
      </c>
      <c r="G46" s="0" t="n">
        <v>457157.123086145</v>
      </c>
      <c r="H46" s="0" t="n">
        <v>240754.95404828</v>
      </c>
      <c r="I46" s="0" t="n">
        <v>98522.1165837552</v>
      </c>
    </row>
    <row r="47" customFormat="false" ht="12.8" hidden="false" customHeight="false" outlineLevel="0" collapsed="false">
      <c r="A47" s="0" t="n">
        <v>94</v>
      </c>
      <c r="B47" s="0" t="n">
        <v>22274141.5492139</v>
      </c>
      <c r="C47" s="0" t="n">
        <v>21483437.741106</v>
      </c>
      <c r="D47" s="0" t="n">
        <v>72856110.3951075</v>
      </c>
      <c r="E47" s="0" t="n">
        <v>67418021.2796814</v>
      </c>
      <c r="F47" s="0" t="n">
        <v>11236336.8799469</v>
      </c>
      <c r="G47" s="0" t="n">
        <v>461604.47824146</v>
      </c>
      <c r="H47" s="0" t="n">
        <v>255336.570117371</v>
      </c>
      <c r="I47" s="0" t="n">
        <v>105375.37107001</v>
      </c>
    </row>
    <row r="48" customFormat="false" ht="12.8" hidden="false" customHeight="false" outlineLevel="0" collapsed="false">
      <c r="A48" s="0" t="n">
        <v>95</v>
      </c>
      <c r="B48" s="0" t="n">
        <v>19471539.5687293</v>
      </c>
      <c r="C48" s="0" t="n">
        <v>18703153.4238625</v>
      </c>
      <c r="D48" s="0" t="n">
        <v>63788504.7600075</v>
      </c>
      <c r="E48" s="0" t="n">
        <v>67790346.6572787</v>
      </c>
      <c r="F48" s="0" t="n">
        <v>0</v>
      </c>
      <c r="G48" s="0" t="n">
        <v>438465.210329951</v>
      </c>
      <c r="H48" s="0" t="n">
        <v>256997.715479028</v>
      </c>
      <c r="I48" s="0" t="n">
        <v>104176.027225461</v>
      </c>
    </row>
    <row r="49" customFormat="false" ht="12.8" hidden="false" customHeight="false" outlineLevel="0" collapsed="false">
      <c r="A49" s="0" t="n">
        <v>96</v>
      </c>
      <c r="B49" s="0" t="n">
        <v>22617048.5841764</v>
      </c>
      <c r="C49" s="0" t="n">
        <v>21845207.2670751</v>
      </c>
      <c r="D49" s="0" t="n">
        <v>74173166.0490472</v>
      </c>
      <c r="E49" s="0" t="n">
        <v>68446454.6797519</v>
      </c>
      <c r="F49" s="0" t="n">
        <v>11407742.4466253</v>
      </c>
      <c r="G49" s="0" t="n">
        <v>436638.769897518</v>
      </c>
      <c r="H49" s="0" t="n">
        <v>263551.816561929</v>
      </c>
      <c r="I49" s="0" t="n">
        <v>102358.186631223</v>
      </c>
    </row>
    <row r="50" customFormat="false" ht="12.8" hidden="false" customHeight="false" outlineLevel="0" collapsed="false">
      <c r="A50" s="0" t="n">
        <v>97</v>
      </c>
      <c r="B50" s="0" t="n">
        <v>19946364.9482112</v>
      </c>
      <c r="C50" s="0" t="n">
        <v>19171169.7144408</v>
      </c>
      <c r="D50" s="0" t="n">
        <v>65506943.4208724</v>
      </c>
      <c r="E50" s="0" t="n">
        <v>69393956.2264836</v>
      </c>
      <c r="F50" s="0" t="n">
        <v>0</v>
      </c>
      <c r="G50" s="0" t="n">
        <v>447492.159727976</v>
      </c>
      <c r="H50" s="0" t="n">
        <v>258468.492953279</v>
      </c>
      <c r="I50" s="0" t="n">
        <v>98906.5444130108</v>
      </c>
    </row>
    <row r="51" customFormat="false" ht="12.8" hidden="false" customHeight="false" outlineLevel="0" collapsed="false">
      <c r="A51" s="0" t="n">
        <v>98</v>
      </c>
      <c r="B51" s="0" t="n">
        <v>22869095.6181972</v>
      </c>
      <c r="C51" s="0" t="n">
        <v>22047562.8958354</v>
      </c>
      <c r="D51" s="0" t="n">
        <v>74912099.1175604</v>
      </c>
      <c r="E51" s="0" t="n">
        <v>68997606.9669546</v>
      </c>
      <c r="F51" s="0" t="n">
        <v>11499601.1611591</v>
      </c>
      <c r="G51" s="0" t="n">
        <v>481295.559595187</v>
      </c>
      <c r="H51" s="0" t="n">
        <v>269585.582573807</v>
      </c>
      <c r="I51" s="0" t="n">
        <v>100930.828846859</v>
      </c>
    </row>
    <row r="52" customFormat="false" ht="12.8" hidden="false" customHeight="false" outlineLevel="0" collapsed="false">
      <c r="A52" s="0" t="n">
        <v>99</v>
      </c>
      <c r="B52" s="0" t="n">
        <v>19922866.9561435</v>
      </c>
      <c r="C52" s="0" t="n">
        <v>19124901.3459676</v>
      </c>
      <c r="D52" s="0" t="n">
        <v>65389381.6442972</v>
      </c>
      <c r="E52" s="0" t="n">
        <v>69092797.3466196</v>
      </c>
      <c r="F52" s="0" t="n">
        <v>0</v>
      </c>
      <c r="G52" s="0" t="n">
        <v>452052.11441712</v>
      </c>
      <c r="H52" s="0" t="n">
        <v>274553.936550027</v>
      </c>
      <c r="I52" s="0" t="n">
        <v>101942.227441156</v>
      </c>
    </row>
    <row r="53" customFormat="false" ht="12.8" hidden="false" customHeight="false" outlineLevel="0" collapsed="false">
      <c r="A53" s="0" t="n">
        <v>100</v>
      </c>
      <c r="B53" s="0" t="n">
        <v>23045874.5741784</v>
      </c>
      <c r="C53" s="0" t="n">
        <v>22234507.5803614</v>
      </c>
      <c r="D53" s="0" t="n">
        <v>75591249.6686881</v>
      </c>
      <c r="E53" s="0" t="n">
        <v>69483399.7409324</v>
      </c>
      <c r="F53" s="0" t="n">
        <v>11580566.6234887</v>
      </c>
      <c r="G53" s="0" t="n">
        <v>450194.670904973</v>
      </c>
      <c r="H53" s="0" t="n">
        <v>286152.238946119</v>
      </c>
      <c r="I53" s="0" t="n">
        <v>107171.548522745</v>
      </c>
    </row>
    <row r="54" customFormat="false" ht="12.8" hidden="false" customHeight="false" outlineLevel="0" collapsed="false">
      <c r="A54" s="0" t="n">
        <v>101</v>
      </c>
      <c r="B54" s="0" t="n">
        <v>20204368.0188086</v>
      </c>
      <c r="C54" s="0" t="n">
        <v>19384806.0696199</v>
      </c>
      <c r="D54" s="0" t="n">
        <v>66292985.3567085</v>
      </c>
      <c r="E54" s="0" t="n">
        <v>69962450.6475175</v>
      </c>
      <c r="F54" s="0" t="n">
        <v>0</v>
      </c>
      <c r="G54" s="0" t="n">
        <v>463557.669816946</v>
      </c>
      <c r="H54" s="0" t="n">
        <v>282903.784067248</v>
      </c>
      <c r="I54" s="0" t="n">
        <v>104429.279006532</v>
      </c>
    </row>
    <row r="55" customFormat="false" ht="12.8" hidden="false" customHeight="false" outlineLevel="0" collapsed="false">
      <c r="A55" s="0" t="n">
        <v>102</v>
      </c>
      <c r="B55" s="0" t="n">
        <v>23296547.0980672</v>
      </c>
      <c r="C55" s="0" t="n">
        <v>22445016.6602427</v>
      </c>
      <c r="D55" s="0" t="n">
        <v>76336584.3966431</v>
      </c>
      <c r="E55" s="0" t="n">
        <v>70084180.7042834</v>
      </c>
      <c r="F55" s="0" t="n">
        <v>11680696.7840472</v>
      </c>
      <c r="G55" s="0" t="n">
        <v>484382.092139238</v>
      </c>
      <c r="H55" s="0" t="n">
        <v>290229.59964736</v>
      </c>
      <c r="I55" s="0" t="n">
        <v>109883.922911305</v>
      </c>
    </row>
    <row r="56" customFormat="false" ht="12.8" hidden="false" customHeight="false" outlineLevel="0" collapsed="false">
      <c r="A56" s="0" t="n">
        <v>103</v>
      </c>
      <c r="B56" s="0" t="n">
        <v>20480180.8247766</v>
      </c>
      <c r="C56" s="0" t="n">
        <v>19599328.424972</v>
      </c>
      <c r="D56" s="0" t="n">
        <v>67081765.5556721</v>
      </c>
      <c r="E56" s="0" t="n">
        <v>70693352.3247952</v>
      </c>
      <c r="F56" s="0" t="n">
        <v>0</v>
      </c>
      <c r="G56" s="0" t="n">
        <v>519686.360283768</v>
      </c>
      <c r="H56" s="0" t="n">
        <v>286774.394409066</v>
      </c>
      <c r="I56" s="0" t="n">
        <v>106273.77873109</v>
      </c>
    </row>
    <row r="57" customFormat="false" ht="12.8" hidden="false" customHeight="false" outlineLevel="0" collapsed="false">
      <c r="A57" s="0" t="n">
        <v>104</v>
      </c>
      <c r="B57" s="0" t="n">
        <v>23732637.2472576</v>
      </c>
      <c r="C57" s="0" t="n">
        <v>22887393.4474945</v>
      </c>
      <c r="D57" s="0" t="n">
        <v>77894933.5440501</v>
      </c>
      <c r="E57" s="0" t="n">
        <v>71431625.5404907</v>
      </c>
      <c r="F57" s="0" t="n">
        <v>11905270.9234151</v>
      </c>
      <c r="G57" s="0" t="n">
        <v>493624.95124924</v>
      </c>
      <c r="H57" s="0" t="n">
        <v>278881.963634763</v>
      </c>
      <c r="I57" s="0" t="n">
        <v>103909.835541514</v>
      </c>
    </row>
    <row r="58" customFormat="false" ht="12.8" hidden="false" customHeight="false" outlineLevel="0" collapsed="false">
      <c r="A58" s="0" t="n">
        <v>105</v>
      </c>
      <c r="B58" s="0" t="n">
        <v>20660356.113698</v>
      </c>
      <c r="C58" s="0" t="n">
        <v>19783419.2390735</v>
      </c>
      <c r="D58" s="0" t="n">
        <v>67760578.1012442</v>
      </c>
      <c r="E58" s="0" t="n">
        <v>71294920.2122614</v>
      </c>
      <c r="F58" s="0" t="n">
        <v>0</v>
      </c>
      <c r="G58" s="0" t="n">
        <v>524665.457044053</v>
      </c>
      <c r="H58" s="0" t="n">
        <v>279706.772251153</v>
      </c>
      <c r="I58" s="0" t="n">
        <v>103663.779041923</v>
      </c>
    </row>
    <row r="59" customFormat="false" ht="12.8" hidden="false" customHeight="false" outlineLevel="0" collapsed="false">
      <c r="A59" s="0" t="n">
        <v>106</v>
      </c>
      <c r="B59" s="0" t="n">
        <v>23634122.078109</v>
      </c>
      <c r="C59" s="0" t="n">
        <v>22772968.5648681</v>
      </c>
      <c r="D59" s="0" t="n">
        <v>77522970.7886866</v>
      </c>
      <c r="E59" s="0" t="n">
        <v>71056596.9646062</v>
      </c>
      <c r="F59" s="0" t="n">
        <v>11842766.1607677</v>
      </c>
      <c r="G59" s="0" t="n">
        <v>492125.478781508</v>
      </c>
      <c r="H59" s="0" t="n">
        <v>292950.403682681</v>
      </c>
      <c r="I59" s="0" t="n">
        <v>108682.329680942</v>
      </c>
    </row>
    <row r="60" customFormat="false" ht="12.8" hidden="false" customHeight="false" outlineLevel="0" collapsed="false">
      <c r="A60" s="0" t="n">
        <v>107</v>
      </c>
      <c r="B60" s="0" t="n">
        <v>20787284.6163966</v>
      </c>
      <c r="C60" s="0" t="n">
        <v>19886403.3407244</v>
      </c>
      <c r="D60" s="0" t="n">
        <v>68126312.5942456</v>
      </c>
      <c r="E60" s="0" t="n">
        <v>71630295.5977976</v>
      </c>
      <c r="F60" s="0" t="n">
        <v>0</v>
      </c>
      <c r="G60" s="0" t="n">
        <v>526070.127055564</v>
      </c>
      <c r="H60" s="0" t="n">
        <v>296304.015631779</v>
      </c>
      <c r="I60" s="0" t="n">
        <v>112153.047121213</v>
      </c>
    </row>
    <row r="61" customFormat="false" ht="12.8" hidden="false" customHeight="false" outlineLevel="0" collapsed="false">
      <c r="A61" s="0" t="n">
        <v>108</v>
      </c>
      <c r="B61" s="0" t="n">
        <v>23910295.5648106</v>
      </c>
      <c r="C61" s="0" t="n">
        <v>23027773.3945734</v>
      </c>
      <c r="D61" s="0" t="n">
        <v>78436556.0557726</v>
      </c>
      <c r="E61" s="0" t="n">
        <v>71823000.9822578</v>
      </c>
      <c r="F61" s="0" t="n">
        <v>11970500.1637096</v>
      </c>
      <c r="G61" s="0" t="n">
        <v>516788.803570456</v>
      </c>
      <c r="H61" s="0" t="n">
        <v>289538.231681425</v>
      </c>
      <c r="I61" s="0" t="n">
        <v>108850.192836095</v>
      </c>
    </row>
    <row r="62" customFormat="false" ht="12.8" hidden="false" customHeight="false" outlineLevel="0" collapsed="false">
      <c r="A62" s="0" t="n">
        <v>109</v>
      </c>
      <c r="B62" s="0" t="n">
        <v>20835131.7340036</v>
      </c>
      <c r="C62" s="0" t="n">
        <v>19931934.9107089</v>
      </c>
      <c r="D62" s="0" t="n">
        <v>68309711.8678111</v>
      </c>
      <c r="E62" s="0" t="n">
        <v>71815672.5443235</v>
      </c>
      <c r="F62" s="0" t="n">
        <v>0</v>
      </c>
      <c r="G62" s="0" t="n">
        <v>527527.298674715</v>
      </c>
      <c r="H62" s="0" t="n">
        <v>297865.617900652</v>
      </c>
      <c r="I62" s="0" t="n">
        <v>111148.438170409</v>
      </c>
    </row>
    <row r="63" customFormat="false" ht="12.8" hidden="false" customHeight="false" outlineLevel="0" collapsed="false">
      <c r="A63" s="0" t="n">
        <v>110</v>
      </c>
      <c r="B63" s="0" t="n">
        <v>24153001.7238129</v>
      </c>
      <c r="C63" s="0" t="n">
        <v>23267179.1375879</v>
      </c>
      <c r="D63" s="0" t="n">
        <v>79277242.642391</v>
      </c>
      <c r="E63" s="0" t="n">
        <v>72584899.23899</v>
      </c>
      <c r="F63" s="0" t="n">
        <v>12097483.2064983</v>
      </c>
      <c r="G63" s="0" t="n">
        <v>517805.027993324</v>
      </c>
      <c r="H63" s="0" t="n">
        <v>291928.439004206</v>
      </c>
      <c r="I63" s="0" t="n">
        <v>108698.741753537</v>
      </c>
    </row>
    <row r="64" customFormat="false" ht="12.8" hidden="false" customHeight="false" outlineLevel="0" collapsed="false">
      <c r="A64" s="0" t="n">
        <v>111</v>
      </c>
      <c r="B64" s="0" t="n">
        <v>21223769.7482092</v>
      </c>
      <c r="C64" s="0" t="n">
        <v>20335189.4259469</v>
      </c>
      <c r="D64" s="0" t="n">
        <v>69692247.2311652</v>
      </c>
      <c r="E64" s="0" t="n">
        <v>73217105.9945865</v>
      </c>
      <c r="F64" s="0" t="n">
        <v>0</v>
      </c>
      <c r="G64" s="0" t="n">
        <v>518566.477221082</v>
      </c>
      <c r="H64" s="0" t="n">
        <v>294529.753342809</v>
      </c>
      <c r="I64" s="0" t="n">
        <v>107834.416712023</v>
      </c>
    </row>
    <row r="65" customFormat="false" ht="12.8" hidden="false" customHeight="false" outlineLevel="0" collapsed="false">
      <c r="A65" s="0" t="n">
        <v>112</v>
      </c>
      <c r="B65" s="0" t="n">
        <v>24510015.8721081</v>
      </c>
      <c r="C65" s="0" t="n">
        <v>23604535.2596408</v>
      </c>
      <c r="D65" s="0" t="n">
        <v>80418913.6433371</v>
      </c>
      <c r="E65" s="0" t="n">
        <v>73562855.3151967</v>
      </c>
      <c r="F65" s="0" t="n">
        <v>12260475.8858661</v>
      </c>
      <c r="G65" s="0" t="n">
        <v>532437.545719237</v>
      </c>
      <c r="H65" s="0" t="n">
        <v>296121.760876331</v>
      </c>
      <c r="I65" s="0" t="n">
        <v>109887.579816694</v>
      </c>
    </row>
    <row r="66" customFormat="false" ht="12.8" hidden="false" customHeight="false" outlineLevel="0" collapsed="false">
      <c r="A66" s="0" t="n">
        <v>113</v>
      </c>
      <c r="B66" s="0" t="n">
        <v>21356129.2299199</v>
      </c>
      <c r="C66" s="0" t="n">
        <v>20463925.0043451</v>
      </c>
      <c r="D66" s="0" t="n">
        <v>70156517.8018781</v>
      </c>
      <c r="E66" s="0" t="n">
        <v>73655280.3507932</v>
      </c>
      <c r="F66" s="0" t="n">
        <v>0</v>
      </c>
      <c r="G66" s="0" t="n">
        <v>510612.00625483</v>
      </c>
      <c r="H66" s="0" t="n">
        <v>302704.644274389</v>
      </c>
      <c r="I66" s="0" t="n">
        <v>112696.535779515</v>
      </c>
    </row>
    <row r="67" customFormat="false" ht="12.8" hidden="false" customHeight="false" outlineLevel="0" collapsed="false">
      <c r="A67" s="0" t="n">
        <v>114</v>
      </c>
      <c r="B67" s="0" t="n">
        <v>24526779.5326699</v>
      </c>
      <c r="C67" s="0" t="n">
        <v>23636138.596301</v>
      </c>
      <c r="D67" s="0" t="n">
        <v>80570552.6256584</v>
      </c>
      <c r="E67" s="0" t="n">
        <v>73611622.1799146</v>
      </c>
      <c r="F67" s="0" t="n">
        <v>12268603.6966524</v>
      </c>
      <c r="G67" s="0" t="n">
        <v>512794.204678288</v>
      </c>
      <c r="H67" s="0" t="n">
        <v>300197.76968949</v>
      </c>
      <c r="I67" s="0" t="n">
        <v>110927.088573031</v>
      </c>
    </row>
    <row r="68" customFormat="false" ht="12.8" hidden="false" customHeight="false" outlineLevel="0" collapsed="false">
      <c r="A68" s="0" t="n">
        <v>115</v>
      </c>
      <c r="B68" s="0" t="n">
        <v>21527143.0462583</v>
      </c>
      <c r="C68" s="0" t="n">
        <v>20618682.5131008</v>
      </c>
      <c r="D68" s="0" t="n">
        <v>70773840.5755227</v>
      </c>
      <c r="E68" s="0" t="n">
        <v>74173433.142078</v>
      </c>
      <c r="F68" s="0" t="n">
        <v>0</v>
      </c>
      <c r="G68" s="0" t="n">
        <v>534326.25885915</v>
      </c>
      <c r="H68" s="0" t="n">
        <v>297684.650977435</v>
      </c>
      <c r="I68" s="0" t="n">
        <v>109213.747601252</v>
      </c>
    </row>
    <row r="69" customFormat="false" ht="12.8" hidden="false" customHeight="false" outlineLevel="0" collapsed="false">
      <c r="A69" s="0" t="n">
        <v>116</v>
      </c>
      <c r="B69" s="0" t="n">
        <v>24775355.9348886</v>
      </c>
      <c r="C69" s="0" t="n">
        <v>23904720.6594619</v>
      </c>
      <c r="D69" s="0" t="n">
        <v>81542511.4249206</v>
      </c>
      <c r="E69" s="0" t="n">
        <v>74439926.9860973</v>
      </c>
      <c r="F69" s="0" t="n">
        <v>12406654.4976829</v>
      </c>
      <c r="G69" s="0" t="n">
        <v>494549.339050338</v>
      </c>
      <c r="H69" s="0" t="n">
        <v>298148.566173821</v>
      </c>
      <c r="I69" s="0" t="n">
        <v>111339.100289372</v>
      </c>
    </row>
    <row r="70" customFormat="false" ht="12.8" hidden="false" customHeight="false" outlineLevel="0" collapsed="false">
      <c r="A70" s="0" t="n">
        <v>117</v>
      </c>
      <c r="B70" s="0" t="n">
        <v>21793032.3228697</v>
      </c>
      <c r="C70" s="0" t="n">
        <v>20903921.5461804</v>
      </c>
      <c r="D70" s="0" t="n">
        <v>71778899.1888068</v>
      </c>
      <c r="E70" s="0" t="n">
        <v>75109361.386473</v>
      </c>
      <c r="F70" s="0" t="n">
        <v>0</v>
      </c>
      <c r="G70" s="0" t="n">
        <v>501271.718595013</v>
      </c>
      <c r="H70" s="0" t="n">
        <v>306506.304014855</v>
      </c>
      <c r="I70" s="0" t="n">
        <v>116189.648684818</v>
      </c>
    </row>
    <row r="71" customFormat="false" ht="12.8" hidden="false" customHeight="false" outlineLevel="0" collapsed="false">
      <c r="A71" s="0" t="n">
        <v>118</v>
      </c>
      <c r="B71" s="0" t="n">
        <v>25165780.9125186</v>
      </c>
      <c r="C71" s="0" t="n">
        <v>24274261.6771145</v>
      </c>
      <c r="D71" s="0" t="n">
        <v>82829166.7262087</v>
      </c>
      <c r="E71" s="0" t="n">
        <v>75559696.3445379</v>
      </c>
      <c r="F71" s="0" t="n">
        <v>12593282.7240897</v>
      </c>
      <c r="G71" s="0" t="n">
        <v>509526.37828639</v>
      </c>
      <c r="H71" s="0" t="n">
        <v>303448.794502885</v>
      </c>
      <c r="I71" s="0" t="n">
        <v>112205.803735506</v>
      </c>
    </row>
    <row r="72" customFormat="false" ht="12.8" hidden="false" customHeight="false" outlineLevel="0" collapsed="false">
      <c r="A72" s="0" t="n">
        <v>119</v>
      </c>
      <c r="B72" s="0" t="n">
        <v>21939751.5225627</v>
      </c>
      <c r="C72" s="0" t="n">
        <v>21025771.8072618</v>
      </c>
      <c r="D72" s="0" t="n">
        <v>72230261.2227585</v>
      </c>
      <c r="E72" s="0" t="n">
        <v>75513752.3399794</v>
      </c>
      <c r="F72" s="0" t="n">
        <v>0</v>
      </c>
      <c r="G72" s="0" t="n">
        <v>534819.831900169</v>
      </c>
      <c r="H72" s="0" t="n">
        <v>301218.120679435</v>
      </c>
      <c r="I72" s="0" t="n">
        <v>111345.375316165</v>
      </c>
    </row>
    <row r="73" customFormat="false" ht="12.8" hidden="false" customHeight="false" outlineLevel="0" collapsed="false">
      <c r="A73" s="0" t="n">
        <v>120</v>
      </c>
      <c r="B73" s="0" t="n">
        <v>25313862.6067741</v>
      </c>
      <c r="C73" s="0" t="n">
        <v>24432096.6705892</v>
      </c>
      <c r="D73" s="0" t="n">
        <v>83408278.4842354</v>
      </c>
      <c r="E73" s="0" t="n">
        <v>76011927.1435463</v>
      </c>
      <c r="F73" s="0" t="n">
        <v>12668654.5239244</v>
      </c>
      <c r="G73" s="0" t="n">
        <v>503876.504092619</v>
      </c>
      <c r="H73" s="0" t="n">
        <v>299963.901212946</v>
      </c>
      <c r="I73" s="0" t="n">
        <v>111322.186970428</v>
      </c>
    </row>
    <row r="74" customFormat="false" ht="12.8" hidden="false" customHeight="false" outlineLevel="0" collapsed="false">
      <c r="A74" s="0" t="n">
        <v>121</v>
      </c>
      <c r="B74" s="0" t="n">
        <v>22223442.24172</v>
      </c>
      <c r="C74" s="0" t="n">
        <v>21305163.7537085</v>
      </c>
      <c r="D74" s="0" t="n">
        <v>73175339.6754379</v>
      </c>
      <c r="E74" s="0" t="n">
        <v>76467051.4829727</v>
      </c>
      <c r="F74" s="0" t="n">
        <v>0</v>
      </c>
      <c r="G74" s="0" t="n">
        <v>534696.605820224</v>
      </c>
      <c r="H74" s="0" t="n">
        <v>303964.903694615</v>
      </c>
      <c r="I74" s="0" t="n">
        <v>113738.540709534</v>
      </c>
    </row>
    <row r="75" customFormat="false" ht="12.8" hidden="false" customHeight="false" outlineLevel="0" collapsed="false">
      <c r="A75" s="0" t="n">
        <v>122</v>
      </c>
      <c r="B75" s="0" t="n">
        <v>25680403.6774123</v>
      </c>
      <c r="C75" s="0" t="n">
        <v>24789663.5669473</v>
      </c>
      <c r="D75" s="0" t="n">
        <v>84594306.8813308</v>
      </c>
      <c r="E75" s="0" t="n">
        <v>77025407.9415972</v>
      </c>
      <c r="F75" s="0" t="n">
        <v>12837567.9902662</v>
      </c>
      <c r="G75" s="0" t="n">
        <v>504056.9650001</v>
      </c>
      <c r="H75" s="0" t="n">
        <v>307281.538122892</v>
      </c>
      <c r="I75" s="0" t="n">
        <v>113430.86763144</v>
      </c>
    </row>
    <row r="76" customFormat="false" ht="12.8" hidden="false" customHeight="false" outlineLevel="0" collapsed="false">
      <c r="A76" s="0" t="n">
        <v>123</v>
      </c>
      <c r="B76" s="0" t="n">
        <v>22407996.7228492</v>
      </c>
      <c r="C76" s="0" t="n">
        <v>21460351.3529076</v>
      </c>
      <c r="D76" s="0" t="n">
        <v>73704944.1442272</v>
      </c>
      <c r="E76" s="0" t="n">
        <v>76918493.2473863</v>
      </c>
      <c r="F76" s="0" t="n">
        <v>0</v>
      </c>
      <c r="G76" s="0" t="n">
        <v>563850.179987345</v>
      </c>
      <c r="H76" s="0" t="n">
        <v>306400.596191149</v>
      </c>
      <c r="I76" s="0" t="n">
        <v>110563.705375831</v>
      </c>
    </row>
    <row r="77" customFormat="false" ht="12.8" hidden="false" customHeight="false" outlineLevel="0" collapsed="false">
      <c r="A77" s="0" t="n">
        <v>124</v>
      </c>
      <c r="B77" s="0" t="n">
        <v>25803691.9908595</v>
      </c>
      <c r="C77" s="0" t="n">
        <v>24918689.8153857</v>
      </c>
      <c r="D77" s="0" t="n">
        <v>85059538.0930448</v>
      </c>
      <c r="E77" s="0" t="n">
        <v>77368479.8307962</v>
      </c>
      <c r="F77" s="0" t="n">
        <v>12894746.638466</v>
      </c>
      <c r="G77" s="0" t="n">
        <v>514160.22907712</v>
      </c>
      <c r="H77" s="0" t="n">
        <v>295086.868188768</v>
      </c>
      <c r="I77" s="0" t="n">
        <v>108221.540296927</v>
      </c>
    </row>
    <row r="78" customFormat="false" ht="12.8" hidden="false" customHeight="false" outlineLevel="0" collapsed="false">
      <c r="A78" s="0" t="n">
        <v>125</v>
      </c>
      <c r="B78" s="0" t="n">
        <v>22560820.3481946</v>
      </c>
      <c r="C78" s="0" t="n">
        <v>21697754.7610555</v>
      </c>
      <c r="D78" s="0" t="n">
        <v>74537822.1948635</v>
      </c>
      <c r="E78" s="0" t="n">
        <v>77752636.1655322</v>
      </c>
      <c r="F78" s="0" t="n">
        <v>0</v>
      </c>
      <c r="G78" s="0" t="n">
        <v>483288.517279215</v>
      </c>
      <c r="H78" s="0" t="n">
        <v>302693.035254855</v>
      </c>
      <c r="I78" s="0" t="n">
        <v>110120.049435705</v>
      </c>
    </row>
    <row r="79" customFormat="false" ht="12.8" hidden="false" customHeight="false" outlineLevel="0" collapsed="false">
      <c r="A79" s="0" t="n">
        <v>126</v>
      </c>
      <c r="B79" s="0" t="n">
        <v>26081455.5247717</v>
      </c>
      <c r="C79" s="0" t="n">
        <v>25167480.6020544</v>
      </c>
      <c r="D79" s="0" t="n">
        <v>85933326.5148142</v>
      </c>
      <c r="E79" s="0" t="n">
        <v>78115092.5938308</v>
      </c>
      <c r="F79" s="0" t="n">
        <v>13019182.0989718</v>
      </c>
      <c r="G79" s="0" t="n">
        <v>525623.106207595</v>
      </c>
      <c r="H79" s="0" t="n">
        <v>310940.050167368</v>
      </c>
      <c r="I79" s="0" t="n">
        <v>110588.237631958</v>
      </c>
    </row>
    <row r="80" customFormat="false" ht="12.8" hidden="false" customHeight="false" outlineLevel="0" collapsed="false">
      <c r="A80" s="0" t="n">
        <v>127</v>
      </c>
      <c r="B80" s="0" t="n">
        <v>22641927.669938</v>
      </c>
      <c r="C80" s="0" t="n">
        <v>21712495.8624248</v>
      </c>
      <c r="D80" s="0" t="n">
        <v>74606441.2484334</v>
      </c>
      <c r="E80" s="0" t="n">
        <v>77799096.4989104</v>
      </c>
      <c r="F80" s="0" t="n">
        <v>0</v>
      </c>
      <c r="G80" s="0" t="n">
        <v>540410.946622248</v>
      </c>
      <c r="H80" s="0" t="n">
        <v>311390.891108628</v>
      </c>
      <c r="I80" s="0" t="n">
        <v>110899.956831933</v>
      </c>
    </row>
    <row r="81" customFormat="false" ht="12.8" hidden="false" customHeight="false" outlineLevel="0" collapsed="false">
      <c r="A81" s="0" t="n">
        <v>128</v>
      </c>
      <c r="B81" s="0" t="n">
        <v>25853369.9158001</v>
      </c>
      <c r="C81" s="0" t="n">
        <v>24904020.1893398</v>
      </c>
      <c r="D81" s="0" t="n">
        <v>85017283.2968602</v>
      </c>
      <c r="E81" s="0" t="n">
        <v>77330336.643533</v>
      </c>
      <c r="F81" s="0" t="n">
        <v>12888389.4405888</v>
      </c>
      <c r="G81" s="0" t="n">
        <v>548014.590983153</v>
      </c>
      <c r="H81" s="0" t="n">
        <v>321239.621332928</v>
      </c>
      <c r="I81" s="0" t="n">
        <v>114422.163063101</v>
      </c>
    </row>
    <row r="82" customFormat="false" ht="12.8" hidden="false" customHeight="false" outlineLevel="0" collapsed="false">
      <c r="A82" s="0" t="n">
        <v>129</v>
      </c>
      <c r="B82" s="0" t="n">
        <v>22505078.755141</v>
      </c>
      <c r="C82" s="0" t="n">
        <v>21542534.4419447</v>
      </c>
      <c r="D82" s="0" t="n">
        <v>74050342.1507272</v>
      </c>
      <c r="E82" s="0" t="n">
        <v>77202572.14411</v>
      </c>
      <c r="F82" s="0" t="n">
        <v>0</v>
      </c>
      <c r="G82" s="0" t="n">
        <v>552201.523533316</v>
      </c>
      <c r="H82" s="0" t="n">
        <v>326202.306416653</v>
      </c>
      <c r="I82" s="0" t="n">
        <v>120200.69035185</v>
      </c>
    </row>
    <row r="83" customFormat="false" ht="12.8" hidden="false" customHeight="false" outlineLevel="0" collapsed="false">
      <c r="A83" s="0" t="n">
        <v>130</v>
      </c>
      <c r="B83" s="0" t="n">
        <v>25909153.3029258</v>
      </c>
      <c r="C83" s="0" t="n">
        <v>24919416.3608269</v>
      </c>
      <c r="D83" s="0" t="n">
        <v>85168272.5579957</v>
      </c>
      <c r="E83" s="0" t="n">
        <v>77367384.589143</v>
      </c>
      <c r="F83" s="0" t="n">
        <v>12894564.0981905</v>
      </c>
      <c r="G83" s="0" t="n">
        <v>579893.328623856</v>
      </c>
      <c r="H83" s="0" t="n">
        <v>326630.850423205</v>
      </c>
      <c r="I83" s="0" t="n">
        <v>118875.37578831</v>
      </c>
    </row>
    <row r="84" customFormat="false" ht="12.8" hidden="false" customHeight="false" outlineLevel="0" collapsed="false">
      <c r="A84" s="0" t="n">
        <v>131</v>
      </c>
      <c r="B84" s="0" t="n">
        <v>22706611.005172</v>
      </c>
      <c r="C84" s="0" t="n">
        <v>21768942.4951267</v>
      </c>
      <c r="D84" s="0" t="n">
        <v>74872874.2032774</v>
      </c>
      <c r="E84" s="0" t="n">
        <v>77990001.2978778</v>
      </c>
      <c r="F84" s="0" t="n">
        <v>0</v>
      </c>
      <c r="G84" s="0" t="n">
        <v>545385.929921322</v>
      </c>
      <c r="H84" s="0" t="n">
        <v>313052.13760035</v>
      </c>
      <c r="I84" s="0" t="n">
        <v>113186.346462323</v>
      </c>
    </row>
    <row r="85" customFormat="false" ht="12.8" hidden="false" customHeight="false" outlineLevel="0" collapsed="false">
      <c r="A85" s="0" t="n">
        <v>132</v>
      </c>
      <c r="B85" s="0" t="n">
        <v>26180880.9269655</v>
      </c>
      <c r="C85" s="0" t="n">
        <v>25196995.1838999</v>
      </c>
      <c r="D85" s="0" t="n">
        <v>86138288.3266979</v>
      </c>
      <c r="E85" s="0" t="n">
        <v>78203296.9827704</v>
      </c>
      <c r="F85" s="0" t="n">
        <v>13033882.8304617</v>
      </c>
      <c r="G85" s="0" t="n">
        <v>584976.015426042</v>
      </c>
      <c r="H85" s="0" t="n">
        <v>318572.069094018</v>
      </c>
      <c r="I85" s="0" t="n">
        <v>114768.083636592</v>
      </c>
    </row>
    <row r="86" customFormat="false" ht="12.8" hidden="false" customHeight="false" outlineLevel="0" collapsed="false">
      <c r="A86" s="0" t="n">
        <v>133</v>
      </c>
      <c r="B86" s="0" t="n">
        <v>22844137.2769731</v>
      </c>
      <c r="C86" s="0" t="n">
        <v>21892613.2860783</v>
      </c>
      <c r="D86" s="0" t="n">
        <v>75350213.8621029</v>
      </c>
      <c r="E86" s="0" t="n">
        <v>78373004.8593914</v>
      </c>
      <c r="F86" s="0" t="n">
        <v>0</v>
      </c>
      <c r="G86" s="0" t="n">
        <v>542440.809259664</v>
      </c>
      <c r="H86" s="0" t="n">
        <v>325682.437899075</v>
      </c>
      <c r="I86" s="0" t="n">
        <v>119143.919622825</v>
      </c>
    </row>
    <row r="87" customFormat="false" ht="12.8" hidden="false" customHeight="false" outlineLevel="0" collapsed="false">
      <c r="A87" s="0" t="n">
        <v>134</v>
      </c>
      <c r="B87" s="0" t="n">
        <v>26373794.906004</v>
      </c>
      <c r="C87" s="0" t="n">
        <v>25421280.5661591</v>
      </c>
      <c r="D87" s="0" t="n">
        <v>86924628.5064676</v>
      </c>
      <c r="E87" s="0" t="n">
        <v>78884221.1466315</v>
      </c>
      <c r="F87" s="0" t="n">
        <v>13147370.1911053</v>
      </c>
      <c r="G87" s="0" t="n">
        <v>544485.520529003</v>
      </c>
      <c r="H87" s="0" t="n">
        <v>324889.92026366</v>
      </c>
      <c r="I87" s="0" t="n">
        <v>118769.855788949</v>
      </c>
    </row>
    <row r="88" customFormat="false" ht="12.8" hidden="false" customHeight="false" outlineLevel="0" collapsed="false">
      <c r="A88" s="0" t="n">
        <v>135</v>
      </c>
      <c r="B88" s="0" t="n">
        <v>23096412.1601322</v>
      </c>
      <c r="C88" s="0" t="n">
        <v>22142579.5266494</v>
      </c>
      <c r="D88" s="0" t="n">
        <v>76211305.1588732</v>
      </c>
      <c r="E88" s="0" t="n">
        <v>79273254.301385</v>
      </c>
      <c r="F88" s="0" t="n">
        <v>0</v>
      </c>
      <c r="G88" s="0" t="n">
        <v>550297.010875644</v>
      </c>
      <c r="H88" s="0" t="n">
        <v>322255.314164028</v>
      </c>
      <c r="I88" s="0" t="n">
        <v>116114.726347348</v>
      </c>
    </row>
    <row r="89" customFormat="false" ht="12.8" hidden="false" customHeight="false" outlineLevel="0" collapsed="false">
      <c r="A89" s="0" t="n">
        <v>136</v>
      </c>
      <c r="B89" s="0" t="n">
        <v>26628449.3253179</v>
      </c>
      <c r="C89" s="0" t="n">
        <v>25707479.4223601</v>
      </c>
      <c r="D89" s="0" t="n">
        <v>87918491.9524517</v>
      </c>
      <c r="E89" s="0" t="n">
        <v>79711212.9730984</v>
      </c>
      <c r="F89" s="0" t="n">
        <v>13285202.1621831</v>
      </c>
      <c r="G89" s="0" t="n">
        <v>521526.638375193</v>
      </c>
      <c r="H89" s="0" t="n">
        <v>318950.329970841</v>
      </c>
      <c r="I89" s="0" t="n">
        <v>114989.906588251</v>
      </c>
    </row>
    <row r="90" customFormat="false" ht="12.8" hidden="false" customHeight="false" outlineLevel="0" collapsed="false">
      <c r="A90" s="0" t="n">
        <v>137</v>
      </c>
      <c r="B90" s="0" t="n">
        <v>23179928.0457817</v>
      </c>
      <c r="C90" s="0" t="n">
        <v>22252871.7681298</v>
      </c>
      <c r="D90" s="0" t="n">
        <v>76616255.8424444</v>
      </c>
      <c r="E90" s="0" t="n">
        <v>79667778.7841726</v>
      </c>
      <c r="F90" s="0" t="n">
        <v>0</v>
      </c>
      <c r="G90" s="0" t="n">
        <v>522956.355569192</v>
      </c>
      <c r="H90" s="0" t="n">
        <v>323491.136560592</v>
      </c>
      <c r="I90" s="0" t="n">
        <v>115155.407888661</v>
      </c>
    </row>
    <row r="91" customFormat="false" ht="12.8" hidden="false" customHeight="false" outlineLevel="0" collapsed="false">
      <c r="A91" s="0" t="n">
        <v>138</v>
      </c>
      <c r="B91" s="0" t="n">
        <v>26850036.0670539</v>
      </c>
      <c r="C91" s="0" t="n">
        <v>25866671.4895762</v>
      </c>
      <c r="D91" s="0" t="n">
        <v>88509496.5255547</v>
      </c>
      <c r="E91" s="0" t="n">
        <v>80236491.6637562</v>
      </c>
      <c r="F91" s="0" t="n">
        <v>13372748.610626</v>
      </c>
      <c r="G91" s="0" t="n">
        <v>575461.974227754</v>
      </c>
      <c r="H91" s="0" t="n">
        <v>327161.698559423</v>
      </c>
      <c r="I91" s="0" t="n">
        <v>115344.149557913</v>
      </c>
    </row>
    <row r="92" customFormat="false" ht="12.8" hidden="false" customHeight="false" outlineLevel="0" collapsed="false">
      <c r="A92" s="0" t="n">
        <v>139</v>
      </c>
      <c r="B92" s="0" t="n">
        <v>23555800.9015892</v>
      </c>
      <c r="C92" s="0" t="n">
        <v>22562714.9556638</v>
      </c>
      <c r="D92" s="0" t="n">
        <v>77731941.6326259</v>
      </c>
      <c r="E92" s="0" t="n">
        <v>80779413.3885731</v>
      </c>
      <c r="F92" s="0" t="n">
        <v>0</v>
      </c>
      <c r="G92" s="0" t="n">
        <v>586692.931750128</v>
      </c>
      <c r="H92" s="0" t="n">
        <v>324614.568634391</v>
      </c>
      <c r="I92" s="0" t="n">
        <v>116826.350772557</v>
      </c>
    </row>
    <row r="93" customFormat="false" ht="12.8" hidden="false" customHeight="false" outlineLevel="0" collapsed="false">
      <c r="A93" s="0" t="n">
        <v>140</v>
      </c>
      <c r="B93" s="0" t="n">
        <v>26944856.0728431</v>
      </c>
      <c r="C93" s="0" t="n">
        <v>25978082.1686214</v>
      </c>
      <c r="D93" s="0" t="n">
        <v>88933261.2701735</v>
      </c>
      <c r="E93" s="0" t="n">
        <v>80635224.1079844</v>
      </c>
      <c r="F93" s="0" t="n">
        <v>13439204.0179974</v>
      </c>
      <c r="G93" s="0" t="n">
        <v>561790.631424638</v>
      </c>
      <c r="H93" s="0" t="n">
        <v>322210.371418662</v>
      </c>
      <c r="I93" s="0" t="n">
        <v>118247.00196913</v>
      </c>
    </row>
    <row r="94" customFormat="false" ht="12.8" hidden="false" customHeight="false" outlineLevel="0" collapsed="false">
      <c r="A94" s="0" t="n">
        <v>141</v>
      </c>
      <c r="B94" s="0" t="n">
        <v>23773581.5100752</v>
      </c>
      <c r="C94" s="0" t="n">
        <v>22818238.4362902</v>
      </c>
      <c r="D94" s="0" t="n">
        <v>78641437.894666</v>
      </c>
      <c r="E94" s="0" t="n">
        <v>81746442.5219541</v>
      </c>
      <c r="F94" s="0" t="n">
        <v>0</v>
      </c>
      <c r="G94" s="0" t="n">
        <v>545576.156347616</v>
      </c>
      <c r="H94" s="0" t="n">
        <v>326939.102917821</v>
      </c>
      <c r="I94" s="0" t="n">
        <v>118325.449313724</v>
      </c>
    </row>
    <row r="95" customFormat="false" ht="12.8" hidden="false" customHeight="false" outlineLevel="0" collapsed="false">
      <c r="A95" s="0" t="n">
        <v>142</v>
      </c>
      <c r="B95" s="0" t="n">
        <v>27476966.4741853</v>
      </c>
      <c r="C95" s="0" t="n">
        <v>26523681.8293539</v>
      </c>
      <c r="D95" s="0" t="n">
        <v>90827780.8242732</v>
      </c>
      <c r="E95" s="0" t="n">
        <v>82344311.1598919</v>
      </c>
      <c r="F95" s="0" t="n">
        <v>13724051.859982</v>
      </c>
      <c r="G95" s="0" t="n">
        <v>537500.788355536</v>
      </c>
      <c r="H95" s="0" t="n">
        <v>332466.581878533</v>
      </c>
      <c r="I95" s="0" t="n">
        <v>119024.677996192</v>
      </c>
    </row>
    <row r="96" customFormat="false" ht="12.8" hidden="false" customHeight="false" outlineLevel="0" collapsed="false">
      <c r="A96" s="0" t="n">
        <v>143</v>
      </c>
      <c r="B96" s="0" t="n">
        <v>24087838.8922726</v>
      </c>
      <c r="C96" s="0" t="n">
        <v>23142012.5126499</v>
      </c>
      <c r="D96" s="0" t="n">
        <v>79771810.1547936</v>
      </c>
      <c r="E96" s="0" t="n">
        <v>82878769.7047909</v>
      </c>
      <c r="F96" s="0" t="n">
        <v>0</v>
      </c>
      <c r="G96" s="0" t="n">
        <v>545414.655486376</v>
      </c>
      <c r="H96" s="0" t="n">
        <v>320573.280509364</v>
      </c>
      <c r="I96" s="0" t="n">
        <v>114054.919467096</v>
      </c>
    </row>
    <row r="97" customFormat="false" ht="12.8" hidden="false" customHeight="false" outlineLevel="0" collapsed="false">
      <c r="A97" s="0" t="n">
        <v>144</v>
      </c>
      <c r="B97" s="0" t="n">
        <v>27823193.7926836</v>
      </c>
      <c r="C97" s="0" t="n">
        <v>26903005.5232567</v>
      </c>
      <c r="D97" s="0" t="n">
        <v>92164206.8698968</v>
      </c>
      <c r="E97" s="0" t="n">
        <v>83457794.9160653</v>
      </c>
      <c r="F97" s="0" t="n">
        <v>13909632.4860109</v>
      </c>
      <c r="G97" s="0" t="n">
        <v>523047.518215558</v>
      </c>
      <c r="H97" s="0" t="n">
        <v>317769.877524047</v>
      </c>
      <c r="I97" s="0" t="n">
        <v>113386.962410482</v>
      </c>
    </row>
    <row r="98" customFormat="false" ht="12.8" hidden="false" customHeight="false" outlineLevel="0" collapsed="false">
      <c r="A98" s="0" t="n">
        <v>145</v>
      </c>
      <c r="B98" s="0" t="n">
        <v>24271567.0224451</v>
      </c>
      <c r="C98" s="0" t="n">
        <v>23316082.5643648</v>
      </c>
      <c r="D98" s="0" t="n">
        <v>80406382.5619652</v>
      </c>
      <c r="E98" s="0" t="n">
        <v>83458411.0892621</v>
      </c>
      <c r="F98" s="0" t="n">
        <v>0</v>
      </c>
      <c r="G98" s="0" t="n">
        <v>550227.864366558</v>
      </c>
      <c r="H98" s="0" t="n">
        <v>323931.59428362</v>
      </c>
      <c r="I98" s="0" t="n">
        <v>116178.570614475</v>
      </c>
    </row>
    <row r="99" customFormat="false" ht="12.8" hidden="false" customHeight="false" outlineLevel="0" collapsed="false">
      <c r="A99" s="0" t="n">
        <v>146</v>
      </c>
      <c r="B99" s="0" t="n">
        <v>27880184.9522127</v>
      </c>
      <c r="C99" s="0" t="n">
        <v>26980691.3240784</v>
      </c>
      <c r="D99" s="0" t="n">
        <v>92441910.0016054</v>
      </c>
      <c r="E99" s="0" t="n">
        <v>83705022.7618846</v>
      </c>
      <c r="F99" s="0" t="n">
        <v>13950837.1269808</v>
      </c>
      <c r="G99" s="0" t="n">
        <v>491392.044310192</v>
      </c>
      <c r="H99" s="0" t="n">
        <v>325584.747334592</v>
      </c>
      <c r="I99" s="0" t="n">
        <v>117881.19498496</v>
      </c>
    </row>
    <row r="100" customFormat="false" ht="12.8" hidden="false" customHeight="false" outlineLevel="0" collapsed="false">
      <c r="A100" s="0" t="n">
        <v>147</v>
      </c>
      <c r="B100" s="0" t="n">
        <v>24303341.844655</v>
      </c>
      <c r="C100" s="0" t="n">
        <v>23381060.7034023</v>
      </c>
      <c r="D100" s="0" t="n">
        <v>80622340.4339275</v>
      </c>
      <c r="E100" s="0" t="n">
        <v>83692552.2064295</v>
      </c>
      <c r="F100" s="0" t="n">
        <v>0</v>
      </c>
      <c r="G100" s="0" t="n">
        <v>515809.276757775</v>
      </c>
      <c r="H100" s="0" t="n">
        <v>323597.014660874</v>
      </c>
      <c r="I100" s="0" t="n">
        <v>118392.642620045</v>
      </c>
    </row>
    <row r="101" customFormat="false" ht="12.8" hidden="false" customHeight="false" outlineLevel="0" collapsed="false">
      <c r="A101" s="0" t="n">
        <v>148</v>
      </c>
      <c r="B101" s="0" t="n">
        <v>27768043.4102011</v>
      </c>
      <c r="C101" s="0" t="n">
        <v>26824014.6404949</v>
      </c>
      <c r="D101" s="0" t="n">
        <v>91915014.4185855</v>
      </c>
      <c r="E101" s="0" t="n">
        <v>83185396.1784715</v>
      </c>
      <c r="F101" s="0" t="n">
        <v>13864232.6964119</v>
      </c>
      <c r="G101" s="0" t="n">
        <v>535943.242412038</v>
      </c>
      <c r="H101" s="0" t="n">
        <v>323460.842690865</v>
      </c>
      <c r="I101" s="0" t="n">
        <v>120892.406576168</v>
      </c>
    </row>
    <row r="102" customFormat="false" ht="12.8" hidden="false" customHeight="false" outlineLevel="0" collapsed="false">
      <c r="A102" s="0" t="n">
        <v>149</v>
      </c>
      <c r="B102" s="0" t="n">
        <v>24334235.6296828</v>
      </c>
      <c r="C102" s="0" t="n">
        <v>23369709.2388883</v>
      </c>
      <c r="D102" s="0" t="n">
        <v>80592257.7569621</v>
      </c>
      <c r="E102" s="0" t="n">
        <v>83601126.6550232</v>
      </c>
      <c r="F102" s="0" t="n">
        <v>0</v>
      </c>
      <c r="G102" s="0" t="n">
        <v>559425.390540463</v>
      </c>
      <c r="H102" s="0" t="n">
        <v>321117.638393367</v>
      </c>
      <c r="I102" s="0" t="n">
        <v>119976.231229567</v>
      </c>
    </row>
    <row r="103" customFormat="false" ht="12.8" hidden="false" customHeight="false" outlineLevel="0" collapsed="false">
      <c r="A103" s="0" t="n">
        <v>150</v>
      </c>
      <c r="B103" s="0" t="n">
        <v>27898647.1582401</v>
      </c>
      <c r="C103" s="0" t="n">
        <v>26949459.0668462</v>
      </c>
      <c r="D103" s="0" t="n">
        <v>92336000.7123669</v>
      </c>
      <c r="E103" s="0" t="n">
        <v>83523314.4749803</v>
      </c>
      <c r="F103" s="0" t="n">
        <v>13920552.4124967</v>
      </c>
      <c r="G103" s="0" t="n">
        <v>539539.800769621</v>
      </c>
      <c r="H103" s="0" t="n">
        <v>325641.901224331</v>
      </c>
      <c r="I103" s="0" t="n">
        <v>120009.127714158</v>
      </c>
    </row>
    <row r="104" customFormat="false" ht="12.8" hidden="false" customHeight="false" outlineLevel="0" collapsed="false">
      <c r="A104" s="0" t="n">
        <v>151</v>
      </c>
      <c r="B104" s="0" t="n">
        <v>24431943.2261345</v>
      </c>
      <c r="C104" s="0" t="n">
        <v>23470035.3862229</v>
      </c>
      <c r="D104" s="0" t="n">
        <v>80966641.2699979</v>
      </c>
      <c r="E104" s="0" t="n">
        <v>83875778.0246519</v>
      </c>
      <c r="F104" s="0" t="n">
        <v>0</v>
      </c>
      <c r="G104" s="0" t="n">
        <v>555045.802316434</v>
      </c>
      <c r="H104" s="0" t="n">
        <v>324005.731439961</v>
      </c>
      <c r="I104" s="0" t="n">
        <v>118366.15165031</v>
      </c>
    </row>
    <row r="105" customFormat="false" ht="12.8" hidden="false" customHeight="false" outlineLevel="0" collapsed="false">
      <c r="A105" s="0" t="n">
        <v>152</v>
      </c>
      <c r="B105" s="0" t="n">
        <v>28114474.5298019</v>
      </c>
      <c r="C105" s="0" t="n">
        <v>27149723.5054695</v>
      </c>
      <c r="D105" s="0" t="n">
        <v>93058115.2818691</v>
      </c>
      <c r="E105" s="0" t="n">
        <v>84122084.3023284</v>
      </c>
      <c r="F105" s="0" t="n">
        <v>14020347.3837214</v>
      </c>
      <c r="G105" s="0" t="n">
        <v>556246.552445338</v>
      </c>
      <c r="H105" s="0" t="n">
        <v>324985.98487973</v>
      </c>
      <c r="I105" s="0" t="n">
        <v>119312.124296078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9570312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218</v>
      </c>
      <c r="C1" s="0" t="s">
        <v>263</v>
      </c>
      <c r="D1" s="0" t="s">
        <v>264</v>
      </c>
      <c r="E1" s="0" t="s">
        <v>265</v>
      </c>
      <c r="F1" s="0" t="s">
        <v>266</v>
      </c>
      <c r="G1" s="0" t="s">
        <v>267</v>
      </c>
      <c r="H1" s="0" t="s">
        <v>268</v>
      </c>
      <c r="I1" s="0" t="s">
        <v>219</v>
      </c>
    </row>
    <row r="2" customFormat="false" ht="12.8" hidden="false" customHeight="false" outlineLevel="0" collapsed="false">
      <c r="A2" s="0" t="n">
        <v>49</v>
      </c>
      <c r="B2" s="0" t="n">
        <v>18034497.499367</v>
      </c>
      <c r="C2" s="0" t="n">
        <v>17367019.5855732</v>
      </c>
      <c r="D2" s="0" t="n">
        <v>61396751.180196</v>
      </c>
      <c r="E2" s="0" t="n">
        <v>61396751.180196</v>
      </c>
      <c r="F2" s="0" t="n">
        <v>0</v>
      </c>
      <c r="G2" s="0" t="n">
        <v>394108.180340275</v>
      </c>
      <c r="H2" s="0" t="n">
        <v>180775.09686771</v>
      </c>
      <c r="I2" s="0" t="n">
        <v>132278.052265445</v>
      </c>
    </row>
    <row r="3" customFormat="false" ht="12.8" hidden="false" customHeight="false" outlineLevel="0" collapsed="false">
      <c r="A3" s="0" t="n">
        <v>50</v>
      </c>
      <c r="B3" s="0" t="n">
        <v>22385764.1527932</v>
      </c>
      <c r="C3" s="0" t="n">
        <v>21648646.0020164</v>
      </c>
      <c r="D3" s="0" t="n">
        <v>76538155.1354227</v>
      </c>
      <c r="E3" s="0" t="n">
        <v>65604132.9732195</v>
      </c>
      <c r="F3" s="0" t="n">
        <v>10934022.1622032</v>
      </c>
      <c r="G3" s="0" t="n">
        <v>465703.581884386</v>
      </c>
      <c r="H3" s="0" t="n">
        <v>175132.932221331</v>
      </c>
      <c r="I3" s="0" t="n">
        <v>137545.195244366</v>
      </c>
    </row>
    <row r="4" customFormat="false" ht="12.8" hidden="false" customHeight="false" outlineLevel="0" collapsed="false">
      <c r="A4" s="0" t="n">
        <v>51</v>
      </c>
      <c r="B4" s="0" t="n">
        <v>20234056.7711665</v>
      </c>
      <c r="C4" s="0" t="n">
        <v>19557502.2670642</v>
      </c>
      <c r="D4" s="0" t="n">
        <v>69201837.7522827</v>
      </c>
      <c r="E4" s="0" t="n">
        <v>69201837.7522827</v>
      </c>
      <c r="F4" s="0" t="n">
        <v>0</v>
      </c>
      <c r="G4" s="0" t="n">
        <v>405476.538367457</v>
      </c>
      <c r="H4" s="0" t="n">
        <v>168246.904025317</v>
      </c>
      <c r="I4" s="0" t="n">
        <v>146901.516727808</v>
      </c>
    </row>
    <row r="5" customFormat="false" ht="12.8" hidden="false" customHeight="false" outlineLevel="0" collapsed="false">
      <c r="A5" s="0" t="n">
        <v>52</v>
      </c>
      <c r="B5" s="0" t="n">
        <v>23483163.7309384</v>
      </c>
      <c r="C5" s="0" t="n">
        <v>22800277.6964896</v>
      </c>
      <c r="D5" s="0" t="n">
        <v>80693096.3076113</v>
      </c>
      <c r="E5" s="0" t="n">
        <v>69165511.1208097</v>
      </c>
      <c r="F5" s="0" t="n">
        <v>11527585.1868016</v>
      </c>
      <c r="G5" s="0" t="n">
        <v>419597.106877839</v>
      </c>
      <c r="H5" s="0" t="n">
        <v>160777.181539976</v>
      </c>
      <c r="I5" s="0" t="n">
        <v>146445.351472853</v>
      </c>
    </row>
    <row r="6" customFormat="false" ht="12.8" hidden="false" customHeight="false" outlineLevel="0" collapsed="false">
      <c r="A6" s="0" t="n">
        <v>53</v>
      </c>
      <c r="B6" s="0" t="n">
        <v>19146816.254714</v>
      </c>
      <c r="C6" s="0" t="n">
        <v>18529100.6215051</v>
      </c>
      <c r="D6" s="0" t="n">
        <v>65580466.4835956</v>
      </c>
      <c r="E6" s="0" t="n">
        <v>65580466.4835956</v>
      </c>
      <c r="F6" s="0" t="n">
        <v>0</v>
      </c>
      <c r="G6" s="0" t="n">
        <v>378658.160597499</v>
      </c>
      <c r="H6" s="0" t="n">
        <v>140524.226328756</v>
      </c>
      <c r="I6" s="0" t="n">
        <v>140761.780403749</v>
      </c>
    </row>
    <row r="7" customFormat="false" ht="12.8" hidden="false" customHeight="false" outlineLevel="0" collapsed="false">
      <c r="A7" s="0" t="n">
        <v>54</v>
      </c>
      <c r="B7" s="0" t="n">
        <v>21810280.3571705</v>
      </c>
      <c r="C7" s="0" t="n">
        <v>21160668.4623184</v>
      </c>
      <c r="D7" s="0" t="n">
        <v>74903236.5972534</v>
      </c>
      <c r="E7" s="0" t="n">
        <v>64202774.2262172</v>
      </c>
      <c r="F7" s="0" t="n">
        <v>10700462.3710362</v>
      </c>
      <c r="G7" s="0" t="n">
        <v>425811.298341677</v>
      </c>
      <c r="H7" s="0" t="n">
        <v>125573.370686728</v>
      </c>
      <c r="I7" s="0" t="n">
        <v>140324.608319577</v>
      </c>
    </row>
    <row r="8" customFormat="false" ht="12.8" hidden="false" customHeight="false" outlineLevel="0" collapsed="false">
      <c r="A8" s="0" t="n">
        <v>55</v>
      </c>
      <c r="B8" s="0" t="n">
        <v>18980756.5787828</v>
      </c>
      <c r="C8" s="0" t="n">
        <v>18385522.0533272</v>
      </c>
      <c r="D8" s="0" t="n">
        <v>65095158.2750847</v>
      </c>
      <c r="E8" s="0" t="n">
        <v>65095158.2750847</v>
      </c>
      <c r="F8" s="0" t="n">
        <v>0</v>
      </c>
      <c r="G8" s="0" t="n">
        <v>381129.270811297</v>
      </c>
      <c r="H8" s="0" t="n">
        <v>115652.520523482</v>
      </c>
      <c r="I8" s="0" t="n">
        <v>140646.763029675</v>
      </c>
    </row>
    <row r="9" customFormat="false" ht="12.8" hidden="false" customHeight="false" outlineLevel="0" collapsed="false">
      <c r="A9" s="0" t="n">
        <v>56</v>
      </c>
      <c r="B9" s="0" t="n">
        <v>22397188.7827913</v>
      </c>
      <c r="C9" s="0" t="n">
        <v>21792373.1554342</v>
      </c>
      <c r="D9" s="0" t="n">
        <v>77128525.8789395</v>
      </c>
      <c r="E9" s="0" t="n">
        <v>66110165.0390909</v>
      </c>
      <c r="F9" s="0" t="n">
        <v>11018360.8398485</v>
      </c>
      <c r="G9" s="0" t="n">
        <v>393019.012142057</v>
      </c>
      <c r="H9" s="0" t="n">
        <v>110280.791262627</v>
      </c>
      <c r="I9" s="0" t="n">
        <v>145022.605646437</v>
      </c>
    </row>
    <row r="10" customFormat="false" ht="12.8" hidden="false" customHeight="false" outlineLevel="0" collapsed="false">
      <c r="A10" s="0" t="n">
        <v>57</v>
      </c>
      <c r="B10" s="0" t="n">
        <v>19615633.2382376</v>
      </c>
      <c r="C10" s="0" t="n">
        <v>18922773.9883454</v>
      </c>
      <c r="D10" s="0" t="n">
        <v>66963570.8771658</v>
      </c>
      <c r="E10" s="0" t="n">
        <v>66963570.8771658</v>
      </c>
      <c r="F10" s="0" t="n">
        <v>0</v>
      </c>
      <c r="G10" s="0" t="n">
        <v>378297.632258294</v>
      </c>
      <c r="H10" s="0" t="n">
        <v>231105.10456155</v>
      </c>
      <c r="I10" s="0" t="n">
        <v>119223.590103333</v>
      </c>
    </row>
    <row r="11" customFormat="false" ht="12.8" hidden="false" customHeight="false" outlineLevel="0" collapsed="false">
      <c r="A11" s="0" t="n">
        <v>58</v>
      </c>
      <c r="B11" s="0" t="n">
        <v>23378790.7203935</v>
      </c>
      <c r="C11" s="0" t="n">
        <v>22694454.1202544</v>
      </c>
      <c r="D11" s="0" t="n">
        <v>80224936.5686824</v>
      </c>
      <c r="E11" s="0" t="n">
        <v>68764231.3445849</v>
      </c>
      <c r="F11" s="0" t="n">
        <v>11460705.2240975</v>
      </c>
      <c r="G11" s="0" t="n">
        <v>362617.77614439</v>
      </c>
      <c r="H11" s="0" t="n">
        <v>232427.543355756</v>
      </c>
      <c r="I11" s="0" t="n">
        <v>127558.97234145</v>
      </c>
    </row>
    <row r="12" customFormat="false" ht="12.8" hidden="false" customHeight="false" outlineLevel="0" collapsed="false">
      <c r="A12" s="0" t="n">
        <v>59</v>
      </c>
      <c r="B12" s="0" t="n">
        <v>20578914.6776703</v>
      </c>
      <c r="C12" s="0" t="n">
        <v>19886201.2196337</v>
      </c>
      <c r="D12" s="0" t="n">
        <v>70287204.1445025</v>
      </c>
      <c r="E12" s="0" t="n">
        <v>70287204.1445025</v>
      </c>
      <c r="F12" s="0" t="n">
        <v>0</v>
      </c>
      <c r="G12" s="0" t="n">
        <v>377360.511465342</v>
      </c>
      <c r="H12" s="0" t="n">
        <v>223852.144990663</v>
      </c>
      <c r="I12" s="0" t="n">
        <v>130715.43082937</v>
      </c>
    </row>
    <row r="13" customFormat="false" ht="12.8" hidden="false" customHeight="false" outlineLevel="0" collapsed="false">
      <c r="A13" s="0" t="n">
        <v>60</v>
      </c>
      <c r="B13" s="0" t="n">
        <v>24419598.4120469</v>
      </c>
      <c r="C13" s="0" t="n">
        <v>23685871.6563097</v>
      </c>
      <c r="D13" s="0" t="n">
        <v>83697046.4213687</v>
      </c>
      <c r="E13" s="0" t="n">
        <v>71740325.5040303</v>
      </c>
      <c r="F13" s="0" t="n">
        <v>11956720.9173384</v>
      </c>
      <c r="G13" s="0" t="n">
        <v>412542.037858259</v>
      </c>
      <c r="H13" s="0" t="n">
        <v>224459.021316239</v>
      </c>
      <c r="I13" s="0" t="n">
        <v>138179.566518179</v>
      </c>
    </row>
    <row r="14" customFormat="false" ht="12.8" hidden="false" customHeight="false" outlineLevel="0" collapsed="false">
      <c r="A14" s="0" t="n">
        <v>61</v>
      </c>
      <c r="B14" s="0" t="n">
        <v>19446933.4382352</v>
      </c>
      <c r="C14" s="0" t="n">
        <v>18753634.0126449</v>
      </c>
      <c r="D14" s="0" t="n">
        <v>62929071.0538336</v>
      </c>
      <c r="E14" s="0" t="n">
        <v>71195705.1024942</v>
      </c>
      <c r="F14" s="0" t="n">
        <v>0</v>
      </c>
      <c r="G14" s="0" t="n">
        <v>353916.305609579</v>
      </c>
      <c r="H14" s="0" t="n">
        <v>251308.902906091</v>
      </c>
      <c r="I14" s="0" t="n">
        <v>125820.310106618</v>
      </c>
    </row>
    <row r="15" customFormat="false" ht="12.8" hidden="false" customHeight="false" outlineLevel="0" collapsed="false">
      <c r="A15" s="0" t="n">
        <v>62</v>
      </c>
      <c r="B15" s="0" t="n">
        <v>21970032.2997489</v>
      </c>
      <c r="C15" s="0" t="n">
        <v>21267538.5874926</v>
      </c>
      <c r="D15" s="0" t="n">
        <v>71371446.577601</v>
      </c>
      <c r="E15" s="0" t="n">
        <v>69278745.9918297</v>
      </c>
      <c r="F15" s="0" t="n">
        <v>11546457.6653049</v>
      </c>
      <c r="G15" s="0" t="n">
        <v>370331.122204167</v>
      </c>
      <c r="H15" s="0" t="n">
        <v>242169.229853259</v>
      </c>
      <c r="I15" s="0" t="n">
        <v>128561.943141318</v>
      </c>
    </row>
    <row r="16" customFormat="false" ht="12.8" hidden="false" customHeight="false" outlineLevel="0" collapsed="false">
      <c r="A16" s="0" t="n">
        <v>63</v>
      </c>
      <c r="B16" s="0" t="n">
        <v>18061907.8282328</v>
      </c>
      <c r="C16" s="0" t="n">
        <v>17415118.5267505</v>
      </c>
      <c r="D16" s="0" t="n">
        <v>58676826.5236093</v>
      </c>
      <c r="E16" s="0" t="n">
        <v>65722627.1722019</v>
      </c>
      <c r="F16" s="0" t="n">
        <v>0</v>
      </c>
      <c r="G16" s="0" t="n">
        <v>337262.858522078</v>
      </c>
      <c r="H16" s="0" t="n">
        <v>224744.274099132</v>
      </c>
      <c r="I16" s="0" t="n">
        <v>121117.384087286</v>
      </c>
    </row>
    <row r="17" customFormat="false" ht="12.8" hidden="false" customHeight="false" outlineLevel="0" collapsed="false">
      <c r="A17" s="0" t="n">
        <v>64</v>
      </c>
      <c r="B17" s="0" t="n">
        <v>19818011.5998267</v>
      </c>
      <c r="C17" s="0" t="n">
        <v>19200364.5609438</v>
      </c>
      <c r="D17" s="0" t="n">
        <v>64704914.8045771</v>
      </c>
      <c r="E17" s="0" t="n">
        <v>62155156.1611251</v>
      </c>
      <c r="F17" s="0" t="n">
        <v>10359192.6935208</v>
      </c>
      <c r="G17" s="0" t="n">
        <v>324898.340178952</v>
      </c>
      <c r="H17" s="0" t="n">
        <v>210506.785363329</v>
      </c>
      <c r="I17" s="0" t="n">
        <v>117488.447629411</v>
      </c>
    </row>
    <row r="18" customFormat="false" ht="12.8" hidden="false" customHeight="false" outlineLevel="0" collapsed="false">
      <c r="A18" s="0" t="n">
        <v>65</v>
      </c>
      <c r="B18" s="0" t="n">
        <v>15851385.0013307</v>
      </c>
      <c r="C18" s="0" t="n">
        <v>15248005.3962422</v>
      </c>
      <c r="D18" s="0" t="n">
        <v>48714835.2312586</v>
      </c>
      <c r="E18" s="0" t="n">
        <v>61901140.1678812</v>
      </c>
      <c r="F18" s="0" t="n">
        <v>0</v>
      </c>
      <c r="G18" s="0" t="n">
        <v>323734.336312093</v>
      </c>
      <c r="H18" s="0" t="n">
        <v>200133.164224877</v>
      </c>
      <c r="I18" s="0" t="n">
        <v>113588.720787944</v>
      </c>
    </row>
    <row r="19" customFormat="false" ht="12.8" hidden="false" customHeight="false" outlineLevel="0" collapsed="false">
      <c r="A19" s="0" t="n">
        <v>66</v>
      </c>
      <c r="B19" s="0" t="n">
        <v>18844983.0549242</v>
      </c>
      <c r="C19" s="0" t="n">
        <v>18247154.4675525</v>
      </c>
      <c r="D19" s="0" t="n">
        <v>58995553.8146584</v>
      </c>
      <c r="E19" s="0" t="n">
        <v>62532043.0037038</v>
      </c>
      <c r="F19" s="0" t="n">
        <v>10422007.167284</v>
      </c>
      <c r="G19" s="0" t="n">
        <v>320087.638554397</v>
      </c>
      <c r="H19" s="0" t="n">
        <v>201073.033913401</v>
      </c>
      <c r="I19" s="0" t="n">
        <v>109525.592719891</v>
      </c>
    </row>
    <row r="20" customFormat="false" ht="12.8" hidden="false" customHeight="false" outlineLevel="0" collapsed="false">
      <c r="A20" s="0" t="n">
        <v>67</v>
      </c>
      <c r="B20" s="0" t="n">
        <v>15710193.8603896</v>
      </c>
      <c r="C20" s="0" t="n">
        <v>15080452.4095751</v>
      </c>
      <c r="D20" s="0" t="n">
        <v>48938002.922992</v>
      </c>
      <c r="E20" s="0" t="n">
        <v>59933007.6253545</v>
      </c>
      <c r="F20" s="0" t="n">
        <v>0</v>
      </c>
      <c r="G20" s="0" t="n">
        <v>359860.332902782</v>
      </c>
      <c r="H20" s="0" t="n">
        <v>196471.312890867</v>
      </c>
      <c r="I20" s="0" t="n">
        <v>104871.150029721</v>
      </c>
    </row>
    <row r="21" customFormat="false" ht="12.8" hidden="false" customHeight="false" outlineLevel="0" collapsed="false">
      <c r="A21" s="0" t="n">
        <v>68</v>
      </c>
      <c r="B21" s="0" t="n">
        <v>17902042.2470529</v>
      </c>
      <c r="C21" s="0" t="n">
        <v>17264995.7463398</v>
      </c>
      <c r="D21" s="0" t="n">
        <v>56474693.8168181</v>
      </c>
      <c r="E21" s="0" t="n">
        <v>58166443.4546368</v>
      </c>
      <c r="F21" s="0" t="n">
        <v>9694407.24243947</v>
      </c>
      <c r="G21" s="0" t="n">
        <v>365703.308487677</v>
      </c>
      <c r="H21" s="0" t="n">
        <v>197612.98762775</v>
      </c>
      <c r="I21" s="0" t="n">
        <v>105328.863710972</v>
      </c>
    </row>
    <row r="22" customFormat="false" ht="12.8" hidden="false" customHeight="false" outlineLevel="0" collapsed="false">
      <c r="A22" s="0" t="n">
        <v>69</v>
      </c>
      <c r="B22" s="0" t="n">
        <v>16312473.6921639</v>
      </c>
      <c r="C22" s="0" t="n">
        <v>15705373.1564909</v>
      </c>
      <c r="D22" s="0" t="n">
        <v>51381074.2440487</v>
      </c>
      <c r="E22" s="0" t="n">
        <v>60723011.799363</v>
      </c>
      <c r="F22" s="0" t="n">
        <v>0</v>
      </c>
      <c r="G22" s="0" t="n">
        <v>319021.354201584</v>
      </c>
      <c r="H22" s="0" t="n">
        <v>208030.960291906</v>
      </c>
      <c r="I22" s="0" t="n">
        <v>114354.601684911</v>
      </c>
    </row>
    <row r="23" customFormat="false" ht="12.8" hidden="false" customHeight="false" outlineLevel="0" collapsed="false">
      <c r="A23" s="0" t="n">
        <v>70</v>
      </c>
      <c r="B23" s="0" t="n">
        <v>18377075.255703</v>
      </c>
      <c r="C23" s="0" t="n">
        <v>17768088.2300223</v>
      </c>
      <c r="D23" s="0" t="n">
        <v>58302006.9408318</v>
      </c>
      <c r="E23" s="0" t="n">
        <v>58705837.4262466</v>
      </c>
      <c r="F23" s="0" t="n">
        <v>9784306.23770777</v>
      </c>
      <c r="G23" s="0" t="n">
        <v>352387.820166766</v>
      </c>
      <c r="H23" s="0" t="n">
        <v>198692.572963865</v>
      </c>
      <c r="I23" s="0" t="n">
        <v>82723.7607858221</v>
      </c>
    </row>
    <row r="24" customFormat="false" ht="12.8" hidden="false" customHeight="false" outlineLevel="0" collapsed="false">
      <c r="A24" s="0" t="n">
        <v>71</v>
      </c>
      <c r="B24" s="0" t="n">
        <v>15775798.0054219</v>
      </c>
      <c r="C24" s="0" t="n">
        <v>15195825.0058717</v>
      </c>
      <c r="D24" s="0" t="n">
        <v>50045408.2653347</v>
      </c>
      <c r="E24" s="0" t="n">
        <v>58224351.3432237</v>
      </c>
      <c r="F24" s="0" t="n">
        <v>0</v>
      </c>
      <c r="G24" s="0" t="n">
        <v>326486.177575674</v>
      </c>
      <c r="H24" s="0" t="n">
        <v>195594.321178904</v>
      </c>
      <c r="I24" s="0" t="n">
        <v>82703.572565179</v>
      </c>
    </row>
    <row r="25" customFormat="false" ht="12.8" hidden="false" customHeight="false" outlineLevel="0" collapsed="false">
      <c r="A25" s="0" t="n">
        <v>72</v>
      </c>
      <c r="B25" s="0" t="n">
        <v>18919215.4064925</v>
      </c>
      <c r="C25" s="0" t="n">
        <v>18334292.9553415</v>
      </c>
      <c r="D25" s="0" t="n">
        <v>60533247.0999704</v>
      </c>
      <c r="E25" s="0" t="n">
        <v>60017442.3289197</v>
      </c>
      <c r="F25" s="0" t="n">
        <v>10002907.0548199</v>
      </c>
      <c r="G25" s="0" t="n">
        <v>331292.678861732</v>
      </c>
      <c r="H25" s="0" t="n">
        <v>192983.746395605</v>
      </c>
      <c r="I25" s="0" t="n">
        <v>86637.1798480788</v>
      </c>
    </row>
    <row r="26" customFormat="false" ht="12.8" hidden="false" customHeight="false" outlineLevel="0" collapsed="false">
      <c r="A26" s="0" t="n">
        <v>73</v>
      </c>
      <c r="B26" s="0" t="n">
        <v>16707480.0312882</v>
      </c>
      <c r="C26" s="0" t="n">
        <v>16137989.6043561</v>
      </c>
      <c r="D26" s="0" t="n">
        <v>53552581.3952322</v>
      </c>
      <c r="E26" s="0" t="n">
        <v>61189018.1290069</v>
      </c>
      <c r="F26" s="0" t="n">
        <v>0</v>
      </c>
      <c r="G26" s="0" t="n">
        <v>312092.040187147</v>
      </c>
      <c r="H26" s="0" t="n">
        <v>191472.968401526</v>
      </c>
      <c r="I26" s="0" t="n">
        <v>94179.169061997</v>
      </c>
    </row>
    <row r="27" customFormat="false" ht="12.8" hidden="false" customHeight="false" outlineLevel="0" collapsed="false">
      <c r="A27" s="0" t="n">
        <v>74</v>
      </c>
      <c r="B27" s="0" t="n">
        <v>19836188.0403175</v>
      </c>
      <c r="C27" s="0" t="n">
        <v>19256348.5903152</v>
      </c>
      <c r="D27" s="0" t="n">
        <v>63971827.1577835</v>
      </c>
      <c r="E27" s="0" t="n">
        <v>62528327.7738071</v>
      </c>
      <c r="F27" s="0" t="n">
        <v>10421387.9623012</v>
      </c>
      <c r="G27" s="0" t="n">
        <v>315838.962801149</v>
      </c>
      <c r="H27" s="0" t="n">
        <v>195580.484569637</v>
      </c>
      <c r="I27" s="0" t="n">
        <v>97742.8609021736</v>
      </c>
    </row>
    <row r="28" customFormat="false" ht="12.8" hidden="false" customHeight="false" outlineLevel="0" collapsed="false">
      <c r="A28" s="0" t="n">
        <v>75</v>
      </c>
      <c r="B28" s="0" t="n">
        <v>17858235.1984558</v>
      </c>
      <c r="C28" s="0" t="n">
        <v>17265849.124142</v>
      </c>
      <c r="D28" s="0" t="n">
        <v>57656217.4467659</v>
      </c>
      <c r="E28" s="0" t="n">
        <v>64868274.9139551</v>
      </c>
      <c r="F28" s="0" t="n">
        <v>0</v>
      </c>
      <c r="G28" s="0" t="n">
        <v>315497.41570437</v>
      </c>
      <c r="H28" s="0" t="n">
        <v>204454.946661638</v>
      </c>
      <c r="I28" s="0" t="n">
        <v>103476.731353944</v>
      </c>
    </row>
    <row r="29" customFormat="false" ht="12.8" hidden="false" customHeight="false" outlineLevel="0" collapsed="false">
      <c r="A29" s="0" t="n">
        <v>76</v>
      </c>
      <c r="B29" s="0" t="n">
        <v>21402631.2130458</v>
      </c>
      <c r="C29" s="0" t="n">
        <v>20786485.0859886</v>
      </c>
      <c r="D29" s="0" t="n">
        <v>69417913.2068486</v>
      </c>
      <c r="E29" s="0" t="n">
        <v>67000088.8766985</v>
      </c>
      <c r="F29" s="0" t="n">
        <v>11166681.4794497</v>
      </c>
      <c r="G29" s="0" t="n">
        <v>332110.322108298</v>
      </c>
      <c r="H29" s="0" t="n">
        <v>210692.625117257</v>
      </c>
      <c r="I29" s="0" t="n">
        <v>104775.97118811</v>
      </c>
    </row>
    <row r="30" customFormat="false" ht="12.8" hidden="false" customHeight="false" outlineLevel="0" collapsed="false">
      <c r="A30" s="0" t="n">
        <v>77</v>
      </c>
      <c r="B30" s="0" t="n">
        <v>18921680.1817291</v>
      </c>
      <c r="C30" s="0" t="n">
        <v>18301983.7848025</v>
      </c>
      <c r="D30" s="0" t="n">
        <v>61426269.7418328</v>
      </c>
      <c r="E30" s="0" t="n">
        <v>68289204.755269</v>
      </c>
      <c r="F30" s="0" t="n">
        <v>0</v>
      </c>
      <c r="G30" s="0" t="n">
        <v>322939.276309231</v>
      </c>
      <c r="H30" s="0" t="n">
        <v>220528.899812409</v>
      </c>
      <c r="I30" s="0" t="n">
        <v>108897.458292729</v>
      </c>
    </row>
    <row r="31" customFormat="false" ht="12.8" hidden="false" customHeight="false" outlineLevel="0" collapsed="false">
      <c r="A31" s="0" t="n">
        <v>78</v>
      </c>
      <c r="B31" s="0" t="n">
        <v>22679894.1213967</v>
      </c>
      <c r="C31" s="0" t="n">
        <v>22030325.4059044</v>
      </c>
      <c r="D31" s="0" t="n">
        <v>73862056.9993586</v>
      </c>
      <c r="E31" s="0" t="n">
        <v>70633624.1145494</v>
      </c>
      <c r="F31" s="0" t="n">
        <v>11772270.6857582</v>
      </c>
      <c r="G31" s="0" t="n">
        <v>342727.159463791</v>
      </c>
      <c r="H31" s="0" t="n">
        <v>229543.80191487</v>
      </c>
      <c r="I31" s="0" t="n">
        <v>110425.363019541</v>
      </c>
    </row>
    <row r="32" customFormat="false" ht="12.8" hidden="false" customHeight="false" outlineLevel="0" collapsed="false">
      <c r="A32" s="0" t="n">
        <v>79</v>
      </c>
      <c r="B32" s="0" t="n">
        <v>19998217.3455167</v>
      </c>
      <c r="C32" s="0" t="n">
        <v>19336303.9227369</v>
      </c>
      <c r="D32" s="0" t="n">
        <v>65145452.8672261</v>
      </c>
      <c r="E32" s="0" t="n">
        <v>71696180.2052661</v>
      </c>
      <c r="F32" s="0" t="n">
        <v>0</v>
      </c>
      <c r="G32" s="0" t="n">
        <v>353118.600671223</v>
      </c>
      <c r="H32" s="0" t="n">
        <v>230971.076413775</v>
      </c>
      <c r="I32" s="0" t="n">
        <v>111176.779563976</v>
      </c>
    </row>
    <row r="33" customFormat="false" ht="12.8" hidden="false" customHeight="false" outlineLevel="0" collapsed="false">
      <c r="A33" s="0" t="n">
        <v>80</v>
      </c>
      <c r="B33" s="0" t="n">
        <v>23630601.0355819</v>
      </c>
      <c r="C33" s="0" t="n">
        <v>22932610.7581545</v>
      </c>
      <c r="D33" s="0" t="n">
        <v>77070793.5801321</v>
      </c>
      <c r="E33" s="0" t="n">
        <v>73168381.3096334</v>
      </c>
      <c r="F33" s="0" t="n">
        <v>12194730.2182722</v>
      </c>
      <c r="G33" s="0" t="n">
        <v>380839.649504819</v>
      </c>
      <c r="H33" s="0" t="n">
        <v>238210.665830656</v>
      </c>
      <c r="I33" s="0" t="n">
        <v>112771.37441717</v>
      </c>
    </row>
    <row r="34" customFormat="false" ht="12.8" hidden="false" customHeight="false" outlineLevel="0" collapsed="false">
      <c r="A34" s="0" t="n">
        <v>81</v>
      </c>
      <c r="B34" s="0" t="n">
        <v>20650581.6863686</v>
      </c>
      <c r="C34" s="0" t="n">
        <v>19937904.1669688</v>
      </c>
      <c r="D34" s="0" t="n">
        <v>67309105.3278758</v>
      </c>
      <c r="E34" s="0" t="n">
        <v>73622797.7476144</v>
      </c>
      <c r="F34" s="0" t="n">
        <v>0</v>
      </c>
      <c r="G34" s="0" t="n">
        <v>388311.506415639</v>
      </c>
      <c r="H34" s="0" t="n">
        <v>244122.930682746</v>
      </c>
      <c r="I34" s="0" t="n">
        <v>114632.974716247</v>
      </c>
    </row>
    <row r="35" customFormat="false" ht="12.8" hidden="false" customHeight="false" outlineLevel="0" collapsed="false">
      <c r="A35" s="0" t="n">
        <v>82</v>
      </c>
      <c r="B35" s="0" t="n">
        <v>24082050.903759</v>
      </c>
      <c r="C35" s="0" t="n">
        <v>23346314.7660868</v>
      </c>
      <c r="D35" s="0" t="n">
        <v>78575547.3447132</v>
      </c>
      <c r="E35" s="0" t="n">
        <v>74222739.2711282</v>
      </c>
      <c r="F35" s="0" t="n">
        <v>12370456.545188</v>
      </c>
      <c r="G35" s="0" t="n">
        <v>407898.33416351</v>
      </c>
      <c r="H35" s="0" t="n">
        <v>248120.047244713</v>
      </c>
      <c r="I35" s="0" t="n">
        <v>113882.508948566</v>
      </c>
    </row>
    <row r="36" customFormat="false" ht="12.8" hidden="false" customHeight="false" outlineLevel="0" collapsed="false">
      <c r="A36" s="0" t="n">
        <v>83</v>
      </c>
      <c r="B36" s="0" t="n">
        <v>21064577.2487535</v>
      </c>
      <c r="C36" s="0" t="n">
        <v>20284556.4030828</v>
      </c>
      <c r="D36" s="0" t="n">
        <v>68630683.2709291</v>
      </c>
      <c r="E36" s="0" t="n">
        <v>74591627.6864914</v>
      </c>
      <c r="F36" s="0" t="n">
        <v>0</v>
      </c>
      <c r="G36" s="0" t="n">
        <v>447663.743753296</v>
      </c>
      <c r="H36" s="0" t="n">
        <v>252560.271195456</v>
      </c>
      <c r="I36" s="0" t="n">
        <v>113995.472459946</v>
      </c>
    </row>
    <row r="37" customFormat="false" ht="12.8" hidden="false" customHeight="false" outlineLevel="0" collapsed="false">
      <c r="A37" s="0" t="n">
        <v>84</v>
      </c>
      <c r="B37" s="0" t="n">
        <v>24616533.2140435</v>
      </c>
      <c r="C37" s="0" t="n">
        <v>23884862.6638385</v>
      </c>
      <c r="D37" s="0" t="n">
        <v>80558966.0616956</v>
      </c>
      <c r="E37" s="0" t="n">
        <v>75663733.2740583</v>
      </c>
      <c r="F37" s="0" t="n">
        <v>12610622.2123431</v>
      </c>
      <c r="G37" s="0" t="n">
        <v>395781.723758691</v>
      </c>
      <c r="H37" s="0" t="n">
        <v>256335.704888478</v>
      </c>
      <c r="I37" s="0" t="n">
        <v>113647.316511201</v>
      </c>
    </row>
    <row r="38" customFormat="false" ht="12.8" hidden="false" customHeight="false" outlineLevel="0" collapsed="false">
      <c r="A38" s="0" t="n">
        <v>85</v>
      </c>
      <c r="B38" s="0" t="n">
        <v>21868899.1085587</v>
      </c>
      <c r="C38" s="0" t="n">
        <v>21092224.9083314</v>
      </c>
      <c r="D38" s="0" t="n">
        <v>71513169.6463426</v>
      </c>
      <c r="E38" s="0" t="n">
        <v>77330674.9704741</v>
      </c>
      <c r="F38" s="0" t="n">
        <v>0</v>
      </c>
      <c r="G38" s="0" t="n">
        <v>448595.079281526</v>
      </c>
      <c r="H38" s="0" t="n">
        <v>251035.125797124</v>
      </c>
      <c r="I38" s="0" t="n">
        <v>110062.850212305</v>
      </c>
    </row>
    <row r="39" customFormat="false" ht="12.8" hidden="false" customHeight="false" outlineLevel="0" collapsed="false">
      <c r="A39" s="0" t="n">
        <v>86</v>
      </c>
      <c r="B39" s="0" t="n">
        <v>25507288.9290435</v>
      </c>
      <c r="C39" s="0" t="n">
        <v>24696276.5379401</v>
      </c>
      <c r="D39" s="0" t="n">
        <v>83405499.5306863</v>
      </c>
      <c r="E39" s="0" t="n">
        <v>78054451.3692709</v>
      </c>
      <c r="F39" s="0" t="n">
        <v>13009075.2282118</v>
      </c>
      <c r="G39" s="0" t="n">
        <v>476974.076707411</v>
      </c>
      <c r="H39" s="0" t="n">
        <v>257200.854701961</v>
      </c>
      <c r="I39" s="0" t="n">
        <v>109767.799562794</v>
      </c>
    </row>
    <row r="40" customFormat="false" ht="12.8" hidden="false" customHeight="false" outlineLevel="0" collapsed="false">
      <c r="A40" s="0" t="n">
        <v>87</v>
      </c>
      <c r="B40" s="0" t="n">
        <v>22335461.0929487</v>
      </c>
      <c r="C40" s="0" t="n">
        <v>21545335.4486783</v>
      </c>
      <c r="D40" s="0" t="n">
        <v>73190501.6383937</v>
      </c>
      <c r="E40" s="0" t="n">
        <v>78783513.52219</v>
      </c>
      <c r="F40" s="0" t="n">
        <v>0</v>
      </c>
      <c r="G40" s="0" t="n">
        <v>455984.604746144</v>
      </c>
      <c r="H40" s="0" t="n">
        <v>258969.664364149</v>
      </c>
      <c r="I40" s="0" t="n">
        <v>107387.678800214</v>
      </c>
    </row>
    <row r="41" customFormat="false" ht="12.8" hidden="false" customHeight="false" outlineLevel="0" collapsed="false">
      <c r="A41" s="0" t="n">
        <v>88</v>
      </c>
      <c r="B41" s="0" t="n">
        <v>26088709.8120943</v>
      </c>
      <c r="C41" s="0" t="n">
        <v>25305952.9236788</v>
      </c>
      <c r="D41" s="0" t="n">
        <v>85627552.8370248</v>
      </c>
      <c r="E41" s="0" t="n">
        <v>79888369.9377128</v>
      </c>
      <c r="F41" s="0" t="n">
        <v>13314728.3229521</v>
      </c>
      <c r="G41" s="0" t="n">
        <v>434538.022544597</v>
      </c>
      <c r="H41" s="0" t="n">
        <v>270308.296107336</v>
      </c>
      <c r="I41" s="0" t="n">
        <v>111300.813948029</v>
      </c>
    </row>
    <row r="42" customFormat="false" ht="12.8" hidden="false" customHeight="false" outlineLevel="0" collapsed="false">
      <c r="A42" s="0" t="n">
        <v>89</v>
      </c>
      <c r="B42" s="0" t="n">
        <v>22842065.464888</v>
      </c>
      <c r="C42" s="0" t="n">
        <v>22020845.9134522</v>
      </c>
      <c r="D42" s="0" t="n">
        <v>74912411.1498731</v>
      </c>
      <c r="E42" s="0" t="n">
        <v>80369371.2485802</v>
      </c>
      <c r="F42" s="0" t="n">
        <v>0</v>
      </c>
      <c r="G42" s="0" t="n">
        <v>474287.419164868</v>
      </c>
      <c r="H42" s="0" t="n">
        <v>270702.263782597</v>
      </c>
      <c r="I42" s="0" t="n">
        <v>108899.812126137</v>
      </c>
    </row>
    <row r="43" customFormat="false" ht="12.8" hidden="false" customHeight="false" outlineLevel="0" collapsed="false">
      <c r="A43" s="0" t="n">
        <v>90</v>
      </c>
      <c r="B43" s="0" t="n">
        <v>26592029.7237417</v>
      </c>
      <c r="C43" s="0" t="n">
        <v>25749077.4892466</v>
      </c>
      <c r="D43" s="0" t="n">
        <v>87218596.6671837</v>
      </c>
      <c r="E43" s="0" t="n">
        <v>81135795.9401857</v>
      </c>
      <c r="F43" s="0" t="n">
        <v>13522632.6566976</v>
      </c>
      <c r="G43" s="0" t="n">
        <v>482224.374855362</v>
      </c>
      <c r="H43" s="0" t="n">
        <v>280462.492808013</v>
      </c>
      <c r="I43" s="0" t="n">
        <v>114664.809759655</v>
      </c>
    </row>
    <row r="44" customFormat="false" ht="12.8" hidden="false" customHeight="false" outlineLevel="0" collapsed="false">
      <c r="A44" s="0" t="n">
        <v>91</v>
      </c>
      <c r="B44" s="0" t="n">
        <v>23411338.6417471</v>
      </c>
      <c r="C44" s="0" t="n">
        <v>22547121.2383979</v>
      </c>
      <c r="D44" s="0" t="n">
        <v>76811464.4930745</v>
      </c>
      <c r="E44" s="0" t="n">
        <v>82108505.8220295</v>
      </c>
      <c r="F44" s="0" t="n">
        <v>0</v>
      </c>
      <c r="G44" s="0" t="n">
        <v>490116.512002503</v>
      </c>
      <c r="H44" s="0" t="n">
        <v>291831.782618993</v>
      </c>
      <c r="I44" s="0" t="n">
        <v>117527.298182379</v>
      </c>
    </row>
    <row r="45" customFormat="false" ht="12.8" hidden="false" customHeight="false" outlineLevel="0" collapsed="false">
      <c r="A45" s="0" t="n">
        <v>92</v>
      </c>
      <c r="B45" s="0" t="n">
        <v>27033065.813658</v>
      </c>
      <c r="C45" s="0" t="n">
        <v>26231237.3454687</v>
      </c>
      <c r="D45" s="0" t="n">
        <v>88949206.5031482</v>
      </c>
      <c r="E45" s="0" t="n">
        <v>82529280.6688858</v>
      </c>
      <c r="F45" s="0" t="n">
        <v>13754880.111481</v>
      </c>
      <c r="G45" s="0" t="n">
        <v>428840.799035793</v>
      </c>
      <c r="H45" s="0" t="n">
        <v>290529.05384202</v>
      </c>
      <c r="I45" s="0" t="n">
        <v>117798.021873544</v>
      </c>
    </row>
    <row r="46" customFormat="false" ht="12.8" hidden="false" customHeight="false" outlineLevel="0" collapsed="false">
      <c r="A46" s="0" t="n">
        <v>93</v>
      </c>
      <c r="B46" s="0" t="n">
        <v>23803768.141565</v>
      </c>
      <c r="C46" s="0" t="n">
        <v>22966306.998669</v>
      </c>
      <c r="D46" s="0" t="n">
        <v>78342733.7024485</v>
      </c>
      <c r="E46" s="0" t="n">
        <v>83530610.039605</v>
      </c>
      <c r="F46" s="0" t="n">
        <v>0</v>
      </c>
      <c r="G46" s="0" t="n">
        <v>467417.788085254</v>
      </c>
      <c r="H46" s="0" t="n">
        <v>288805.439637531</v>
      </c>
      <c r="I46" s="0" t="n">
        <v>116054.164533059</v>
      </c>
    </row>
    <row r="47" customFormat="false" ht="12.8" hidden="false" customHeight="false" outlineLevel="0" collapsed="false">
      <c r="A47" s="0" t="n">
        <v>94</v>
      </c>
      <c r="B47" s="0" t="n">
        <v>27483027.8984443</v>
      </c>
      <c r="C47" s="0" t="n">
        <v>26645797.0303148</v>
      </c>
      <c r="D47" s="0" t="n">
        <v>90461464.3747</v>
      </c>
      <c r="E47" s="0" t="n">
        <v>83719811.354475</v>
      </c>
      <c r="F47" s="0" t="n">
        <v>13953301.8924125</v>
      </c>
      <c r="G47" s="0" t="n">
        <v>453634.488892376</v>
      </c>
      <c r="H47" s="0" t="n">
        <v>300493.214433789</v>
      </c>
      <c r="I47" s="0" t="n">
        <v>118718.806861838</v>
      </c>
    </row>
    <row r="48" customFormat="false" ht="12.8" hidden="false" customHeight="false" outlineLevel="0" collapsed="false">
      <c r="A48" s="0" t="n">
        <v>95</v>
      </c>
      <c r="B48" s="0" t="n">
        <v>24213682.1943193</v>
      </c>
      <c r="C48" s="0" t="n">
        <v>23353754.5779486</v>
      </c>
      <c r="D48" s="0" t="n">
        <v>79752098.7736153</v>
      </c>
      <c r="E48" s="0" t="n">
        <v>84774107.3041953</v>
      </c>
      <c r="F48" s="0" t="n">
        <v>0</v>
      </c>
      <c r="G48" s="0" t="n">
        <v>477354.565547164</v>
      </c>
      <c r="H48" s="0" t="n">
        <v>300840.532376985</v>
      </c>
      <c r="I48" s="0" t="n">
        <v>116760.740637937</v>
      </c>
    </row>
    <row r="49" customFormat="false" ht="12.8" hidden="false" customHeight="false" outlineLevel="0" collapsed="false">
      <c r="A49" s="0" t="n">
        <v>96</v>
      </c>
      <c r="B49" s="0" t="n">
        <v>28303214.3856732</v>
      </c>
      <c r="C49" s="0" t="n">
        <v>27393560.6888458</v>
      </c>
      <c r="D49" s="0" t="n">
        <v>93088527.086884</v>
      </c>
      <c r="E49" s="0" t="n">
        <v>85913950.1508812</v>
      </c>
      <c r="F49" s="0" t="n">
        <v>14318991.6918135</v>
      </c>
      <c r="G49" s="0" t="n">
        <v>520690.984179663</v>
      </c>
      <c r="H49" s="0" t="n">
        <v>307251.321252544</v>
      </c>
      <c r="I49" s="0" t="n">
        <v>116730.559136012</v>
      </c>
    </row>
    <row r="50" customFormat="false" ht="12.8" hidden="false" customHeight="false" outlineLevel="0" collapsed="false">
      <c r="A50" s="0" t="n">
        <v>97</v>
      </c>
      <c r="B50" s="0" t="n">
        <v>24664340.8638876</v>
      </c>
      <c r="C50" s="0" t="n">
        <v>23733949.4519107</v>
      </c>
      <c r="D50" s="0" t="n">
        <v>81122712.4652145</v>
      </c>
      <c r="E50" s="0" t="n">
        <v>85960856.5443415</v>
      </c>
      <c r="F50" s="0" t="n">
        <v>0</v>
      </c>
      <c r="G50" s="0" t="n">
        <v>532183.317471015</v>
      </c>
      <c r="H50" s="0" t="n">
        <v>314005.760081325</v>
      </c>
      <c r="I50" s="0" t="n">
        <v>120289.049177922</v>
      </c>
    </row>
    <row r="51" customFormat="false" ht="12.8" hidden="false" customHeight="false" outlineLevel="0" collapsed="false">
      <c r="A51" s="0" t="n">
        <v>98</v>
      </c>
      <c r="B51" s="0" t="n">
        <v>28775252.5740387</v>
      </c>
      <c r="C51" s="0" t="n">
        <v>27821147.3960056</v>
      </c>
      <c r="D51" s="0" t="n">
        <v>94574104.7125793</v>
      </c>
      <c r="E51" s="0" t="n">
        <v>87103508.1528378</v>
      </c>
      <c r="F51" s="0" t="n">
        <v>14517251.3588063</v>
      </c>
      <c r="G51" s="0" t="n">
        <v>539588.224298922</v>
      </c>
      <c r="H51" s="0" t="n">
        <v>329509.365869951</v>
      </c>
      <c r="I51" s="0" t="n">
        <v>121439.411234551</v>
      </c>
    </row>
    <row r="52" customFormat="false" ht="12.8" hidden="false" customHeight="false" outlineLevel="0" collapsed="false">
      <c r="A52" s="0" t="n">
        <v>99</v>
      </c>
      <c r="B52" s="0" t="n">
        <v>25424618.0605322</v>
      </c>
      <c r="C52" s="0" t="n">
        <v>24461922.800784</v>
      </c>
      <c r="D52" s="0" t="n">
        <v>83700900.1723611</v>
      </c>
      <c r="E52" s="0" t="n">
        <v>88470749.4523125</v>
      </c>
      <c r="F52" s="0" t="n">
        <v>0</v>
      </c>
      <c r="G52" s="0" t="n">
        <v>571297.252193876</v>
      </c>
      <c r="H52" s="0" t="n">
        <v>312167.86842493</v>
      </c>
      <c r="I52" s="0" t="n">
        <v>113185.913041994</v>
      </c>
    </row>
    <row r="53" customFormat="false" ht="12.8" hidden="false" customHeight="false" outlineLevel="0" collapsed="false">
      <c r="A53" s="0" t="n">
        <v>100</v>
      </c>
      <c r="B53" s="0" t="n">
        <v>29441302.7876588</v>
      </c>
      <c r="C53" s="0" t="n">
        <v>28510395.9926691</v>
      </c>
      <c r="D53" s="0" t="n">
        <v>96964462.7188491</v>
      </c>
      <c r="E53" s="0" t="n">
        <v>89208258.4476296</v>
      </c>
      <c r="F53" s="0" t="n">
        <v>14868043.0746049</v>
      </c>
      <c r="G53" s="0" t="n">
        <v>520493.15910297</v>
      </c>
      <c r="H53" s="0" t="n">
        <v>328365.16762368</v>
      </c>
      <c r="I53" s="0" t="n">
        <v>117212.097518628</v>
      </c>
    </row>
    <row r="54" customFormat="false" ht="12.8" hidden="false" customHeight="false" outlineLevel="0" collapsed="false">
      <c r="A54" s="0" t="n">
        <v>101</v>
      </c>
      <c r="B54" s="0" t="n">
        <v>26164632.3590706</v>
      </c>
      <c r="C54" s="0" t="n">
        <v>25178141.2223834</v>
      </c>
      <c r="D54" s="0" t="n">
        <v>86193335.9980434</v>
      </c>
      <c r="E54" s="0" t="n">
        <v>90931172.6077762</v>
      </c>
      <c r="F54" s="0" t="n">
        <v>0</v>
      </c>
      <c r="G54" s="0" t="n">
        <v>578517.114098455</v>
      </c>
      <c r="H54" s="0" t="n">
        <v>326664.724145718</v>
      </c>
      <c r="I54" s="0" t="n">
        <v>116156.140632794</v>
      </c>
    </row>
    <row r="55" customFormat="false" ht="12.8" hidden="false" customHeight="false" outlineLevel="0" collapsed="false">
      <c r="A55" s="0" t="n">
        <v>102</v>
      </c>
      <c r="B55" s="0" t="n">
        <v>29999659.8344563</v>
      </c>
      <c r="C55" s="0" t="n">
        <v>29065243.2375918</v>
      </c>
      <c r="D55" s="0" t="n">
        <v>98930239.1735286</v>
      </c>
      <c r="E55" s="0" t="n">
        <v>90894221.7990438</v>
      </c>
      <c r="F55" s="0" t="n">
        <v>15149036.9665073</v>
      </c>
      <c r="G55" s="0" t="n">
        <v>527169.7783533</v>
      </c>
      <c r="H55" s="0" t="n">
        <v>326467.014828557</v>
      </c>
      <c r="I55" s="0" t="n">
        <v>115399.719546708</v>
      </c>
    </row>
    <row r="56" customFormat="false" ht="12.8" hidden="false" customHeight="false" outlineLevel="0" collapsed="false">
      <c r="A56" s="0" t="n">
        <v>103</v>
      </c>
      <c r="B56" s="0" t="n">
        <v>26490165.6136705</v>
      </c>
      <c r="C56" s="0" t="n">
        <v>25525967.6430421</v>
      </c>
      <c r="D56" s="0" t="n">
        <v>87450171.4670946</v>
      </c>
      <c r="E56" s="0" t="n">
        <v>92250195.377392</v>
      </c>
      <c r="F56" s="0" t="n">
        <v>0</v>
      </c>
      <c r="G56" s="0" t="n">
        <v>544767.202152629</v>
      </c>
      <c r="H56" s="0" t="n">
        <v>336119.450160331</v>
      </c>
      <c r="I56" s="0" t="n">
        <v>119016.16902213</v>
      </c>
    </row>
    <row r="57" customFormat="false" ht="12.8" hidden="false" customHeight="false" outlineLevel="0" collapsed="false">
      <c r="A57" s="0" t="n">
        <v>104</v>
      </c>
      <c r="B57" s="0" t="n">
        <v>30985628.0700489</v>
      </c>
      <c r="C57" s="0" t="n">
        <v>29979980.0026607</v>
      </c>
      <c r="D57" s="0" t="n">
        <v>102099609.916158</v>
      </c>
      <c r="E57" s="0" t="n">
        <v>93750706.5498565</v>
      </c>
      <c r="F57" s="0" t="n">
        <v>15625117.7583094</v>
      </c>
      <c r="G57" s="0" t="n">
        <v>591380.529209964</v>
      </c>
      <c r="H57" s="0" t="n">
        <v>332732.086404386</v>
      </c>
      <c r="I57" s="0" t="n">
        <v>116479.216819841</v>
      </c>
    </row>
    <row r="58" customFormat="false" ht="12.8" hidden="false" customHeight="false" outlineLevel="0" collapsed="false">
      <c r="A58" s="0" t="n">
        <v>105</v>
      </c>
      <c r="B58" s="0" t="n">
        <v>27072029.4590886</v>
      </c>
      <c r="C58" s="0" t="n">
        <v>26092183.6172438</v>
      </c>
      <c r="D58" s="0" t="n">
        <v>89442678.7029655</v>
      </c>
      <c r="E58" s="0" t="n">
        <v>94194136.1672633</v>
      </c>
      <c r="F58" s="0" t="n">
        <v>0</v>
      </c>
      <c r="G58" s="0" t="n">
        <v>559668.573237798</v>
      </c>
      <c r="H58" s="0" t="n">
        <v>337609.618952775</v>
      </c>
      <c r="I58" s="0" t="n">
        <v>117953.785220341</v>
      </c>
    </row>
    <row r="59" customFormat="false" ht="12.8" hidden="false" customHeight="false" outlineLevel="0" collapsed="false">
      <c r="A59" s="0" t="n">
        <v>106</v>
      </c>
      <c r="B59" s="0" t="n">
        <v>31450804.9669593</v>
      </c>
      <c r="C59" s="0" t="n">
        <v>30477495.8527962</v>
      </c>
      <c r="D59" s="0" t="n">
        <v>103834290.70208</v>
      </c>
      <c r="E59" s="0" t="n">
        <v>95260251.0260094</v>
      </c>
      <c r="F59" s="0" t="n">
        <v>15876708.5043349</v>
      </c>
      <c r="G59" s="0" t="n">
        <v>559291.139900288</v>
      </c>
      <c r="H59" s="0" t="n">
        <v>333335.795269614</v>
      </c>
      <c r="I59" s="0" t="n">
        <v>115260.255704534</v>
      </c>
    </row>
    <row r="60" customFormat="false" ht="12.8" hidden="false" customHeight="false" outlineLevel="0" collapsed="false">
      <c r="A60" s="0" t="n">
        <v>107</v>
      </c>
      <c r="B60" s="0" t="n">
        <v>27625444.5075916</v>
      </c>
      <c r="C60" s="0" t="n">
        <v>26604598.5471548</v>
      </c>
      <c r="D60" s="0" t="n">
        <v>91206777.4448877</v>
      </c>
      <c r="E60" s="0" t="n">
        <v>95946578.4479792</v>
      </c>
      <c r="F60" s="0" t="n">
        <v>0</v>
      </c>
      <c r="G60" s="0" t="n">
        <v>608808.158644293</v>
      </c>
      <c r="H60" s="0" t="n">
        <v>330877.412056117</v>
      </c>
      <c r="I60" s="0" t="n">
        <v>115943.413909131</v>
      </c>
    </row>
    <row r="61" customFormat="false" ht="12.8" hidden="false" customHeight="false" outlineLevel="0" collapsed="false">
      <c r="A61" s="0" t="n">
        <v>108</v>
      </c>
      <c r="B61" s="0" t="n">
        <v>32202272.7842934</v>
      </c>
      <c r="C61" s="0" t="n">
        <v>31184760.1492252</v>
      </c>
      <c r="D61" s="0" t="n">
        <v>106238342.329153</v>
      </c>
      <c r="E61" s="0" t="n">
        <v>97334314.2935557</v>
      </c>
      <c r="F61" s="0" t="n">
        <v>16222385.7155926</v>
      </c>
      <c r="G61" s="0" t="n">
        <v>592139.160278009</v>
      </c>
      <c r="H61" s="0" t="n">
        <v>342315.95810746</v>
      </c>
      <c r="I61" s="0" t="n">
        <v>118653.595261097</v>
      </c>
    </row>
    <row r="62" customFormat="false" ht="12.8" hidden="false" customHeight="false" outlineLevel="0" collapsed="false">
      <c r="A62" s="0" t="n">
        <v>109</v>
      </c>
      <c r="B62" s="0" t="n">
        <v>28313763.5389045</v>
      </c>
      <c r="C62" s="0" t="n">
        <v>27255539.4894464</v>
      </c>
      <c r="D62" s="0" t="n">
        <v>93483906.9057299</v>
      </c>
      <c r="E62" s="0" t="n">
        <v>98203445.3761032</v>
      </c>
      <c r="F62" s="0" t="n">
        <v>0</v>
      </c>
      <c r="G62" s="0" t="n">
        <v>631787.76984971</v>
      </c>
      <c r="H62" s="0" t="n">
        <v>343024.890414479</v>
      </c>
      <c r="I62" s="0" t="n">
        <v>119159.127419778</v>
      </c>
    </row>
    <row r="63" customFormat="false" ht="12.8" hidden="false" customHeight="false" outlineLevel="0" collapsed="false">
      <c r="A63" s="0" t="n">
        <v>110</v>
      </c>
      <c r="B63" s="0" t="n">
        <v>32805428.6120736</v>
      </c>
      <c r="C63" s="0" t="n">
        <v>31775645.3637133</v>
      </c>
      <c r="D63" s="0" t="n">
        <v>108290556.914358</v>
      </c>
      <c r="E63" s="0" t="n">
        <v>99094871.8843863</v>
      </c>
      <c r="F63" s="0" t="n">
        <v>16515811.980731</v>
      </c>
      <c r="G63" s="0" t="n">
        <v>609172.814262441</v>
      </c>
      <c r="H63" s="0" t="n">
        <v>338250.313402864</v>
      </c>
      <c r="I63" s="0" t="n">
        <v>117657.315278529</v>
      </c>
    </row>
    <row r="64" customFormat="false" ht="12.8" hidden="false" customHeight="false" outlineLevel="0" collapsed="false">
      <c r="A64" s="0" t="n">
        <v>111</v>
      </c>
      <c r="B64" s="0" t="n">
        <v>28790026.7420214</v>
      </c>
      <c r="C64" s="0" t="n">
        <v>27779394.7038229</v>
      </c>
      <c r="D64" s="0" t="n">
        <v>95276633.5593567</v>
      </c>
      <c r="E64" s="0" t="n">
        <v>99901574.9668257</v>
      </c>
      <c r="F64" s="0" t="n">
        <v>0</v>
      </c>
      <c r="G64" s="0" t="n">
        <v>572311.030945472</v>
      </c>
      <c r="H64" s="0" t="n">
        <v>352793.231434953</v>
      </c>
      <c r="I64" s="0" t="n">
        <v>122182.53688284</v>
      </c>
    </row>
    <row r="65" customFormat="false" ht="12.8" hidden="false" customHeight="false" outlineLevel="0" collapsed="false">
      <c r="A65" s="0" t="n">
        <v>112</v>
      </c>
      <c r="B65" s="0" t="n">
        <v>33485037.3653295</v>
      </c>
      <c r="C65" s="0" t="n">
        <v>32472462.5772852</v>
      </c>
      <c r="D65" s="0" t="n">
        <v>110675347.797815</v>
      </c>
      <c r="E65" s="0" t="n">
        <v>101147715.57453</v>
      </c>
      <c r="F65" s="0" t="n">
        <v>16857952.595755</v>
      </c>
      <c r="G65" s="0" t="n">
        <v>566401.985684886</v>
      </c>
      <c r="H65" s="0" t="n">
        <v>360655.864787163</v>
      </c>
      <c r="I65" s="0" t="n">
        <v>122167.053674693</v>
      </c>
    </row>
    <row r="66" customFormat="false" ht="12.8" hidden="false" customHeight="false" outlineLevel="0" collapsed="false">
      <c r="A66" s="0" t="n">
        <v>113</v>
      </c>
      <c r="B66" s="0" t="n">
        <v>29337694.660979</v>
      </c>
      <c r="C66" s="0" t="n">
        <v>28349531.5767063</v>
      </c>
      <c r="D66" s="0" t="n">
        <v>97283021.2361383</v>
      </c>
      <c r="E66" s="0" t="n">
        <v>101852139.764919</v>
      </c>
      <c r="F66" s="0" t="n">
        <v>0</v>
      </c>
      <c r="G66" s="0" t="n">
        <v>545657.392447217</v>
      </c>
      <c r="H66" s="0" t="n">
        <v>357020.455231971</v>
      </c>
      <c r="I66" s="0" t="n">
        <v>122121.766562194</v>
      </c>
    </row>
    <row r="67" customFormat="false" ht="12.8" hidden="false" customHeight="false" outlineLevel="0" collapsed="false">
      <c r="A67" s="0" t="n">
        <v>114</v>
      </c>
      <c r="B67" s="0" t="n">
        <v>34002617.5992501</v>
      </c>
      <c r="C67" s="0" t="n">
        <v>33006648.8340123</v>
      </c>
      <c r="D67" s="0" t="n">
        <v>112546126.040117</v>
      </c>
      <c r="E67" s="0" t="n">
        <v>102802796.121341</v>
      </c>
      <c r="F67" s="0" t="n">
        <v>17133799.3535568</v>
      </c>
      <c r="G67" s="0" t="n">
        <v>565066.777708259</v>
      </c>
      <c r="H67" s="0" t="n">
        <v>348345.463988163</v>
      </c>
      <c r="I67" s="0" t="n">
        <v>117937.890773473</v>
      </c>
    </row>
    <row r="68" customFormat="false" ht="12.8" hidden="false" customHeight="false" outlineLevel="0" collapsed="false">
      <c r="A68" s="0" t="n">
        <v>115</v>
      </c>
      <c r="B68" s="0" t="n">
        <v>30055921.0840623</v>
      </c>
      <c r="C68" s="0" t="n">
        <v>29018132.157094</v>
      </c>
      <c r="D68" s="0" t="n">
        <v>99595044.4400114</v>
      </c>
      <c r="E68" s="0" t="n">
        <v>104341928.054721</v>
      </c>
      <c r="F68" s="0" t="n">
        <v>0</v>
      </c>
      <c r="G68" s="0" t="n">
        <v>608159.718012573</v>
      </c>
      <c r="H68" s="0" t="n">
        <v>348884.242492106</v>
      </c>
      <c r="I68" s="0" t="n">
        <v>115349.952090839</v>
      </c>
    </row>
    <row r="69" customFormat="false" ht="12.8" hidden="false" customHeight="false" outlineLevel="0" collapsed="false">
      <c r="A69" s="0" t="n">
        <v>116</v>
      </c>
      <c r="B69" s="0" t="n">
        <v>34806286.2030402</v>
      </c>
      <c r="C69" s="0" t="n">
        <v>33740815.2481179</v>
      </c>
      <c r="D69" s="0" t="n">
        <v>115094993.760406</v>
      </c>
      <c r="E69" s="0" t="n">
        <v>105133942.934622</v>
      </c>
      <c r="F69" s="0" t="n">
        <v>17522323.822437</v>
      </c>
      <c r="G69" s="0" t="n">
        <v>629022.630562936</v>
      </c>
      <c r="H69" s="0" t="n">
        <v>354966.747375364</v>
      </c>
      <c r="I69" s="0" t="n">
        <v>116402.252834305</v>
      </c>
    </row>
    <row r="70" customFormat="false" ht="12.8" hidden="false" customHeight="false" outlineLevel="0" collapsed="false">
      <c r="A70" s="0" t="n">
        <v>117</v>
      </c>
      <c r="B70" s="0" t="n">
        <v>30533295.8123166</v>
      </c>
      <c r="C70" s="0" t="n">
        <v>29489656.2652433</v>
      </c>
      <c r="D70" s="0" t="n">
        <v>101275682.703172</v>
      </c>
      <c r="E70" s="0" t="n">
        <v>105992628.930161</v>
      </c>
      <c r="F70" s="0" t="n">
        <v>0</v>
      </c>
      <c r="G70" s="0" t="n">
        <v>600112.981647345</v>
      </c>
      <c r="H70" s="0" t="n">
        <v>359890.018720541</v>
      </c>
      <c r="I70" s="0" t="n">
        <v>119480.781007791</v>
      </c>
    </row>
    <row r="71" customFormat="false" ht="12.8" hidden="false" customHeight="false" outlineLevel="0" collapsed="false">
      <c r="A71" s="0" t="n">
        <v>118</v>
      </c>
      <c r="B71" s="0" t="n">
        <v>35320642.905779</v>
      </c>
      <c r="C71" s="0" t="n">
        <v>34299225.1314773</v>
      </c>
      <c r="D71" s="0" t="n">
        <v>117060008.747565</v>
      </c>
      <c r="E71" s="0" t="n">
        <v>106762560.836091</v>
      </c>
      <c r="F71" s="0" t="n">
        <v>17793760.1393485</v>
      </c>
      <c r="G71" s="0" t="n">
        <v>574232.225149381</v>
      </c>
      <c r="H71" s="0" t="n">
        <v>363349.677198356</v>
      </c>
      <c r="I71" s="0" t="n">
        <v>119765.531362744</v>
      </c>
    </row>
    <row r="72" customFormat="false" ht="12.8" hidden="false" customHeight="false" outlineLevel="0" collapsed="false">
      <c r="A72" s="0" t="n">
        <v>119</v>
      </c>
      <c r="B72" s="0" t="n">
        <v>30956208.765353</v>
      </c>
      <c r="C72" s="0" t="n">
        <v>29893356.9395035</v>
      </c>
      <c r="D72" s="0" t="n">
        <v>102713354.148502</v>
      </c>
      <c r="E72" s="0" t="n">
        <v>107354775.49596</v>
      </c>
      <c r="F72" s="0" t="n">
        <v>0</v>
      </c>
      <c r="G72" s="0" t="n">
        <v>623189.510571362</v>
      </c>
      <c r="H72" s="0" t="n">
        <v>358930.780394865</v>
      </c>
      <c r="I72" s="0" t="n">
        <v>115330.764119054</v>
      </c>
    </row>
    <row r="73" customFormat="false" ht="12.8" hidden="false" customHeight="false" outlineLevel="0" collapsed="false">
      <c r="A73" s="0" t="n">
        <v>120</v>
      </c>
      <c r="B73" s="0" t="n">
        <v>35842374.8883528</v>
      </c>
      <c r="C73" s="0" t="n">
        <v>34756774.9809511</v>
      </c>
      <c r="D73" s="0" t="n">
        <v>118629475.766596</v>
      </c>
      <c r="E73" s="0" t="n">
        <v>108084148.555053</v>
      </c>
      <c r="F73" s="0" t="n">
        <v>18014024.7591755</v>
      </c>
      <c r="G73" s="0" t="n">
        <v>624890.618520372</v>
      </c>
      <c r="H73" s="0" t="n">
        <v>374000.923749618</v>
      </c>
      <c r="I73" s="0" t="n">
        <v>123869.093045421</v>
      </c>
    </row>
    <row r="74" customFormat="false" ht="12.8" hidden="false" customHeight="false" outlineLevel="0" collapsed="false">
      <c r="A74" s="0" t="n">
        <v>121</v>
      </c>
      <c r="B74" s="0" t="n">
        <v>31372496.0222674</v>
      </c>
      <c r="C74" s="0" t="n">
        <v>30271649.8528558</v>
      </c>
      <c r="D74" s="0" t="n">
        <v>104071563.365099</v>
      </c>
      <c r="E74" s="0" t="n">
        <v>108622110.783256</v>
      </c>
      <c r="F74" s="0" t="n">
        <v>0</v>
      </c>
      <c r="G74" s="0" t="n">
        <v>646188.854154229</v>
      </c>
      <c r="H74" s="0" t="n">
        <v>370908.893332825</v>
      </c>
      <c r="I74" s="0" t="n">
        <v>119640.602749388</v>
      </c>
    </row>
    <row r="75" customFormat="false" ht="12.8" hidden="false" customHeight="false" outlineLevel="0" collapsed="false">
      <c r="A75" s="0" t="n">
        <v>122</v>
      </c>
      <c r="B75" s="0" t="n">
        <v>36255461.7761071</v>
      </c>
      <c r="C75" s="0" t="n">
        <v>35171079.0711474</v>
      </c>
      <c r="D75" s="0" t="n">
        <v>120144269.855562</v>
      </c>
      <c r="E75" s="0" t="n">
        <v>109398404.061105</v>
      </c>
      <c r="F75" s="0" t="n">
        <v>18233067.3435175</v>
      </c>
      <c r="G75" s="0" t="n">
        <v>624445.444502514</v>
      </c>
      <c r="H75" s="0" t="n">
        <v>375276.001693784</v>
      </c>
      <c r="I75" s="0" t="n">
        <v>120944.655376323</v>
      </c>
    </row>
    <row r="76" customFormat="false" ht="12.8" hidden="false" customHeight="false" outlineLevel="0" collapsed="false">
      <c r="A76" s="0" t="n">
        <v>123</v>
      </c>
      <c r="B76" s="0" t="n">
        <v>31977777.0700064</v>
      </c>
      <c r="C76" s="0" t="n">
        <v>30859473.5692296</v>
      </c>
      <c r="D76" s="0" t="n">
        <v>106123828.14087</v>
      </c>
      <c r="E76" s="0" t="n">
        <v>110711044.438377</v>
      </c>
      <c r="F76" s="0" t="n">
        <v>0</v>
      </c>
      <c r="G76" s="0" t="n">
        <v>658568.301074878</v>
      </c>
      <c r="H76" s="0" t="n">
        <v>375484.578870811</v>
      </c>
      <c r="I76" s="0" t="n">
        <v>120358.029758694</v>
      </c>
    </row>
    <row r="77" customFormat="false" ht="12.8" hidden="false" customHeight="false" outlineLevel="0" collapsed="false">
      <c r="A77" s="0" t="n">
        <v>124</v>
      </c>
      <c r="B77" s="0" t="n">
        <v>37205320.7420183</v>
      </c>
      <c r="C77" s="0" t="n">
        <v>36097905.0005918</v>
      </c>
      <c r="D77" s="0" t="n">
        <v>123354719.769308</v>
      </c>
      <c r="E77" s="0" t="n">
        <v>112241799.066922</v>
      </c>
      <c r="F77" s="0" t="n">
        <v>18706966.5111537</v>
      </c>
      <c r="G77" s="0" t="n">
        <v>645014.400439817</v>
      </c>
      <c r="H77" s="0" t="n">
        <v>377742.929580801</v>
      </c>
      <c r="I77" s="0" t="n">
        <v>120940.587722737</v>
      </c>
    </row>
    <row r="78" customFormat="false" ht="12.8" hidden="false" customHeight="false" outlineLevel="0" collapsed="false">
      <c r="A78" s="0" t="n">
        <v>125</v>
      </c>
      <c r="B78" s="0" t="n">
        <v>32648921.7096522</v>
      </c>
      <c r="C78" s="0" t="n">
        <v>31551476.0795683</v>
      </c>
      <c r="D78" s="0" t="n">
        <v>108546407.667871</v>
      </c>
      <c r="E78" s="0" t="n">
        <v>113093003.598371</v>
      </c>
      <c r="F78" s="0" t="n">
        <v>0</v>
      </c>
      <c r="G78" s="0" t="n">
        <v>631083.208207207</v>
      </c>
      <c r="H78" s="0" t="n">
        <v>379294.727724916</v>
      </c>
      <c r="I78" s="0" t="n">
        <v>124382.420216686</v>
      </c>
    </row>
    <row r="79" customFormat="false" ht="12.8" hidden="false" customHeight="false" outlineLevel="0" collapsed="false">
      <c r="A79" s="0" t="n">
        <v>126</v>
      </c>
      <c r="B79" s="0" t="n">
        <v>37820474.5742784</v>
      </c>
      <c r="C79" s="0" t="n">
        <v>36715165.6819936</v>
      </c>
      <c r="D79" s="0" t="n">
        <v>125492252.171345</v>
      </c>
      <c r="E79" s="0" t="n">
        <v>114083658.767709</v>
      </c>
      <c r="F79" s="0" t="n">
        <v>19013943.1279515</v>
      </c>
      <c r="G79" s="0" t="n">
        <v>630227.182697449</v>
      </c>
      <c r="H79" s="0" t="n">
        <v>386708.680208996</v>
      </c>
      <c r="I79" s="0" t="n">
        <v>126247.184826224</v>
      </c>
    </row>
    <row r="80" customFormat="false" ht="12.8" hidden="false" customHeight="false" outlineLevel="0" collapsed="false">
      <c r="A80" s="0" t="n">
        <v>127</v>
      </c>
      <c r="B80" s="0" t="n">
        <v>33052539.6976505</v>
      </c>
      <c r="C80" s="0" t="n">
        <v>31964497.5712114</v>
      </c>
      <c r="D80" s="0" t="n">
        <v>110040199.537524</v>
      </c>
      <c r="E80" s="0" t="n">
        <v>114479588.917528</v>
      </c>
      <c r="F80" s="0" t="n">
        <v>0</v>
      </c>
      <c r="G80" s="0" t="n">
        <v>606661.482964736</v>
      </c>
      <c r="H80" s="0" t="n">
        <v>392432.164071448</v>
      </c>
      <c r="I80" s="0" t="n">
        <v>127069.256289885</v>
      </c>
    </row>
    <row r="81" customFormat="false" ht="12.8" hidden="false" customHeight="false" outlineLevel="0" collapsed="false">
      <c r="A81" s="0" t="n">
        <v>128</v>
      </c>
      <c r="B81" s="0" t="n">
        <v>38076368.7685517</v>
      </c>
      <c r="C81" s="0" t="n">
        <v>36952036.9168988</v>
      </c>
      <c r="D81" s="0" t="n">
        <v>126376295.835633</v>
      </c>
      <c r="E81" s="0" t="n">
        <v>114727349.747174</v>
      </c>
      <c r="F81" s="0" t="n">
        <v>19121224.9578623</v>
      </c>
      <c r="G81" s="0" t="n">
        <v>638616.554874507</v>
      </c>
      <c r="H81" s="0" t="n">
        <v>395635.005183754</v>
      </c>
      <c r="I81" s="0" t="n">
        <v>128686.130849441</v>
      </c>
    </row>
    <row r="82" customFormat="false" ht="12.8" hidden="false" customHeight="false" outlineLevel="0" collapsed="false">
      <c r="A82" s="0" t="n">
        <v>129</v>
      </c>
      <c r="B82" s="0" t="n">
        <v>33621659.2615023</v>
      </c>
      <c r="C82" s="0" t="n">
        <v>32461080.7686649</v>
      </c>
      <c r="D82" s="0" t="n">
        <v>111774365.479007</v>
      </c>
      <c r="E82" s="0" t="n">
        <v>116200806.229257</v>
      </c>
      <c r="F82" s="0" t="n">
        <v>0</v>
      </c>
      <c r="G82" s="0" t="n">
        <v>676769.450747284</v>
      </c>
      <c r="H82" s="0" t="n">
        <v>394228.526816664</v>
      </c>
      <c r="I82" s="0" t="n">
        <v>127972.164676333</v>
      </c>
    </row>
    <row r="83" customFormat="false" ht="12.8" hidden="false" customHeight="false" outlineLevel="0" collapsed="false">
      <c r="A83" s="0" t="n">
        <v>130</v>
      </c>
      <c r="B83" s="0" t="n">
        <v>39051380.1125314</v>
      </c>
      <c r="C83" s="0" t="n">
        <v>37897917.0022578</v>
      </c>
      <c r="D83" s="0" t="n">
        <v>129595711.249072</v>
      </c>
      <c r="E83" s="0" t="n">
        <v>117626015.198348</v>
      </c>
      <c r="F83" s="0" t="n">
        <v>19604335.8663914</v>
      </c>
      <c r="G83" s="0" t="n">
        <v>661373.133384829</v>
      </c>
      <c r="H83" s="0" t="n">
        <v>402182.466101982</v>
      </c>
      <c r="I83" s="0" t="n">
        <v>128439.301124059</v>
      </c>
    </row>
    <row r="84" customFormat="false" ht="12.8" hidden="false" customHeight="false" outlineLevel="0" collapsed="false">
      <c r="A84" s="0" t="n">
        <v>131</v>
      </c>
      <c r="B84" s="0" t="n">
        <v>34276029.0420144</v>
      </c>
      <c r="C84" s="0" t="n">
        <v>33114511.077199</v>
      </c>
      <c r="D84" s="0" t="n">
        <v>114118688.162295</v>
      </c>
      <c r="E84" s="0" t="n">
        <v>118427461.523392</v>
      </c>
      <c r="F84" s="0" t="n">
        <v>0</v>
      </c>
      <c r="G84" s="0" t="n">
        <v>680228.186984102</v>
      </c>
      <c r="H84" s="0" t="n">
        <v>393424.906747821</v>
      </c>
      <c r="I84" s="0" t="n">
        <v>125521.244404931</v>
      </c>
    </row>
    <row r="85" customFormat="false" ht="12.8" hidden="false" customHeight="false" outlineLevel="0" collapsed="false">
      <c r="A85" s="0" t="n">
        <v>132</v>
      </c>
      <c r="B85" s="0" t="n">
        <v>39766006.3532047</v>
      </c>
      <c r="C85" s="0" t="n">
        <v>38617695.2195227</v>
      </c>
      <c r="D85" s="0" t="n">
        <v>132128117.908469</v>
      </c>
      <c r="E85" s="0" t="n">
        <v>119783343.022085</v>
      </c>
      <c r="F85" s="0" t="n">
        <v>19963890.5036809</v>
      </c>
      <c r="G85" s="0" t="n">
        <v>659664.870397642</v>
      </c>
      <c r="H85" s="0" t="n">
        <v>400888.58379744</v>
      </c>
      <c r="I85" s="0" t="n">
        <v>125368.11355276</v>
      </c>
    </row>
    <row r="86" customFormat="false" ht="12.8" hidden="false" customHeight="false" outlineLevel="0" collapsed="false">
      <c r="A86" s="0" t="n">
        <v>133</v>
      </c>
      <c r="B86" s="0" t="n">
        <v>34937427.4434213</v>
      </c>
      <c r="C86" s="0" t="n">
        <v>33735535.8527087</v>
      </c>
      <c r="D86" s="0" t="n">
        <v>116282322.606711</v>
      </c>
      <c r="E86" s="0" t="n">
        <v>120600937.673878</v>
      </c>
      <c r="F86" s="0" t="n">
        <v>0</v>
      </c>
      <c r="G86" s="0" t="n">
        <v>710739.79871916</v>
      </c>
      <c r="H86" s="0" t="n">
        <v>402364.942748145</v>
      </c>
      <c r="I86" s="0" t="n">
        <v>126838.356064608</v>
      </c>
    </row>
    <row r="87" customFormat="false" ht="12.8" hidden="false" customHeight="false" outlineLevel="0" collapsed="false">
      <c r="A87" s="0" t="n">
        <v>134</v>
      </c>
      <c r="B87" s="0" t="n">
        <v>40395075.1138079</v>
      </c>
      <c r="C87" s="0" t="n">
        <v>39204689.8750644</v>
      </c>
      <c r="D87" s="0" t="n">
        <v>134168858.56001</v>
      </c>
      <c r="E87" s="0" t="n">
        <v>121559720.820797</v>
      </c>
      <c r="F87" s="0" t="n">
        <v>20259953.4701328</v>
      </c>
      <c r="G87" s="0" t="n">
        <v>699805.650611179</v>
      </c>
      <c r="H87" s="0" t="n">
        <v>401177.269573446</v>
      </c>
      <c r="I87" s="0" t="n">
        <v>127717.597941223</v>
      </c>
    </row>
    <row r="88" customFormat="false" ht="12.8" hidden="false" customHeight="false" outlineLevel="0" collapsed="false">
      <c r="A88" s="0" t="n">
        <v>135</v>
      </c>
      <c r="B88" s="0" t="n">
        <v>35609800.6999658</v>
      </c>
      <c r="C88" s="0" t="n">
        <v>34390608.270112</v>
      </c>
      <c r="D88" s="0" t="n">
        <v>118545769.35483</v>
      </c>
      <c r="E88" s="0" t="n">
        <v>122906468.291792</v>
      </c>
      <c r="F88" s="0" t="n">
        <v>0</v>
      </c>
      <c r="G88" s="0" t="n">
        <v>727319.136943472</v>
      </c>
      <c r="H88" s="0" t="n">
        <v>402845.319842516</v>
      </c>
      <c r="I88" s="0" t="n">
        <v>127182.818668359</v>
      </c>
    </row>
    <row r="89" customFormat="false" ht="12.8" hidden="false" customHeight="false" outlineLevel="0" collapsed="false">
      <c r="A89" s="0" t="n">
        <v>136</v>
      </c>
      <c r="B89" s="0" t="n">
        <v>40996815.1548859</v>
      </c>
      <c r="C89" s="0" t="n">
        <v>39759102.7927805</v>
      </c>
      <c r="D89" s="0" t="n">
        <v>136076213.078136</v>
      </c>
      <c r="E89" s="0" t="n">
        <v>123217481.506089</v>
      </c>
      <c r="F89" s="0" t="n">
        <v>20536246.9176816</v>
      </c>
      <c r="G89" s="0" t="n">
        <v>746188.180804205</v>
      </c>
      <c r="H89" s="0" t="n">
        <v>401980.626226333</v>
      </c>
      <c r="I89" s="0" t="n">
        <v>127919.364392682</v>
      </c>
    </row>
    <row r="90" customFormat="false" ht="12.8" hidden="false" customHeight="false" outlineLevel="0" collapsed="false">
      <c r="A90" s="0" t="n">
        <v>137</v>
      </c>
      <c r="B90" s="0" t="n">
        <v>36042882.1888574</v>
      </c>
      <c r="C90" s="0" t="n">
        <v>34749619.1679301</v>
      </c>
      <c r="D90" s="0" t="n">
        <v>119835280.721052</v>
      </c>
      <c r="E90" s="0" t="n">
        <v>124035954.913621</v>
      </c>
      <c r="F90" s="0" t="n">
        <v>0</v>
      </c>
      <c r="G90" s="0" t="n">
        <v>795393.261603522</v>
      </c>
      <c r="H90" s="0" t="n">
        <v>409008.355405685</v>
      </c>
      <c r="I90" s="0" t="n">
        <v>126944.862740089</v>
      </c>
    </row>
    <row r="91" customFormat="false" ht="12.8" hidden="false" customHeight="false" outlineLevel="0" collapsed="false">
      <c r="A91" s="0" t="n">
        <v>138</v>
      </c>
      <c r="B91" s="0" t="n">
        <v>41374198.4047394</v>
      </c>
      <c r="C91" s="0" t="n">
        <v>40079047.1928337</v>
      </c>
      <c r="D91" s="0" t="n">
        <v>137235813.625954</v>
      </c>
      <c r="E91" s="0" t="n">
        <v>124067212.437996</v>
      </c>
      <c r="F91" s="0" t="n">
        <v>20677868.739666</v>
      </c>
      <c r="G91" s="0" t="n">
        <v>787928.049687102</v>
      </c>
      <c r="H91" s="0" t="n">
        <v>416117.493633322</v>
      </c>
      <c r="I91" s="0" t="n">
        <v>130150.955121858</v>
      </c>
    </row>
    <row r="92" customFormat="false" ht="12.8" hidden="false" customHeight="false" outlineLevel="0" collapsed="false">
      <c r="A92" s="0" t="n">
        <v>139</v>
      </c>
      <c r="B92" s="0" t="n">
        <v>36300323.4772925</v>
      </c>
      <c r="C92" s="0" t="n">
        <v>35023337.3153165</v>
      </c>
      <c r="D92" s="0" t="n">
        <v>120818402.630218</v>
      </c>
      <c r="E92" s="0" t="n">
        <v>124968835.669739</v>
      </c>
      <c r="F92" s="0" t="n">
        <v>0</v>
      </c>
      <c r="G92" s="0" t="n">
        <v>754457.058731762</v>
      </c>
      <c r="H92" s="0" t="n">
        <v>428572.753316804</v>
      </c>
      <c r="I92" s="0" t="n">
        <v>134223.35703921</v>
      </c>
    </row>
    <row r="93" customFormat="false" ht="12.8" hidden="false" customHeight="false" outlineLevel="0" collapsed="false">
      <c r="A93" s="0" t="n">
        <v>140</v>
      </c>
      <c r="B93" s="0" t="n">
        <v>42000178.4034734</v>
      </c>
      <c r="C93" s="0" t="n">
        <v>40714103.9019158</v>
      </c>
      <c r="D93" s="0" t="n">
        <v>139452084.781145</v>
      </c>
      <c r="E93" s="0" t="n">
        <v>126009963.703169</v>
      </c>
      <c r="F93" s="0" t="n">
        <v>21001660.6171949</v>
      </c>
      <c r="G93" s="0" t="n">
        <v>761878.980214644</v>
      </c>
      <c r="H93" s="0" t="n">
        <v>430169.611960315</v>
      </c>
      <c r="I93" s="0" t="n">
        <v>134322.727689524</v>
      </c>
    </row>
    <row r="94" customFormat="false" ht="12.8" hidden="false" customHeight="false" outlineLevel="0" collapsed="false">
      <c r="A94" s="0" t="n">
        <v>141</v>
      </c>
      <c r="B94" s="0" t="n">
        <v>36732894.4502676</v>
      </c>
      <c r="C94" s="0" t="n">
        <v>35479720.5270167</v>
      </c>
      <c r="D94" s="0" t="n">
        <v>122430028.908972</v>
      </c>
      <c r="E94" s="0" t="n">
        <v>126627917.915754</v>
      </c>
      <c r="F94" s="0" t="n">
        <v>0</v>
      </c>
      <c r="G94" s="0" t="n">
        <v>729704.470303113</v>
      </c>
      <c r="H94" s="0" t="n">
        <v>429937.918246577</v>
      </c>
      <c r="I94" s="0" t="n">
        <v>133616.478144523</v>
      </c>
    </row>
    <row r="95" customFormat="false" ht="12.8" hidden="false" customHeight="false" outlineLevel="0" collapsed="false">
      <c r="A95" s="0" t="n">
        <v>142</v>
      </c>
      <c r="B95" s="0" t="n">
        <v>42609295.7945909</v>
      </c>
      <c r="C95" s="0" t="n">
        <v>41334028.5592025</v>
      </c>
      <c r="D95" s="0" t="n">
        <v>141622548.209587</v>
      </c>
      <c r="E95" s="0" t="n">
        <v>128011876.241502</v>
      </c>
      <c r="F95" s="0" t="n">
        <v>21335312.706917</v>
      </c>
      <c r="G95" s="0" t="n">
        <v>762290.512759311</v>
      </c>
      <c r="H95" s="0" t="n">
        <v>423099.590190853</v>
      </c>
      <c r="I95" s="0" t="n">
        <v>128395.90348319</v>
      </c>
    </row>
    <row r="96" customFormat="false" ht="12.8" hidden="false" customHeight="false" outlineLevel="0" collapsed="false">
      <c r="A96" s="0" t="n">
        <v>143</v>
      </c>
      <c r="B96" s="0" t="n">
        <v>37344812.0674693</v>
      </c>
      <c r="C96" s="0" t="n">
        <v>36075213.5085541</v>
      </c>
      <c r="D96" s="0" t="n">
        <v>124538755.666582</v>
      </c>
      <c r="E96" s="0" t="n">
        <v>128635002.59286</v>
      </c>
      <c r="F96" s="0" t="n">
        <v>0</v>
      </c>
      <c r="G96" s="0" t="n">
        <v>759119.467139561</v>
      </c>
      <c r="H96" s="0" t="n">
        <v>421047.253637134</v>
      </c>
      <c r="I96" s="0" t="n">
        <v>127759.768769327</v>
      </c>
    </row>
    <row r="97" customFormat="false" ht="12.8" hidden="false" customHeight="false" outlineLevel="0" collapsed="false">
      <c r="A97" s="0" t="n">
        <v>144</v>
      </c>
      <c r="B97" s="0" t="n">
        <v>43142327.1705987</v>
      </c>
      <c r="C97" s="0" t="n">
        <v>41880048.0689871</v>
      </c>
      <c r="D97" s="0" t="n">
        <v>143507852.177704</v>
      </c>
      <c r="E97" s="0" t="n">
        <v>129650439.114726</v>
      </c>
      <c r="F97" s="0" t="n">
        <v>21608406.5191209</v>
      </c>
      <c r="G97" s="0" t="n">
        <v>744552.075550212</v>
      </c>
      <c r="H97" s="0" t="n">
        <v>428138.979082242</v>
      </c>
      <c r="I97" s="0" t="n">
        <v>127982.924255981</v>
      </c>
    </row>
    <row r="98" customFormat="false" ht="12.8" hidden="false" customHeight="false" outlineLevel="0" collapsed="false">
      <c r="A98" s="0" t="n">
        <v>145</v>
      </c>
      <c r="B98" s="0" t="n">
        <v>38175859.799893</v>
      </c>
      <c r="C98" s="0" t="n">
        <v>36892473.7175868</v>
      </c>
      <c r="D98" s="0" t="n">
        <v>127418878.171005</v>
      </c>
      <c r="E98" s="0" t="n">
        <v>131599294.032507</v>
      </c>
      <c r="F98" s="0" t="n">
        <v>0</v>
      </c>
      <c r="G98" s="0" t="n">
        <v>763525.304390488</v>
      </c>
      <c r="H98" s="0" t="n">
        <v>431754.451023786</v>
      </c>
      <c r="I98" s="0" t="n">
        <v>125866.181274166</v>
      </c>
    </row>
    <row r="99" customFormat="false" ht="12.8" hidden="false" customHeight="false" outlineLevel="0" collapsed="false">
      <c r="A99" s="0" t="n">
        <v>146</v>
      </c>
      <c r="B99" s="0" t="n">
        <v>44057367.9414332</v>
      </c>
      <c r="C99" s="0" t="n">
        <v>42766845.6342622</v>
      </c>
      <c r="D99" s="0" t="n">
        <v>146638537.0318</v>
      </c>
      <c r="E99" s="0" t="n">
        <v>132404902.972741</v>
      </c>
      <c r="F99" s="0" t="n">
        <v>22067483.8287902</v>
      </c>
      <c r="G99" s="0" t="n">
        <v>770189.053410596</v>
      </c>
      <c r="H99" s="0" t="n">
        <v>431558.894687496</v>
      </c>
      <c r="I99" s="0" t="n">
        <v>126820.51296132</v>
      </c>
    </row>
    <row r="100" customFormat="false" ht="12.8" hidden="false" customHeight="false" outlineLevel="0" collapsed="false">
      <c r="A100" s="0" t="n">
        <v>147</v>
      </c>
      <c r="B100" s="0" t="n">
        <v>38463810.7348011</v>
      </c>
      <c r="C100" s="0" t="n">
        <v>37151323.0930567</v>
      </c>
      <c r="D100" s="0" t="n">
        <v>128352482.953521</v>
      </c>
      <c r="E100" s="0" t="n">
        <v>132518182.016855</v>
      </c>
      <c r="F100" s="0" t="n">
        <v>0</v>
      </c>
      <c r="G100" s="0" t="n">
        <v>777466.196932349</v>
      </c>
      <c r="H100" s="0" t="n">
        <v>441636.34651385</v>
      </c>
      <c r="I100" s="0" t="n">
        <v>133407.283283147</v>
      </c>
    </row>
    <row r="101" customFormat="false" ht="12.8" hidden="false" customHeight="false" outlineLevel="0" collapsed="false">
      <c r="A101" s="0" t="n">
        <v>148</v>
      </c>
      <c r="B101" s="0" t="n">
        <v>44336127.963012</v>
      </c>
      <c r="C101" s="0" t="n">
        <v>42996828.0619126</v>
      </c>
      <c r="D101" s="0" t="n">
        <v>147438975.374482</v>
      </c>
      <c r="E101" s="0" t="n">
        <v>133089521.332303</v>
      </c>
      <c r="F101" s="0" t="n">
        <v>22181586.8887172</v>
      </c>
      <c r="G101" s="0" t="n">
        <v>802818.837332314</v>
      </c>
      <c r="H101" s="0" t="n">
        <v>442994.881596152</v>
      </c>
      <c r="I101" s="0" t="n">
        <v>133551.688815567</v>
      </c>
    </row>
    <row r="102" customFormat="false" ht="12.8" hidden="false" customHeight="false" outlineLevel="0" collapsed="false">
      <c r="A102" s="0" t="n">
        <v>149</v>
      </c>
      <c r="B102" s="0" t="n">
        <v>38954850.7326959</v>
      </c>
      <c r="C102" s="0" t="n">
        <v>37587560.4473312</v>
      </c>
      <c r="D102" s="0" t="n">
        <v>129884381.543925</v>
      </c>
      <c r="E102" s="0" t="n">
        <v>134060041.228003</v>
      </c>
      <c r="F102" s="0" t="n">
        <v>0</v>
      </c>
      <c r="G102" s="0" t="n">
        <v>829106.395393941</v>
      </c>
      <c r="H102" s="0" t="n">
        <v>444318.435998766</v>
      </c>
      <c r="I102" s="0" t="n">
        <v>134093.505674197</v>
      </c>
    </row>
    <row r="103" customFormat="false" ht="12.8" hidden="false" customHeight="false" outlineLevel="0" collapsed="false">
      <c r="A103" s="0" t="n">
        <v>150</v>
      </c>
      <c r="B103" s="0" t="n">
        <v>45168582.8860376</v>
      </c>
      <c r="C103" s="0" t="n">
        <v>43804212.5301621</v>
      </c>
      <c r="D103" s="0" t="n">
        <v>150289590.489378</v>
      </c>
      <c r="E103" s="0" t="n">
        <v>135640933.861106</v>
      </c>
      <c r="F103" s="0" t="n">
        <v>22606822.3101843</v>
      </c>
      <c r="G103" s="0" t="n">
        <v>840931.28847444</v>
      </c>
      <c r="H103" s="0" t="n">
        <v>433306.067148864</v>
      </c>
      <c r="I103" s="0" t="n">
        <v>128761.428931639</v>
      </c>
    </row>
    <row r="104" customFormat="false" ht="12.8" hidden="false" customHeight="false" outlineLevel="0" collapsed="false">
      <c r="A104" s="0" t="n">
        <v>151</v>
      </c>
      <c r="B104" s="0" t="n">
        <v>39780607.9368934</v>
      </c>
      <c r="C104" s="0" t="n">
        <v>38447155.7259771</v>
      </c>
      <c r="D104" s="0" t="n">
        <v>132904601.437714</v>
      </c>
      <c r="E104" s="0" t="n">
        <v>137123813.449653</v>
      </c>
      <c r="F104" s="0" t="n">
        <v>0</v>
      </c>
      <c r="G104" s="0" t="n">
        <v>800615.810460494</v>
      </c>
      <c r="H104" s="0" t="n">
        <v>440953.288183526</v>
      </c>
      <c r="I104" s="0" t="n">
        <v>131261.588960423</v>
      </c>
    </row>
    <row r="105" customFormat="false" ht="12.8" hidden="false" customHeight="false" outlineLevel="0" collapsed="false">
      <c r="A105" s="0" t="n">
        <v>152</v>
      </c>
      <c r="B105" s="0" t="n">
        <v>45686670.9594388</v>
      </c>
      <c r="C105" s="0" t="n">
        <v>44341321.386587</v>
      </c>
      <c r="D105" s="0" t="n">
        <v>152180544.747089</v>
      </c>
      <c r="E105" s="0" t="n">
        <v>137268882.807732</v>
      </c>
      <c r="F105" s="0" t="n">
        <v>22878147.134622</v>
      </c>
      <c r="G105" s="0" t="n">
        <v>801411.133153648</v>
      </c>
      <c r="H105" s="0" t="n">
        <v>449411.473823075</v>
      </c>
      <c r="I105" s="0" t="n">
        <v>135038.522678655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ColWidth="11.976562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269</v>
      </c>
      <c r="C1" s="0" t="s">
        <v>270</v>
      </c>
      <c r="D1" s="0" t="s">
        <v>271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301406.913763333</v>
      </c>
      <c r="C15" s="0" t="n">
        <v>55473.45198</v>
      </c>
      <c r="D15" s="0" t="n">
        <v>246356.993816667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2077886.2163707</v>
      </c>
      <c r="C22" s="0" t="n">
        <v>754552.598626667</v>
      </c>
      <c r="D22" s="0" t="n">
        <v>1323543.74998404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false" showOutlineSymbols="true" defaultGridColor="true" view="normal" topLeftCell="V7" colorId="64" zoomScale="60" zoomScaleNormal="60" zoomScalePageLayoutView="100" workbookViewId="0">
      <selection pane="topLeft" activeCell="AG14" activeCellId="0" sqref="AG14"/>
    </sheetView>
  </sheetViews>
  <sheetFormatPr defaultColWidth="9.31640625" defaultRowHeight="12.8" zeroHeight="false" outlineLevelRow="0" outlineLevelCol="0"/>
  <cols>
    <col collapsed="false" customWidth="true" hidden="false" outlineLevel="0" max="3" min="3" style="0" width="16.48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3.33"/>
    <col collapsed="false" customWidth="true" hidden="false" outlineLevel="0" max="33" min="33" style="0" width="16.07"/>
    <col collapsed="false" customWidth="true" hidden="false" outlineLevel="0" max="39" min="39" style="0" width="27.04"/>
    <col collapsed="false" customWidth="true" hidden="false" outlineLevel="0" max="41" min="41" style="0" width="17.83"/>
    <col collapsed="false" customWidth="true" hidden="false" outlineLevel="0" max="42" min="42" style="0" width="19.16"/>
    <col collapsed="false" customWidth="true" hidden="false" outlineLevel="0" max="44" min="43" style="0" width="10.99"/>
    <col collapsed="false" customWidth="true" hidden="false" outlineLevel="0" max="49" min="49" style="2" width="8.83"/>
    <col collapsed="false" customWidth="true" hidden="false" outlineLevel="0" max="60" min="60" style="0" width="11.16"/>
    <col collapsed="false" customWidth="true" hidden="false" outlineLevel="0" max="65" min="65" style="0" width="29.83"/>
    <col collapsed="false" customWidth="true" hidden="false" outlineLevel="0" max="68" min="66" style="2" width="8.86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60</v>
      </c>
      <c r="D1" s="41"/>
      <c r="E1" s="41" t="s">
        <v>61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 t="s">
        <v>74</v>
      </c>
      <c r="AF1" s="3" t="s">
        <v>75</v>
      </c>
      <c r="AG1" s="3" t="s">
        <v>5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 t="s">
        <v>83</v>
      </c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">
        <v>87</v>
      </c>
      <c r="BC1" s="3" t="s">
        <v>88</v>
      </c>
      <c r="BD1" s="3" t="s">
        <v>89</v>
      </c>
      <c r="BE1" s="3"/>
      <c r="BF1" s="3" t="s">
        <v>90</v>
      </c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96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" t="s">
        <v>103</v>
      </c>
      <c r="AR3" s="52" t="s">
        <v>104</v>
      </c>
      <c r="AS3" s="52" t="s">
        <v>103</v>
      </c>
      <c r="AT3" s="52" t="s">
        <v>104</v>
      </c>
      <c r="AU3" s="32"/>
      <c r="AV3" s="1" t="n">
        <v>10923418</v>
      </c>
      <c r="AW3" s="0"/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0"/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-0.0329745750899216</v>
      </c>
      <c r="AM4" s="52"/>
      <c r="AN4" s="52"/>
      <c r="AO4" s="52"/>
      <c r="AP4" s="52"/>
      <c r="AQ4" s="4" t="n">
        <v>545118865</v>
      </c>
      <c r="AR4" s="4" t="n">
        <f aca="false">AQ4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W4" s="0"/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0.0608238023860763</v>
      </c>
      <c r="BL4" s="51" t="n">
        <f aca="false">SUM(P14:P17)/AVERAGE(AG14:AG17)</f>
        <v>0.014169644563802</v>
      </c>
      <c r="BM4" s="51" t="n">
        <f aca="false">SUM(D14:D17)/AVERAGE(AG14:AG17)</f>
        <v>0.0796287329121958</v>
      </c>
      <c r="BN4" s="51" t="n">
        <f aca="false">(SUM(H14:H17)+SUM(J14:J17))/AVERAGE(AG14:AG17)</f>
        <v>0</v>
      </c>
      <c r="BO4" s="52" t="n">
        <f aca="false">AL4-BN4</f>
        <v>-0.0329745750899216</v>
      </c>
      <c r="BP4" s="0"/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-0.0331795977538116</v>
      </c>
      <c r="AM5" s="52"/>
      <c r="AN5" s="52"/>
      <c r="AO5" s="52"/>
      <c r="AP5" s="52"/>
      <c r="AQ5" s="4" t="n">
        <v>527406836</v>
      </c>
      <c r="AR5" s="4" t="n">
        <f aca="false">AQ5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W5" s="0"/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0.0607772092455274</v>
      </c>
      <c r="BL5" s="51" t="n">
        <f aca="false">SUM(P18:P21)/AVERAGE(AG18:AG21)</f>
        <v>0.0152654690706469</v>
      </c>
      <c r="BM5" s="51" t="n">
        <f aca="false">SUM(D18:D21)/AVERAGE(AG18:AG21)</f>
        <v>0.0786913379286921</v>
      </c>
      <c r="BN5" s="51" t="n">
        <f aca="false">(SUM(H18:H21)+SUM(J18:J21))/AVERAGE(AG18:AG21)</f>
        <v>1.99943032025565E-005</v>
      </c>
      <c r="BO5" s="52" t="n">
        <f aca="false">AL5-BN5</f>
        <v>-0.0331995920570141</v>
      </c>
      <c r="BP5" s="0"/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-0.0366051126539165</v>
      </c>
      <c r="AM6" s="4" t="n">
        <f aca="false">41598953.80094*100/AVERAGE(AF22:AF25)</f>
        <v>22247411.6609202</v>
      </c>
      <c r="AN6" s="52"/>
      <c r="AO6" s="52"/>
      <c r="AP6" s="4" t="n">
        <v>46349018</v>
      </c>
      <c r="AQ6" s="4" t="n">
        <v>580675520</v>
      </c>
      <c r="AR6" s="4" t="n">
        <f aca="false">AQ6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W6" s="0"/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0.0632186182278524</v>
      </c>
      <c r="BL6" s="51" t="n">
        <f aca="false">SUM(P22:P25)/AVERAGE(AG22:AG25)</f>
        <v>0.0186291324607388</v>
      </c>
      <c r="BM6" s="51" t="n">
        <f aca="false">SUM(D22:D25)/AVERAGE(AG22:AG25)</f>
        <v>0.0811945984210301</v>
      </c>
      <c r="BN6" s="51" t="n">
        <f aca="false">(SUM(H22:H25)+SUM(J22:J25))/AVERAGE(AG22:AG25)</f>
        <v>0.00044797149964719</v>
      </c>
      <c r="BO6" s="52" t="n">
        <f aca="false">AL6-BN6</f>
        <v>-0.0370530841535637</v>
      </c>
      <c r="BP6" s="32" t="n">
        <f aca="false">BM6+BN6</f>
        <v>0.0816425699206773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-0.0367867634379302</v>
      </c>
      <c r="AM7" s="4" t="n">
        <v>20644316.2443057</v>
      </c>
      <c r="AN7" s="52" t="n">
        <f aca="false">AM7/AVERAGE(AG26:AG29)</f>
        <v>0.00399759325199405</v>
      </c>
      <c r="AO7" s="52" t="n">
        <f aca="false">AVERAGE(AG26:AG29)/AVERAGE(AG22:AG25)-1</f>
        <v>-0.0256535187698732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24759558.36128</v>
      </c>
      <c r="AQ7" s="4" t="n">
        <f aca="false">1648154*100/AF29*1000</f>
        <v>552887150.952771</v>
      </c>
      <c r="AR7" s="4" t="n">
        <f aca="false">AQ7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W7" s="0"/>
      <c r="AX7" s="1" t="n">
        <f aca="false">(AV7-AV6)/AV6</f>
        <v>-0.0135477210481409</v>
      </c>
      <c r="BI7" s="51" t="n">
        <f aca="false">T14/AG14</f>
        <v>0.0132128260506192</v>
      </c>
      <c r="BJ7" s="1" t="n">
        <f aca="false">BJ6+1</f>
        <v>2018</v>
      </c>
      <c r="BK7" s="51" t="n">
        <f aca="false">SUM(T26:T29)/AVERAGE(AG26:AG29)</f>
        <v>0.0584562617822061</v>
      </c>
      <c r="BL7" s="51" t="n">
        <f aca="false">SUM(P26:P29)/AVERAGE(AG26:AG29)</f>
        <v>0.0174216565116628</v>
      </c>
      <c r="BM7" s="51" t="n">
        <f aca="false">SUM(D26:D29)/AVERAGE(AG26:AG29)</f>
        <v>0.0778213687084735</v>
      </c>
      <c r="BN7" s="51" t="n">
        <f aca="false">(SUM(H26:H29)+SUM(J26:J29))/AVERAGE(AG26:AG29)</f>
        <v>0.000886485338437904</v>
      </c>
      <c r="BO7" s="52" t="n">
        <f aca="false">AL7-BN7</f>
        <v>-0.0376732487763681</v>
      </c>
      <c r="BP7" s="0"/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54"/>
      <c r="AI8" s="4"/>
      <c r="AJ8" s="51"/>
      <c r="AK8" s="48" t="n">
        <f aca="false">AK7+1</f>
        <v>2019</v>
      </c>
      <c r="AL8" s="52" t="n">
        <f aca="false">SUM(AB30:AB33)/AVERAGE(AG30:AG33)</f>
        <v>-0.0376961884096758</v>
      </c>
      <c r="AM8" s="4" t="n"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U8" s="32"/>
      <c r="AV8" s="1" t="n">
        <v>11082939</v>
      </c>
      <c r="AW8" s="0"/>
      <c r="AX8" s="1" t="n">
        <f aca="false">(AV8-AV7)/AV7</f>
        <v>0.00641144738254397</v>
      </c>
      <c r="BI8" s="51" t="n">
        <f aca="false">T15/AG15</f>
        <v>0.0160495713994478</v>
      </c>
      <c r="BJ8" s="1" t="n">
        <f aca="false">BJ7+1</f>
        <v>2019</v>
      </c>
      <c r="BK8" s="51" t="n">
        <f aca="false">SUM(T30:T33)/AVERAGE(AG30:AG33)</f>
        <v>0.0514250350291287</v>
      </c>
      <c r="BL8" s="51" t="n">
        <f aca="false">SUM(P30:P33)/AVERAGE(AG30:AG33)</f>
        <v>0.0167299808510694</v>
      </c>
      <c r="BM8" s="51" t="n">
        <f aca="false">SUM(D30:D33)/AVERAGE(AG30:AG33)</f>
        <v>0.0723912425877351</v>
      </c>
      <c r="BN8" s="51" t="n">
        <f aca="false">(SUM(H30:H33)+SUM(J30:J33))/AVERAGE(AG30:AG33)</f>
        <v>0.000883879588348042</v>
      </c>
      <c r="BO8" s="52" t="n">
        <f aca="false">AL8-BN8</f>
        <v>-0.0385800679980238</v>
      </c>
      <c r="BP8" s="0"/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-0.0462320911620017</v>
      </c>
      <c r="AM9" s="4" t="n">
        <v>18862810.403066</v>
      </c>
      <c r="AN9" s="52" t="n">
        <f aca="false">AM9/AVERAGE(AG34:AG37)</f>
        <v>0.00418574537785292</v>
      </c>
      <c r="AO9" s="52" t="n">
        <f aca="false">AVERAGE(AG34:AG37)/AVERAGE(AG30:AG33)-1</f>
        <v>-0.108757605416629</v>
      </c>
      <c r="AP9" s="55" t="n">
        <f aca="false">((((((AP8*((1+AO9)^(1/12))-AM9/12)*((1+AO9)^(1/12))-AM9/12)*((1+AO9)^(1/12))-AM9/12)*((1+AO9)^(1/12))-AM9/12)*((1+AO9)^(1/12))-AM9/12)*((1+AO9)^(1/12))-AM9/12)*((1+AO9)^(1/12))-AM9/12</f>
        <v>-1015545.98742409</v>
      </c>
      <c r="AQ9" s="4" t="n">
        <f aca="false">AQ8*(1+AO9)</f>
        <v>371861392.613936</v>
      </c>
      <c r="AR9" s="4" t="n">
        <f aca="false">((((((AQ8*((1+AO9)^(6/12)))*((1+AO9)^(1/12))+AP9)*((1+AO9)^(1/12))-AM9/12)*((1+AO9)^(1/12))-AM9/12)*((1+AO9)^(1/12))-AM9/12)*((1+AO9)^(1/12))-AM9/12)*((1+AO9)^(1/12))-AM9/12</f>
        <v>363182587.046843</v>
      </c>
      <c r="AS9" s="53" t="n">
        <f aca="false">AQ9/AG37</f>
        <v>0.0791224786989148</v>
      </c>
      <c r="AT9" s="53" t="n">
        <f aca="false">AR9/AG37</f>
        <v>0.0772758535255206</v>
      </c>
      <c r="AV9" s="1" t="n">
        <v>11339977</v>
      </c>
      <c r="AW9" s="0"/>
      <c r="AX9" s="1" t="n">
        <f aca="false">(AV9-AV8)/AV8</f>
        <v>0.0231922236511452</v>
      </c>
      <c r="BI9" s="51" t="n">
        <f aca="false">T16/AG16</f>
        <v>0.0145056089989925</v>
      </c>
      <c r="BJ9" s="1" t="n">
        <f aca="false">BJ8+1</f>
        <v>2020</v>
      </c>
      <c r="BK9" s="51" t="n">
        <f aca="false">SUM(T34:T37)/AVERAGE(AG34:AG37)</f>
        <v>0.0587999583068625</v>
      </c>
      <c r="BL9" s="51" t="n">
        <f aca="false">SUM(P34:P37)/AVERAGE(AG34:AG37)</f>
        <v>0.0180714268512591</v>
      </c>
      <c r="BM9" s="51" t="n">
        <f aca="false">SUM(D34:D37)/AVERAGE(AG34:AG37)</f>
        <v>0.086960622617605</v>
      </c>
      <c r="BN9" s="51" t="n">
        <f aca="false">(SUM(H34:H37)+SUM(J34:J37))/AVERAGE(AG34:AG37)</f>
        <v>0.00137945576016304</v>
      </c>
      <c r="BO9" s="52" t="n">
        <f aca="false">AL9-BN9</f>
        <v>-0.0476115469221648</v>
      </c>
      <c r="BP9" s="0"/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-0.0357415071627705</v>
      </c>
      <c r="AM10" s="4" t="n">
        <v>17835539.214349</v>
      </c>
      <c r="AN10" s="52" t="n">
        <f aca="false">AM10/AVERAGE(AG38:AG41)</f>
        <v>0.00365784576916064</v>
      </c>
      <c r="AO10" s="52" t="n">
        <f aca="false">AVERAGE(AG38:AG41)/AVERAGE(AG34:AG37)-1</f>
        <v>0.0820000000000023</v>
      </c>
      <c r="AP10" s="52"/>
      <c r="AQ10" s="4" t="n">
        <f aca="false">AQ9*(1+AO10)</f>
        <v>402354026.80828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374467238.463885</v>
      </c>
      <c r="AS10" s="53" t="n">
        <f aca="false">AQ10/AG41</f>
        <v>0.0809918222344829</v>
      </c>
      <c r="AT10" s="53" t="n">
        <f aca="false">AR10/AG41</f>
        <v>0.0753783533643029</v>
      </c>
      <c r="AV10" s="1" t="n">
        <v>11479064</v>
      </c>
      <c r="AW10" s="0"/>
      <c r="AX10" s="1" t="n">
        <f aca="false">(AV10-AV9)/AV9</f>
        <v>0.0122651924249935</v>
      </c>
      <c r="BI10" s="51" t="n">
        <f aca="false">T17/AG17</f>
        <v>0.0170321035746921</v>
      </c>
      <c r="BJ10" s="1" t="n">
        <f aca="false">BJ9+1</f>
        <v>2021</v>
      </c>
      <c r="BK10" s="51" t="n">
        <f aca="false">SUM(T38:T41)/AVERAGE(AG38:AG41)</f>
        <v>0.0582850620135248</v>
      </c>
      <c r="BL10" s="51" t="n">
        <f aca="false">SUM(P38:P41)/AVERAGE(AG38:AG41)</f>
        <v>0.0164871762047038</v>
      </c>
      <c r="BM10" s="51" t="n">
        <f aca="false">SUM(D38:D41)/AVERAGE(AG38:AG41)</f>
        <v>0.0775393929715915</v>
      </c>
      <c r="BN10" s="51" t="n">
        <f aca="false">(SUM(H38:H41)+SUM(J38:J41))/AVERAGE(AG38:AG41)</f>
        <v>0.00150322647161554</v>
      </c>
      <c r="BO10" s="52" t="n">
        <f aca="false">AL10-BN10</f>
        <v>-0.0372447336343861</v>
      </c>
      <c r="BP10" s="0"/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-0.0387346672882409</v>
      </c>
      <c r="AM11" s="4" t="n">
        <v>16827143.6015023</v>
      </c>
      <c r="AN11" s="52" t="n">
        <f aca="false">AM11/AVERAGE(AG42:AG45)</f>
        <v>0.00326802694636855</v>
      </c>
      <c r="AO11" s="52" t="n">
        <f aca="false">AVERAGE(AG42:AG45)/AVERAGE(AG38:AG41)-1</f>
        <v>0.0559999999999969</v>
      </c>
      <c r="AP11" s="52"/>
      <c r="AQ11" s="4" t="n">
        <f aca="false">AQ10*(1+AO11)</f>
        <v>424885852.309542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378182612.380919</v>
      </c>
      <c r="AS11" s="53" t="n">
        <f aca="false">AQ11/AG45</f>
        <v>0.0803945094792291</v>
      </c>
      <c r="AT11" s="53" t="n">
        <f aca="false">AR11/AG45</f>
        <v>0.0715575852918428</v>
      </c>
      <c r="AV11" s="1" t="n">
        <v>11462881</v>
      </c>
      <c r="AW11" s="0"/>
      <c r="AX11" s="1" t="n">
        <f aca="false">(AV11-AV10)/AV10</f>
        <v>-0.00140978393360295</v>
      </c>
      <c r="BI11" s="51" t="n">
        <f aca="false">T18/AG18</f>
        <v>0.0139925118105555</v>
      </c>
      <c r="BJ11" s="1" t="n">
        <f aca="false">BJ10+1</f>
        <v>2022</v>
      </c>
      <c r="BK11" s="51" t="n">
        <f aca="false">SUM(T42:T45)/AVERAGE(AG42:AG45)</f>
        <v>0.0587565506536055</v>
      </c>
      <c r="BL11" s="51" t="n">
        <f aca="false">SUM(P42:P45)/AVERAGE(AG42:AG45)</f>
        <v>0.0171619086029983</v>
      </c>
      <c r="BM11" s="51" t="n">
        <f aca="false">SUM(D42:D45)/AVERAGE(AG42:AG45)</f>
        <v>0.0803293093388482</v>
      </c>
      <c r="BN11" s="51" t="n">
        <f aca="false">(SUM(H42:H45)+SUM(J42:J45))/AVERAGE(AG42:AG45)</f>
        <v>0.00184039553663136</v>
      </c>
      <c r="BO11" s="52" t="n">
        <f aca="false">AL11-BN11</f>
        <v>-0.0405750628248723</v>
      </c>
      <c r="BP11" s="32" t="n">
        <f aca="false">BM11+BN11</f>
        <v>0.0821697048754795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-0.041154832770375</v>
      </c>
      <c r="AM12" s="4" t="n">
        <v>15842663.6881786</v>
      </c>
      <c r="AN12" s="52" t="n">
        <f aca="false">AM12/AVERAGE(AG46:AG49)</f>
        <v>0.00295848990392522</v>
      </c>
      <c r="AO12" s="52" t="n">
        <f aca="false">AVERAGE(AG46:AG49)/AVERAGE(AG42:AG45)-1</f>
        <v>0.040000000000002</v>
      </c>
      <c r="AP12" s="52"/>
      <c r="AQ12" s="4" t="n">
        <f aca="false">AQ11*(1+AO12)</f>
        <v>441881286.401925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377178861.119146</v>
      </c>
      <c r="AS12" s="53" t="n">
        <f aca="false">AQ12/AG49</f>
        <v>0.0811375318160498</v>
      </c>
      <c r="AT12" s="53" t="n">
        <f aca="false">AR12/AG49</f>
        <v>0.0692569764462939</v>
      </c>
      <c r="AV12" s="1" t="n">
        <v>11332510</v>
      </c>
      <c r="AW12" s="0"/>
      <c r="AX12" s="1" t="n">
        <f aca="false">(AV12-AV11)/AV11</f>
        <v>-0.0113733188017916</v>
      </c>
      <c r="BI12" s="51" t="n">
        <f aca="false">T19/AG19</f>
        <v>0.0162328200333044</v>
      </c>
      <c r="BJ12" s="1" t="n">
        <f aca="false">BJ11+1</f>
        <v>2023</v>
      </c>
      <c r="BK12" s="51" t="n">
        <f aca="false">SUM(T46:T49)/AVERAGE(AG46:AG49)</f>
        <v>0.0595550387420765</v>
      </c>
      <c r="BL12" s="51" t="n">
        <f aca="false">SUM(P46:P49)/AVERAGE(AG46:AG49)</f>
        <v>0.0176360630703817</v>
      </c>
      <c r="BM12" s="51" t="n">
        <f aca="false">SUM(D46:D49)/AVERAGE(AG46:AG49)</f>
        <v>0.0830738084420698</v>
      </c>
      <c r="BN12" s="51" t="n">
        <f aca="false">(SUM(H46:H49)+SUM(J46:J49))/AVERAGE(AG46:AG49)</f>
        <v>0.00216401300824177</v>
      </c>
      <c r="BO12" s="52" t="n">
        <f aca="false">AL12-BN12</f>
        <v>-0.0433188457786168</v>
      </c>
      <c r="BP12" s="32" t="n">
        <f aca="false">BM12+BN12</f>
        <v>0.0852378214503116</v>
      </c>
    </row>
    <row r="13" customFormat="false" ht="12.8" hidden="false" customHeight="false" outlineLevel="0" collapsed="false">
      <c r="C13" s="5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-0.0439134914926584</v>
      </c>
      <c r="AM13" s="13" t="n">
        <v>14900507.1403892</v>
      </c>
      <c r="AN13" s="59" t="n">
        <f aca="false">AM13/AVERAGE(AG50:AG53)</f>
        <v>0.00268845386798679</v>
      </c>
      <c r="AO13" s="59" t="n">
        <f aca="false">'GDP evolution by scenario'!G49</f>
        <v>0.0350000000000004</v>
      </c>
      <c r="AP13" s="59"/>
      <c r="AQ13" s="13" t="n">
        <f aca="false">AQ12*(1+AO13)</f>
        <v>457347131.425992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375242069.816787</v>
      </c>
      <c r="AS13" s="60" t="n">
        <f aca="false">AQ13/AG53</f>
        <v>0.081907900349123</v>
      </c>
      <c r="AT13" s="60" t="n">
        <f aca="false">AR13/AG53</f>
        <v>0.0672034171626277</v>
      </c>
      <c r="AW13" s="0"/>
      <c r="BI13" s="32" t="n">
        <f aca="false">T20/AG20</f>
        <v>0.0140665734716922</v>
      </c>
      <c r="BJ13" s="0" t="n">
        <f aca="false">BJ12+1</f>
        <v>2024</v>
      </c>
      <c r="BK13" s="32" t="n">
        <f aca="false">SUM(T50:T53)/AVERAGE(AG50:AG53)</f>
        <v>0.0596414801008877</v>
      </c>
      <c r="BL13" s="32" t="n">
        <f aca="false">SUM(P50:P53)/AVERAGE(AG50:AG53)</f>
        <v>0.0182695237265378</v>
      </c>
      <c r="BM13" s="32" t="n">
        <f aca="false">SUM(D50:D53)/AVERAGE(AG50:AG53)</f>
        <v>0.0852854478670084</v>
      </c>
      <c r="BN13" s="32" t="n">
        <f aca="false">(SUM(H50:H53)+SUM(J50:J53))/AVERAGE(AG50:AG53)</f>
        <v>0.00256183871836777</v>
      </c>
      <c r="BO13" s="59" t="n">
        <f aca="false">AL13-BN13</f>
        <v>-0.0464753302110262</v>
      </c>
      <c r="BP13" s="32" t="n">
        <f aca="false">BM13+BN13</f>
        <v>0.0878472865853761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93782109.13926</v>
      </c>
      <c r="E14" s="6"/>
      <c r="F14" s="8" t="n">
        <f aca="false">'Central pensions'!I14</f>
        <v>17046008.4559886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2788114.2166707</v>
      </c>
      <c r="M14" s="8"/>
      <c r="N14" s="8" t="n">
        <f aca="false">'Central pensions'!L14</f>
        <v>693534.21234091</v>
      </c>
      <c r="O14" s="6"/>
      <c r="P14" s="6" t="n">
        <f aca="false">'Central pensions'!X14</f>
        <v>18283158.5350671</v>
      </c>
      <c r="Q14" s="8"/>
      <c r="R14" s="8" t="n">
        <f aca="false">'Central SIPA income'!G9</f>
        <v>17941902.8627812</v>
      </c>
      <c r="S14" s="8"/>
      <c r="T14" s="6" t="n">
        <f aca="false">'Central SIPA income'!J9</f>
        <v>68602420.6510662</v>
      </c>
      <c r="U14" s="6"/>
      <c r="V14" s="8" t="n">
        <f aca="false">'Central SIPA income'!F9</f>
        <v>132278.052265445</v>
      </c>
      <c r="W14" s="8"/>
      <c r="X14" s="8" t="n">
        <f aca="false">'Central SIPA income'!M9</f>
        <v>332244.330470106</v>
      </c>
      <c r="Y14" s="6"/>
      <c r="Z14" s="6" t="n">
        <f aca="false">R14+V14-N14-L14-F14</f>
        <v>-2453475.96995356</v>
      </c>
      <c r="AA14" s="6"/>
      <c r="AB14" s="6" t="n">
        <f aca="false">T14-P14-D14</f>
        <v>-43462847.0232609</v>
      </c>
      <c r="AC14" s="50"/>
      <c r="AD14" s="6" t="n">
        <v>5092693740.32864</v>
      </c>
      <c r="AE14" s="6" t="n">
        <v>711582.189404825</v>
      </c>
      <c r="AF14" s="6" t="n"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-0.00837094423101956</v>
      </c>
      <c r="AK14" s="62" t="n">
        <f aca="false">AK13+1</f>
        <v>2025</v>
      </c>
      <c r="AL14" s="63" t="n">
        <f aca="false">SUM(AB54:AB57)/AVERAGE(AG54:AG57)</f>
        <v>-0.0449752149939445</v>
      </c>
      <c r="AM14" s="6" t="n">
        <v>13946867.9480024</v>
      </c>
      <c r="AN14" s="63" t="n">
        <f aca="false">AM14/AVERAGE(AG54:AG57)</f>
        <v>0.00244309864581287</v>
      </c>
      <c r="AO14" s="63" t="n">
        <f aca="false">'GDP evolution by scenario'!G53</f>
        <v>0.0299999999999976</v>
      </c>
      <c r="AP14" s="63"/>
      <c r="AQ14" s="6" t="n">
        <f aca="false">AQ13*(1+AO14)</f>
        <v>471067545.368771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372361717.98861</v>
      </c>
      <c r="AS14" s="64" t="n">
        <f aca="false">AQ14/AG57</f>
        <v>0.0819079003491229</v>
      </c>
      <c r="AT14" s="64" t="n">
        <f aca="false">AR14/AG57</f>
        <v>0.0647452086026497</v>
      </c>
      <c r="AU14" s="5"/>
      <c r="AV14" s="5"/>
      <c r="AW14" s="65" t="n">
        <f aca="false">workers_and_wage_central!C2</f>
        <v>10921644</v>
      </c>
      <c r="AX14" s="5"/>
      <c r="AY14" s="61" t="n">
        <f aca="false">(AW14-AV6)/AV6</f>
        <v>-0.0216714627706626</v>
      </c>
      <c r="AZ14" s="66" t="n">
        <f aca="false">workers_and_wage_central!B2</f>
        <v>6421.80382188919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0.0164971426077327</v>
      </c>
      <c r="BJ14" s="5" t="n">
        <f aca="false">BJ13+1</f>
        <v>2025</v>
      </c>
      <c r="BK14" s="61" t="n">
        <f aca="false">SUM(T54:T57)/AVERAGE(AG54:AG57)</f>
        <v>0.0606230836320963</v>
      </c>
      <c r="BL14" s="61" t="n">
        <f aca="false">SUM(P54:P57)/AVERAGE(AG54:AG57)</f>
        <v>0.0184770747478436</v>
      </c>
      <c r="BM14" s="61" t="n">
        <f aca="false">SUM(D54:D57)/AVERAGE(AG54:AG57)</f>
        <v>0.0871212238781972</v>
      </c>
      <c r="BN14" s="61" t="n">
        <f aca="false">(SUM(H54:H57)+SUM(J54:J57))/AVERAGE(AG54:AG57)</f>
        <v>0.00356303468461786</v>
      </c>
      <c r="BO14" s="63" t="n">
        <f aca="false">AL14-BN14</f>
        <v>-0.0485382496785623</v>
      </c>
      <c r="BP14" s="32" t="n">
        <f aca="false">BM14+BN14</f>
        <v>0.090684258562815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107967608.613102</v>
      </c>
      <c r="E15" s="9"/>
      <c r="F15" s="67" t="n">
        <f aca="false">'Central pensions'!I15</f>
        <v>19624390.9023085</v>
      </c>
      <c r="G15" s="9" t="n">
        <f aca="false">'Central pensions'!K15</f>
        <v>0</v>
      </c>
      <c r="H15" s="9" t="n">
        <f aca="false">'Central pensions'!V15</f>
        <v>0</v>
      </c>
      <c r="I15" s="67" t="n">
        <f aca="false">'Central pensions'!M15</f>
        <v>0</v>
      </c>
      <c r="J15" s="9" t="n">
        <f aca="false">'Central pensions'!W15</f>
        <v>0</v>
      </c>
      <c r="K15" s="9"/>
      <c r="L15" s="67" t="n">
        <f aca="false">'Central pensions'!N15</f>
        <v>2503400.06119178</v>
      </c>
      <c r="M15" s="67"/>
      <c r="N15" s="67" t="n">
        <f aca="false">'Central pensions'!L15</f>
        <v>800067.552071896</v>
      </c>
      <c r="O15" s="9"/>
      <c r="P15" s="9" t="n">
        <f aca="false">'Central pensions'!X15</f>
        <v>17391890.4315958</v>
      </c>
      <c r="Q15" s="67"/>
      <c r="R15" s="67" t="n">
        <f aca="false">'Central SIPA income'!G10</f>
        <v>22289482.5161221</v>
      </c>
      <c r="S15" s="67"/>
      <c r="T15" s="9" t="n">
        <f aca="false">'Central SIPA income'!J10</f>
        <v>85225768.2677348</v>
      </c>
      <c r="U15" s="9"/>
      <c r="V15" s="67" t="n">
        <f aca="false">'Central SIPA income'!F10</f>
        <v>137545.195244366</v>
      </c>
      <c r="W15" s="67"/>
      <c r="X15" s="67" t="n">
        <f aca="false">'Central SIPA income'!M10</f>
        <v>345473.875073696</v>
      </c>
      <c r="Y15" s="9"/>
      <c r="Z15" s="9" t="n">
        <f aca="false">R15+V15-N15-L15-F15</f>
        <v>-500830.804205712</v>
      </c>
      <c r="AA15" s="9"/>
      <c r="AB15" s="9" t="n">
        <f aca="false">T15-P15-D15</f>
        <v>-40133730.776963</v>
      </c>
      <c r="AC15" s="50"/>
      <c r="AD15" s="9" t="n">
        <v>5951478855.3666</v>
      </c>
      <c r="AE15" s="9" t="n">
        <v>727761.090339656</v>
      </c>
      <c r="AF15" s="9" t="n"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-0.00755791576565867</v>
      </c>
      <c r="AK15" s="68" t="n">
        <f aca="false">AK14+1</f>
        <v>2026</v>
      </c>
      <c r="AL15" s="69" t="n">
        <f aca="false">SUM(AB58:AB61)/AVERAGE(AG58:AG61)</f>
        <v>-0.0461235825242219</v>
      </c>
      <c r="AM15" s="9" t="n">
        <v>13032040.9288315</v>
      </c>
      <c r="AN15" s="69" t="n">
        <f aca="false">AM15/AVERAGE(AG58:AG61)</f>
        <v>0.00219843748563093</v>
      </c>
      <c r="AO15" s="69" t="n">
        <f aca="false">'GDP evolution by scenario'!G57</f>
        <v>0.0383950966522302</v>
      </c>
      <c r="AP15" s="69"/>
      <c r="AQ15" s="9" t="n">
        <f aca="false">AQ14*(1+AO15)</f>
        <v>489154229.302934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373398766.630421</v>
      </c>
      <c r="AS15" s="70" t="n">
        <f aca="false">AQ15/AG61</f>
        <v>0.0811676290818003</v>
      </c>
      <c r="AT15" s="70" t="n">
        <f aca="false">AR15/AG61</f>
        <v>0.0619597884958488</v>
      </c>
      <c r="AU15" s="7"/>
      <c r="AV15" s="7"/>
      <c r="AW15" s="71" t="n">
        <f aca="false">workers_and_wage_central!C3</f>
        <v>11044406</v>
      </c>
      <c r="AX15" s="7"/>
      <c r="AY15" s="40" t="n">
        <f aca="false">(AW15-AW14)/AW14</f>
        <v>0.0112402491786035</v>
      </c>
      <c r="AZ15" s="39" t="n">
        <f aca="false">workers_and_wage_central!B3</f>
        <v>6786.13483538819</v>
      </c>
      <c r="BA15" s="40" t="n">
        <f aca="false">(AZ15-AZ14)/AZ14</f>
        <v>0.0567334387041137</v>
      </c>
      <c r="BB15" s="7"/>
      <c r="BC15" s="7"/>
      <c r="BD15" s="7"/>
      <c r="BE15" s="7"/>
      <c r="BF15" s="7"/>
      <c r="BG15" s="7"/>
      <c r="BH15" s="7"/>
      <c r="BI15" s="40" t="n">
        <f aca="false">T22/AG22</f>
        <v>0.0143032335937495</v>
      </c>
      <c r="BJ15" s="7" t="n">
        <f aca="false">BJ14+1</f>
        <v>2026</v>
      </c>
      <c r="BK15" s="40" t="n">
        <f aca="false">SUM(T58:T61)/AVERAGE(AG58:AG61)</f>
        <v>0.0613202260686043</v>
      </c>
      <c r="BL15" s="40" t="n">
        <f aca="false">SUM(P58:P61)/AVERAGE(AG58:AG61)</f>
        <v>0.0186604868918657</v>
      </c>
      <c r="BM15" s="40" t="n">
        <f aca="false">SUM(D58:D61)/AVERAGE(AG58:AG61)</f>
        <v>0.0887833217009605</v>
      </c>
      <c r="BN15" s="40" t="n">
        <f aca="false">(SUM(H58:H61)+SUM(J58:J61))/AVERAGE(AG58:AG61)</f>
        <v>0.00466239362851408</v>
      </c>
      <c r="BO15" s="69" t="n">
        <f aca="false">AL15-BN15</f>
        <v>-0.050785976152736</v>
      </c>
      <c r="BP15" s="32" t="n">
        <f aca="false">BM15+BN15</f>
        <v>0.0934457153294746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104508533.835593</v>
      </c>
      <c r="E16" s="9"/>
      <c r="F16" s="67" t="n">
        <f aca="false">'Central pensions'!I16</f>
        <v>18995663.1156498</v>
      </c>
      <c r="G16" s="9" t="n">
        <f aca="false">'Central pensions'!K16</f>
        <v>0</v>
      </c>
      <c r="H16" s="9" t="n">
        <f aca="false">'Central pensions'!V16</f>
        <v>0</v>
      </c>
      <c r="I16" s="67" t="n">
        <f aca="false">'Central pensions'!M16</f>
        <v>0</v>
      </c>
      <c r="J16" s="9" t="n">
        <f aca="false">'Central pensions'!W16</f>
        <v>0</v>
      </c>
      <c r="K16" s="9"/>
      <c r="L16" s="67" t="n">
        <f aca="false">'Central pensions'!N16</f>
        <v>2964080.7181469</v>
      </c>
      <c r="M16" s="67"/>
      <c r="N16" s="67" t="n">
        <f aca="false">'Central pensions'!L16</f>
        <v>775309.268529587</v>
      </c>
      <c r="O16" s="9"/>
      <c r="P16" s="9" t="n">
        <f aca="false">'Central pensions'!X16</f>
        <v>19646151.7793445</v>
      </c>
      <c r="Q16" s="67"/>
      <c r="R16" s="67" t="n">
        <f aca="false">'Central SIPA income'!G11</f>
        <v>20131225.709457</v>
      </c>
      <c r="S16" s="67"/>
      <c r="T16" s="9" t="n">
        <f aca="false">'Central SIPA income'!J11</f>
        <v>76973486.3076642</v>
      </c>
      <c r="U16" s="9"/>
      <c r="V16" s="67" t="n">
        <f aca="false">'Central SIPA income'!F11</f>
        <v>146901.516727808</v>
      </c>
      <c r="W16" s="67"/>
      <c r="X16" s="67" t="n">
        <f aca="false">'Central SIPA income'!M11</f>
        <v>368974.257137768</v>
      </c>
      <c r="Y16" s="9"/>
      <c r="Z16" s="9" t="n">
        <f aca="false">R16+V16-N16-L16-F16</f>
        <v>-2456925.87614152</v>
      </c>
      <c r="AA16" s="9"/>
      <c r="AB16" s="9" t="n">
        <f aca="false">T16-P16-D16</f>
        <v>-47181199.3072735</v>
      </c>
      <c r="AC16" s="50"/>
      <c r="AD16" s="9" t="n">
        <v>6221730755.7716</v>
      </c>
      <c r="AE16" s="9" t="n">
        <v>727254.700716601</v>
      </c>
      <c r="AF16" s="9" t="n"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-0.00889126973565054</v>
      </c>
      <c r="AK16" s="68" t="n">
        <f aca="false">AK15+1</f>
        <v>2027</v>
      </c>
      <c r="AL16" s="69" t="n">
        <f aca="false">SUM(AB62:AB65)/AVERAGE(AG62:AG65)</f>
        <v>-0.0455856077325444</v>
      </c>
      <c r="AM16" s="9" t="n">
        <v>12139889.4651339</v>
      </c>
      <c r="AN16" s="69" t="n">
        <f aca="false">AM16/AVERAGE(AG62:AG65)</f>
        <v>0.00196493469123422</v>
      </c>
      <c r="AO16" s="69" t="n">
        <f aca="false">'GDP evolution by scenario'!G61</f>
        <v>0.0422413455365518</v>
      </c>
      <c r="AP16" s="69"/>
      <c r="AQ16" s="9" t="n">
        <f aca="false">AQ15*(1+AO16)</f>
        <v>509816762.123585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376798463.461315</v>
      </c>
      <c r="AS16" s="70" t="n">
        <f aca="false">AQ16/AG65</f>
        <v>0.0814548587896138</v>
      </c>
      <c r="AT16" s="70" t="n">
        <f aca="false">AR16/AG65</f>
        <v>0.0602021508777791</v>
      </c>
      <c r="AU16" s="7"/>
      <c r="AV16" s="7"/>
      <c r="AW16" s="71" t="n">
        <f aca="false">workers_and_wage_central!C4</f>
        <v>11033276</v>
      </c>
      <c r="AX16" s="7"/>
      <c r="AY16" s="40" t="n">
        <f aca="false">(AW16-AW15)/AW15</f>
        <v>-0.00100774998673537</v>
      </c>
      <c r="AZ16" s="39" t="n">
        <f aca="false">workers_and_wage_central!B4</f>
        <v>7094.82089328529</v>
      </c>
      <c r="BA16" s="40" t="n">
        <f aca="false">(AZ16-AZ15)/AZ15</f>
        <v>0.0454877578157408</v>
      </c>
      <c r="BB16" s="7"/>
      <c r="BC16" s="7"/>
      <c r="BD16" s="7"/>
      <c r="BE16" s="7"/>
      <c r="BF16" s="7"/>
      <c r="BG16" s="7"/>
      <c r="BH16" s="7"/>
      <c r="BI16" s="40" t="n">
        <f aca="false">T23/AG23</f>
        <v>0.0169316680072495</v>
      </c>
      <c r="BJ16" s="7" t="n">
        <f aca="false">BJ15+1</f>
        <v>2027</v>
      </c>
      <c r="BK16" s="40" t="n">
        <f aca="false">SUM(T62:T65)/AVERAGE(AG62:AG65)</f>
        <v>0.0621380604065078</v>
      </c>
      <c r="BL16" s="40" t="n">
        <f aca="false">SUM(P62:P65)/AVERAGE(AG62:AG65)</f>
        <v>0.0187549415313922</v>
      </c>
      <c r="BM16" s="40" t="n">
        <f aca="false">SUM(D62:D65)/AVERAGE(AG62:AG65)</f>
        <v>0.08896872660766</v>
      </c>
      <c r="BN16" s="40" t="n">
        <f aca="false">(SUM(H62:H65)+SUM(J62:J65))/AVERAGE(AG62:AG65)</f>
        <v>0.00551313510253831</v>
      </c>
      <c r="BO16" s="69" t="n">
        <f aca="false">AL16-BN16</f>
        <v>-0.0510987428350827</v>
      </c>
      <c r="BP16" s="32" t="n">
        <f aca="false">BM16+BN16</f>
        <v>0.0944818617101983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112937677.968892</v>
      </c>
      <c r="E17" s="9"/>
      <c r="F17" s="67" t="n">
        <f aca="false">'Central pensions'!I17</f>
        <v>20527759.8395527</v>
      </c>
      <c r="G17" s="9" t="n">
        <f aca="false">'Central pensions'!K17</f>
        <v>0</v>
      </c>
      <c r="H17" s="9" t="n">
        <f aca="false">'Central pensions'!V17</f>
        <v>0</v>
      </c>
      <c r="I17" s="67" t="n">
        <f aca="false">'Central pensions'!M17</f>
        <v>0</v>
      </c>
      <c r="J17" s="9" t="n">
        <f aca="false">'Central pensions'!W17</f>
        <v>0</v>
      </c>
      <c r="K17" s="9"/>
      <c r="L17" s="67" t="n">
        <f aca="false">'Central pensions'!N17</f>
        <v>2823292.24132232</v>
      </c>
      <c r="M17" s="67"/>
      <c r="N17" s="67" t="n">
        <f aca="false">'Central pensions'!L17</f>
        <v>840306.694912139</v>
      </c>
      <c r="O17" s="9"/>
      <c r="P17" s="9" t="n">
        <f aca="false">'Central pensions'!X17</f>
        <v>19273196.3664372</v>
      </c>
      <c r="Q17" s="67"/>
      <c r="R17" s="67" t="n">
        <f aca="false">'Central SIPA income'!G12</f>
        <v>23380651.9849074</v>
      </c>
      <c r="S17" s="67"/>
      <c r="T17" s="9" t="n">
        <f aca="false">'Central SIPA income'!J12</f>
        <v>89397949.3051482</v>
      </c>
      <c r="U17" s="9"/>
      <c r="V17" s="67" t="n">
        <f aca="false">'Central SIPA income'!F12</f>
        <v>146445.351472853</v>
      </c>
      <c r="W17" s="67"/>
      <c r="X17" s="67" t="n">
        <f aca="false">'Central SIPA income'!M12</f>
        <v>367828.501533415</v>
      </c>
      <c r="Y17" s="9"/>
      <c r="Z17" s="9" t="n">
        <f aca="false">R17+V17-N17-L17-F17</f>
        <v>-664261.439406842</v>
      </c>
      <c r="AA17" s="9"/>
      <c r="AB17" s="9" t="n">
        <f aca="false">T17-P17-D17</f>
        <v>-42812925.0301809</v>
      </c>
      <c r="AC17" s="50"/>
      <c r="AD17" s="9" t="n">
        <v>6552140231.30253</v>
      </c>
      <c r="AE17" s="9" t="n">
        <v>719350.606091079</v>
      </c>
      <c r="AF17" s="9" t="n"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-0.00815672148094317</v>
      </c>
      <c r="AK17" s="68" t="n">
        <f aca="false">AK16+1</f>
        <v>2028</v>
      </c>
      <c r="AL17" s="69" t="n">
        <f aca="false">SUM(AB66:AB69)/AVERAGE(AG66:AG69)</f>
        <v>-0.0453885527486582</v>
      </c>
      <c r="AM17" s="9" t="n">
        <v>11273018.6820578</v>
      </c>
      <c r="AN17" s="69" t="n">
        <f aca="false">AM17/AVERAGE(AG66:AG69)</f>
        <v>0.00177647991192088</v>
      </c>
      <c r="AO17" s="69" t="n">
        <f aca="false">'GDP evolution by scenario'!G65</f>
        <v>0.0271013820123192</v>
      </c>
      <c r="AP17" s="69"/>
      <c r="AQ17" s="9" t="n">
        <f aca="false">AQ16*(1+AO17)</f>
        <v>523633500.95018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375597852.520714</v>
      </c>
      <c r="AS17" s="70" t="n">
        <f aca="false">AQ17/AG69</f>
        <v>0.0816767634004536</v>
      </c>
      <c r="AT17" s="70" t="n">
        <f aca="false">AR17/AG69</f>
        <v>0.0585860470699174</v>
      </c>
      <c r="AU17" s="7"/>
      <c r="AV17" s="7"/>
      <c r="AW17" s="71" t="n">
        <f aca="false">workers_and_wage_central!C5</f>
        <v>11053255</v>
      </c>
      <c r="AX17" s="7"/>
      <c r="AY17" s="40" t="n">
        <f aca="false">(AW17-AW16)/AW16</f>
        <v>0.00181079490805813</v>
      </c>
      <c r="AZ17" s="39" t="n">
        <f aca="false">workers_and_wage_central!B5</f>
        <v>7051.70669476592</v>
      </c>
      <c r="BA17" s="40" t="n">
        <f aca="false">(AZ17-AZ16)/AZ16</f>
        <v>-0.00607685509864881</v>
      </c>
      <c r="BB17" s="7"/>
      <c r="BC17" s="7"/>
      <c r="BD17" s="7"/>
      <c r="BE17" s="7"/>
      <c r="BF17" s="7"/>
      <c r="BG17" s="7"/>
      <c r="BH17" s="7"/>
      <c r="BI17" s="40" t="n">
        <f aca="false">T24/AG24</f>
        <v>0.0146994293176694</v>
      </c>
      <c r="BJ17" s="7" t="n">
        <f aca="false">BJ16+1</f>
        <v>2028</v>
      </c>
      <c r="BK17" s="40" t="n">
        <f aca="false">SUM(T66:T69)/AVERAGE(AG66:AG69)</f>
        <v>0.0622851533102942</v>
      </c>
      <c r="BL17" s="40" t="n">
        <f aca="false">SUM(P66:P69)/AVERAGE(AG66:AG69)</f>
        <v>0.0187433058200916</v>
      </c>
      <c r="BM17" s="40" t="n">
        <f aca="false">SUM(D66:D69)/AVERAGE(AG66:AG69)</f>
        <v>0.0889304002388608</v>
      </c>
      <c r="BN17" s="40" t="n">
        <f aca="false">(SUM(H66:H69)+SUM(J66:J69))/AVERAGE(AG66:AG69)</f>
        <v>0.00634936961275454</v>
      </c>
      <c r="BO17" s="69" t="n">
        <f aca="false">AL17-BN17</f>
        <v>-0.0517379223614127</v>
      </c>
      <c r="BP17" s="32" t="n">
        <f aca="false">BM17+BN17</f>
        <v>0.0952797698516154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99002080.283282</v>
      </c>
      <c r="E18" s="6"/>
      <c r="F18" s="8" t="n">
        <f aca="false">'Central pensions'!I18</f>
        <v>17994800.0013876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2816470.50091539</v>
      </c>
      <c r="M18" s="8"/>
      <c r="N18" s="8" t="n">
        <f aca="false">'Central pensions'!L18</f>
        <v>734158.084804092</v>
      </c>
      <c r="O18" s="6"/>
      <c r="P18" s="6" t="n">
        <f aca="false">'Central pensions'!X18</f>
        <v>18653799.9891252</v>
      </c>
      <c r="Q18" s="8"/>
      <c r="R18" s="8" t="n">
        <f aca="false">'Central SIPA income'!G13</f>
        <v>19048283.0084314</v>
      </c>
      <c r="S18" s="8"/>
      <c r="T18" s="6" t="n">
        <f aca="false">'Central SIPA income'!J13</f>
        <v>72832761.0298078</v>
      </c>
      <c r="U18" s="6"/>
      <c r="V18" s="8" t="n">
        <f aca="false">'Central SIPA income'!F13</f>
        <v>140761.780403749</v>
      </c>
      <c r="W18" s="8"/>
      <c r="X18" s="8" t="n">
        <f aca="false">'Central SIPA income'!M13</f>
        <v>353553.009626833</v>
      </c>
      <c r="Y18" s="6"/>
      <c r="Z18" s="6" t="n">
        <f aca="false">R18+V18-N18-L18-F18</f>
        <v>-2356383.79827191</v>
      </c>
      <c r="AA18" s="6"/>
      <c r="AB18" s="6" t="n">
        <f aca="false">T18-P18-D18</f>
        <v>-44823119.2425993</v>
      </c>
      <c r="AC18" s="50"/>
      <c r="AD18" s="6" t="n">
        <v>7006645045.10604</v>
      </c>
      <c r="AE18" s="6" t="n">
        <v>713366.052703658</v>
      </c>
      <c r="AF18" s="6" t="n"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-0.00861134490193672</v>
      </c>
      <c r="AK18" s="62" t="n">
        <f aca="false">AK17+1</f>
        <v>2029</v>
      </c>
      <c r="AL18" s="63" t="n">
        <f aca="false">SUM(AB70:AB73)/AVERAGE(AG70:AG73)</f>
        <v>-0.0440787112672015</v>
      </c>
      <c r="AM18" s="6" t="n">
        <v>10452476.7322336</v>
      </c>
      <c r="AN18" s="63" t="n">
        <f aca="false">AM18/AVERAGE(AG70:AG73)</f>
        <v>0.00160286507285979</v>
      </c>
      <c r="AO18" s="63" t="n">
        <f aca="false">'GDP evolution by scenario'!G69</f>
        <v>0.0276431179148626</v>
      </c>
      <c r="AP18" s="63"/>
      <c r="AQ18" s="6" t="n">
        <f aca="false">AQ17*(1+AO18)</f>
        <v>538108363.561118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375396293.114721</v>
      </c>
      <c r="AS18" s="64" t="n">
        <f aca="false">AQ18/AG73</f>
        <v>0.082123758692216</v>
      </c>
      <c r="AT18" s="64" t="n">
        <f aca="false">AR18/AG73</f>
        <v>0.0572913499907054</v>
      </c>
      <c r="AU18" s="5"/>
      <c r="AV18" s="5"/>
      <c r="AW18" s="65" t="n">
        <f aca="false">workers_and_wage_central!C6</f>
        <v>11056328</v>
      </c>
      <c r="AX18" s="5"/>
      <c r="AY18" s="61" t="n">
        <f aca="false">(AW18-AW17)/AW17</f>
        <v>0.000278017651813877</v>
      </c>
      <c r="AZ18" s="66" t="n">
        <f aca="false">workers_and_wage_central!B6</f>
        <v>6677.50779441193</v>
      </c>
      <c r="BA18" s="61" t="n">
        <f aca="false">(AZ18-AZ17)/AZ17</f>
        <v>-0.053065011996562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61"/>
      <c r="BF18" s="5"/>
      <c r="BG18" s="5"/>
      <c r="BH18" s="5"/>
      <c r="BI18" s="61" t="n">
        <f aca="false">T25/AG25</f>
        <v>0.0172519712633925</v>
      </c>
      <c r="BJ18" s="5" t="n">
        <f aca="false">BJ17+1</f>
        <v>2029</v>
      </c>
      <c r="BK18" s="61" t="n">
        <f aca="false">SUM(T70:T73)/AVERAGE(AG70:AG73)</f>
        <v>0.062663139885798</v>
      </c>
      <c r="BL18" s="61" t="n">
        <f aca="false">SUM(P70:P73)/AVERAGE(AG70:AG73)</f>
        <v>0.0183056866053057</v>
      </c>
      <c r="BM18" s="61" t="n">
        <f aca="false">SUM(D70:D73)/AVERAGE(AG70:AG73)</f>
        <v>0.0884361645476938</v>
      </c>
      <c r="BN18" s="61" t="n">
        <f aca="false">(SUM(H70:H73)+SUM(J70:J73))/AVERAGE(AG70:AG73)</f>
        <v>0.00721064651966497</v>
      </c>
      <c r="BO18" s="63" t="n">
        <f aca="false">AL18-BN18</f>
        <v>-0.0512893577868665</v>
      </c>
      <c r="BP18" s="32" t="n">
        <f aca="false">BM18+BN18</f>
        <v>0.0956468110673587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102248922.817006</v>
      </c>
      <c r="E19" s="9"/>
      <c r="F19" s="67" t="n">
        <f aca="false">'Central pensions'!I19</f>
        <v>18584952.0654976</v>
      </c>
      <c r="G19" s="9" t="n">
        <f aca="false">'Central pensions'!K19</f>
        <v>0</v>
      </c>
      <c r="H19" s="9" t="n">
        <f aca="false">'Central pensions'!V19</f>
        <v>0</v>
      </c>
      <c r="I19" s="67" t="n">
        <f aca="false">'Central pensions'!M19</f>
        <v>0</v>
      </c>
      <c r="J19" s="9" t="n">
        <f aca="false">'Central pensions'!W19</f>
        <v>0</v>
      </c>
      <c r="K19" s="9"/>
      <c r="L19" s="67" t="n">
        <f aca="false">'Central pensions'!N19</f>
        <v>2801537.62062767</v>
      </c>
      <c r="M19" s="67"/>
      <c r="N19" s="67" t="n">
        <f aca="false">'Central pensions'!L19</f>
        <v>760025.083108328</v>
      </c>
      <c r="O19" s="9"/>
      <c r="P19" s="9" t="n">
        <f aca="false">'Central pensions'!X19</f>
        <v>18718625.7949958</v>
      </c>
      <c r="Q19" s="67"/>
      <c r="R19" s="67" t="n">
        <f aca="false">'Central SIPA income'!G14</f>
        <v>21712053.1313468</v>
      </c>
      <c r="S19" s="67"/>
      <c r="T19" s="9" t="n">
        <f aca="false">'Central SIPA income'!J14</f>
        <v>83017916.96826</v>
      </c>
      <c r="U19" s="9"/>
      <c r="V19" s="67" t="n">
        <f aca="false">'Central SIPA income'!F14</f>
        <v>140324.608319577</v>
      </c>
      <c r="W19" s="67"/>
      <c r="X19" s="67" t="n">
        <f aca="false">'Central SIPA income'!M14</f>
        <v>352454.959391601</v>
      </c>
      <c r="Y19" s="9"/>
      <c r="Z19" s="9" t="n">
        <f aca="false">R19+V19-N19-L19-F19</f>
        <v>-294137.029567149</v>
      </c>
      <c r="AA19" s="9"/>
      <c r="AB19" s="9" t="n">
        <f aca="false">T19-P19-D19</f>
        <v>-37949631.6437418</v>
      </c>
      <c r="AC19" s="50"/>
      <c r="AD19" s="9" t="n">
        <v>8414556482.17921</v>
      </c>
      <c r="AE19" s="9" t="n">
        <v>700905.075643413</v>
      </c>
      <c r="AF19" s="9" t="n"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-0.00742044083132777</v>
      </c>
      <c r="AK19" s="68" t="n">
        <f aca="false">AK18+1</f>
        <v>2030</v>
      </c>
      <c r="AL19" s="69" t="n">
        <f aca="false">SUM(AB74:AB77)/AVERAGE(AG74:AG77)</f>
        <v>-0.0428915543936508</v>
      </c>
      <c r="AM19" s="9" t="n">
        <v>9649081.86791266</v>
      </c>
      <c r="AN19" s="69" t="n">
        <f aca="false">AM19/AVERAGE(AG74:AG77)</f>
        <v>0.00144591012854965</v>
      </c>
      <c r="AO19" s="69" t="n">
        <f aca="false">'GDP evolution by scenario'!G73</f>
        <v>0.0233458844672594</v>
      </c>
      <c r="AP19" s="69"/>
      <c r="AQ19" s="9" t="n">
        <f aca="false">AQ18*(1+AO19)</f>
        <v>550670979.247682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374408352.861758</v>
      </c>
      <c r="AS19" s="70" t="n">
        <f aca="false">AQ19/AG77</f>
        <v>0.0816349249200906</v>
      </c>
      <c r="AT19" s="70" t="n">
        <f aca="false">AR19/AG77</f>
        <v>0.0555046460176303</v>
      </c>
      <c r="AU19" s="7"/>
      <c r="AV19" s="7"/>
      <c r="AW19" s="71" t="n">
        <f aca="false">workers_and_wage_central!C7</f>
        <v>11112610</v>
      </c>
      <c r="AX19" s="7"/>
      <c r="AY19" s="40" t="n">
        <f aca="false">(AW19-AW18)/AW18</f>
        <v>0.00509047850244674</v>
      </c>
      <c r="AZ19" s="39" t="n">
        <f aca="false">workers_and_wage_central!B7</f>
        <v>6486.76481478895</v>
      </c>
      <c r="BA19" s="40" t="n">
        <f aca="false">(AZ19-AZ18)/AZ18</f>
        <v>-0.0285649954287744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0.0137470983446273</v>
      </c>
      <c r="BJ19" s="7" t="n">
        <f aca="false">BJ18+1</f>
        <v>2030</v>
      </c>
      <c r="BK19" s="40" t="n">
        <f aca="false">SUM(T74:T77)/AVERAGE(AG74:AG77)</f>
        <v>0.0631717069125873</v>
      </c>
      <c r="BL19" s="40" t="n">
        <f aca="false">SUM(P74:P77)/AVERAGE(AG74:AG77)</f>
        <v>0.0180214032572087</v>
      </c>
      <c r="BM19" s="40" t="n">
        <f aca="false">SUM(D74:D77)/AVERAGE(AG74:AG77)</f>
        <v>0.0880418580490294</v>
      </c>
      <c r="BN19" s="40" t="n">
        <f aca="false">(SUM(H74:H77)+SUM(J74:J77))/AVERAGE(AG74:AG77)</f>
        <v>0.00789886765869725</v>
      </c>
      <c r="BO19" s="69" t="n">
        <f aca="false">AL19-BN19</f>
        <v>-0.050790422052348</v>
      </c>
      <c r="BP19" s="32" t="n">
        <f aca="false">BM19+BN19</f>
        <v>0.0959407257077267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97717546.2058051</v>
      </c>
      <c r="E20" s="9"/>
      <c r="F20" s="67" t="n">
        <f aca="false">'Central pensions'!I20</f>
        <v>17761320.7274872</v>
      </c>
      <c r="G20" s="9" t="n">
        <f aca="false">'Central pensions'!K20</f>
        <v>0</v>
      </c>
      <c r="H20" s="9" t="n">
        <f aca="false">'Central pensions'!V20</f>
        <v>0</v>
      </c>
      <c r="I20" s="67" t="n">
        <f aca="false">'Central pensions'!M20</f>
        <v>0</v>
      </c>
      <c r="J20" s="9" t="n">
        <f aca="false">'Central pensions'!W20</f>
        <v>0</v>
      </c>
      <c r="K20" s="9"/>
      <c r="L20" s="67" t="n">
        <f aca="false">'Central pensions'!N20</f>
        <v>2450156.14160319</v>
      </c>
      <c r="M20" s="67"/>
      <c r="N20" s="67" t="n">
        <f aca="false">'Central pensions'!L20</f>
        <v>729257.767694697</v>
      </c>
      <c r="O20" s="9"/>
      <c r="P20" s="9" t="n">
        <f aca="false">'Central pensions'!X20</f>
        <v>16726032.9383604</v>
      </c>
      <c r="Q20" s="67"/>
      <c r="R20" s="67" t="n">
        <f aca="false">'Central SIPA income'!G15</f>
        <v>18882303.844662</v>
      </c>
      <c r="S20" s="67"/>
      <c r="T20" s="9" t="n">
        <f aca="false">'Central SIPA income'!J15</f>
        <v>72198125.3114393</v>
      </c>
      <c r="U20" s="9"/>
      <c r="V20" s="67" t="n">
        <f aca="false">'Central SIPA income'!F15</f>
        <v>140646.763029675</v>
      </c>
      <c r="W20" s="67"/>
      <c r="X20" s="67" t="n">
        <f aca="false">'Central SIPA income'!M15</f>
        <v>353264.119143588</v>
      </c>
      <c r="Y20" s="9"/>
      <c r="Z20" s="9" t="n">
        <f aca="false">R20+V20-N20-L20-F20</f>
        <v>-1917784.02909345</v>
      </c>
      <c r="AA20" s="9"/>
      <c r="AB20" s="9" t="n">
        <f aca="false">T20-P20-D20</f>
        <v>-42245453.8327262</v>
      </c>
      <c r="AC20" s="50"/>
      <c r="AD20" s="9" t="n">
        <v>8527628825.27803</v>
      </c>
      <c r="AE20" s="9" t="n">
        <v>703426.861590182</v>
      </c>
      <c r="AF20" s="9" t="n"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-0.0082308062379685</v>
      </c>
      <c r="AK20" s="68" t="n">
        <f aca="false">AK19+1</f>
        <v>2031</v>
      </c>
      <c r="AL20" s="69" t="n">
        <f aca="false">SUM(AB78:AB81)/AVERAGE(AG78:AG81)</f>
        <v>-0.0419039028878886</v>
      </c>
      <c r="AM20" s="9" t="n">
        <v>8873587.4679367</v>
      </c>
      <c r="AN20" s="69" t="n">
        <f aca="false">AM20/AVERAGE(AG78:AG81)</f>
        <v>0.00129927353751186</v>
      </c>
      <c r="AO20" s="69" t="n">
        <f aca="false">'GDP evolution by scenario'!G77</f>
        <v>0.0234201184295255</v>
      </c>
      <c r="AP20" s="69"/>
      <c r="AQ20" s="9" t="n">
        <f aca="false">AQ19*(1+AO20)</f>
        <v>563567758.797365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374208600.444248</v>
      </c>
      <c r="AS20" s="70" t="n">
        <f aca="false">AQ20/AG81</f>
        <v>0.0822162086675212</v>
      </c>
      <c r="AT20" s="70" t="n">
        <f aca="false">AR20/AG81</f>
        <v>0.0545915054561656</v>
      </c>
      <c r="AU20" s="7"/>
      <c r="AV20" s="7"/>
      <c r="AW20" s="71" t="n">
        <f aca="false">workers_and_wage_central!C8</f>
        <v>11194364</v>
      </c>
      <c r="AX20" s="7"/>
      <c r="AY20" s="40" t="n">
        <f aca="false">(AW20-AW19)/AW19</f>
        <v>0.00735686755856635</v>
      </c>
      <c r="AZ20" s="39" t="n">
        <f aca="false">workers_and_wage_central!B8</f>
        <v>6521.83541945801</v>
      </c>
      <c r="BA20" s="40" t="n">
        <f aca="false">(AZ20-AZ19)/AZ19</f>
        <v>0.00540648623318338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0.0163700516605218</v>
      </c>
      <c r="BJ20" s="7" t="n">
        <f aca="false">BJ19+1</f>
        <v>2031</v>
      </c>
      <c r="BK20" s="40" t="n">
        <f aca="false">SUM(T78:T81)/AVERAGE(AG78:AG81)</f>
        <v>0.0633465204646924</v>
      </c>
      <c r="BL20" s="40" t="n">
        <f aca="false">SUM(P78:P81)/AVERAGE(AG78:AG81)</f>
        <v>0.0177814990060641</v>
      </c>
      <c r="BM20" s="40" t="n">
        <f aca="false">SUM(D78:D81)/AVERAGE(AG78:AG81)</f>
        <v>0.0874689243465169</v>
      </c>
      <c r="BN20" s="40" t="n">
        <f aca="false">(SUM(H78:H81)+SUM(J78:J81))/AVERAGE(AG78:AG81)</f>
        <v>0.00866088593967543</v>
      </c>
      <c r="BO20" s="69" t="n">
        <f aca="false">AL20-BN20</f>
        <v>-0.050564788827564</v>
      </c>
      <c r="BP20" s="32" t="n">
        <f aca="false">BM20+BN20</f>
        <v>0.0961298102861923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106674587.034117</v>
      </c>
      <c r="E21" s="9"/>
      <c r="F21" s="67" t="n">
        <f aca="false">'Central pensions'!I21</f>
        <v>19389368.9245406</v>
      </c>
      <c r="G21" s="9" t="n">
        <f aca="false">'Central pensions'!K21</f>
        <v>18171.7985793121</v>
      </c>
      <c r="H21" s="9" t="n">
        <f aca="false">'Central pensions'!V21</f>
        <v>99975.8742359993</v>
      </c>
      <c r="I21" s="67" t="n">
        <f aca="false">'Central pensions'!M21</f>
        <v>562.014389050884</v>
      </c>
      <c r="J21" s="9" t="n">
        <f aca="false">'Central pensions'!W21</f>
        <v>3092.03734750511</v>
      </c>
      <c r="K21" s="9"/>
      <c r="L21" s="67" t="n">
        <f aca="false">'Central pensions'!N21</f>
        <v>3892938.68981568</v>
      </c>
      <c r="M21" s="67"/>
      <c r="N21" s="67" t="n">
        <f aca="false">'Central pensions'!L21</f>
        <v>798385.086672671</v>
      </c>
      <c r="O21" s="9"/>
      <c r="P21" s="9" t="n">
        <f aca="false">'Central pensions'!X21</f>
        <v>24592956.552895</v>
      </c>
      <c r="Q21" s="67"/>
      <c r="R21" s="67" t="n">
        <f aca="false">'Central SIPA income'!G16</f>
        <v>22295672.9588388</v>
      </c>
      <c r="S21" s="67"/>
      <c r="T21" s="9" t="n">
        <f aca="false">'Central SIPA income'!J16</f>
        <v>85249437.9619983</v>
      </c>
      <c r="U21" s="9"/>
      <c r="V21" s="67" t="n">
        <f aca="false">'Central SIPA income'!F16</f>
        <v>145022.605646437</v>
      </c>
      <c r="W21" s="67"/>
      <c r="X21" s="67" t="n">
        <f aca="false">'Central SIPA income'!M16</f>
        <v>364254.97420646</v>
      </c>
      <c r="Y21" s="9"/>
      <c r="Z21" s="9" t="n">
        <f aca="false">R21+V21-N21-L21-F21</f>
        <v>-1639997.13654364</v>
      </c>
      <c r="AA21" s="9"/>
      <c r="AB21" s="9" t="n">
        <f aca="false">T21-P21-D21</f>
        <v>-46018105.6250132</v>
      </c>
      <c r="AC21" s="50"/>
      <c r="AD21" s="9" t="n">
        <v>8963807873.58243</v>
      </c>
      <c r="AE21" s="9" t="n">
        <v>708213.404453394</v>
      </c>
      <c r="AF21" s="9" t="n"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-0.0089052464061049</v>
      </c>
      <c r="AK21" s="68" t="n">
        <f aca="false">AK20+1</f>
        <v>2032</v>
      </c>
      <c r="AL21" s="69" t="n">
        <f aca="false">SUM(AB82:AB85)/AVERAGE(AG82:AG85)</f>
        <v>-0.0412018322872116</v>
      </c>
      <c r="AM21" s="9" t="n">
        <v>8126011.66426731</v>
      </c>
      <c r="AN21" s="69" t="n">
        <f aca="false">AM21/AVERAGE(AG82:AG85)</f>
        <v>0.00117143336647798</v>
      </c>
      <c r="AO21" s="69" t="n">
        <f aca="false">'GDP evolution by scenario'!G81</f>
        <v>0.0156900779855027</v>
      </c>
      <c r="AP21" s="69"/>
      <c r="AQ21" s="9" t="n">
        <f aca="false">AQ20*(1+AO21)</f>
        <v>572410180.883011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371895678.692483</v>
      </c>
      <c r="AS21" s="70" t="n">
        <f aca="false">AQ21/AG85</f>
        <v>0.0818415814016898</v>
      </c>
      <c r="AT21" s="70" t="n">
        <f aca="false">AR21/AG85</f>
        <v>0.0531725875554756</v>
      </c>
      <c r="AU21" s="7"/>
      <c r="AV21" s="7"/>
      <c r="AW21" s="71" t="n">
        <f aca="false">workers_and_wage_central!C9</f>
        <v>11200955</v>
      </c>
      <c r="AX21" s="7"/>
      <c r="AY21" s="40" t="n">
        <f aca="false">(AW21-AW20)/AW20</f>
        <v>0.000588778424571508</v>
      </c>
      <c r="AZ21" s="39" t="n">
        <f aca="false">workers_and_wage_central!B9</f>
        <v>6617.24643359544</v>
      </c>
      <c r="BA21" s="40" t="n">
        <f aca="false">(AZ21-AZ20)/AZ20</f>
        <v>0.0146294728402334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F21" s="7"/>
      <c r="BG21" s="7"/>
      <c r="BH21" s="7"/>
      <c r="BI21" s="40" t="n">
        <f aca="false">T28/AG28</f>
        <v>0.0134589787085399</v>
      </c>
      <c r="BJ21" s="7" t="n">
        <f aca="false">BJ20+1</f>
        <v>2032</v>
      </c>
      <c r="BK21" s="40" t="n">
        <f aca="false">SUM(T82:T85)/AVERAGE(AG82:AG85)</f>
        <v>0.063474592273561</v>
      </c>
      <c r="BL21" s="40" t="n">
        <f aca="false">SUM(P82:P85)/AVERAGE(AG82:AG85)</f>
        <v>0.0175989373614599</v>
      </c>
      <c r="BM21" s="40" t="n">
        <f aca="false">SUM(D82:D85)/AVERAGE(AG82:AG85)</f>
        <v>0.0870774871993127</v>
      </c>
      <c r="BN21" s="40" t="n">
        <f aca="false">(SUM(H82:H85)+SUM(J82:J85))/AVERAGE(AG82:AG85)</f>
        <v>0.00934428245557684</v>
      </c>
      <c r="BO21" s="69" t="n">
        <f aca="false">AL21-BN21</f>
        <v>-0.0505461147427884</v>
      </c>
      <c r="BP21" s="32" t="n">
        <f aca="false">BM21+BN21</f>
        <v>0.0964217696548896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102446530.73687</v>
      </c>
      <c r="E22" s="6"/>
      <c r="F22" s="8" t="n">
        <f aca="false">'Central pensions'!I22</f>
        <v>18620869.6440623</v>
      </c>
      <c r="G22" s="6" t="n">
        <f aca="false">'Central pensions'!K22</f>
        <v>50798.6387637148</v>
      </c>
      <c r="H22" s="6" t="n">
        <f aca="false">'Central pensions'!V22</f>
        <v>279479.122456429</v>
      </c>
      <c r="I22" s="8" t="n">
        <f aca="false">'Central pensions'!M22</f>
        <v>1571.09192052727</v>
      </c>
      <c r="J22" s="6" t="n">
        <f aca="false">'Central pensions'!W22</f>
        <v>8643.68419968338</v>
      </c>
      <c r="K22" s="6"/>
      <c r="L22" s="8" t="n">
        <f aca="false">'Central pensions'!N22</f>
        <v>4222415.9294058</v>
      </c>
      <c r="M22" s="8"/>
      <c r="N22" s="8" t="n">
        <f aca="false">'Central pensions'!L22</f>
        <v>769319.886297978</v>
      </c>
      <c r="O22" s="6"/>
      <c r="P22" s="6" t="n">
        <f aca="false">'Central pensions'!X22</f>
        <v>26142707.358556</v>
      </c>
      <c r="Q22" s="8"/>
      <c r="R22" s="8" t="n">
        <f aca="false">'Central SIPA income'!G17</f>
        <v>19532176.7251652</v>
      </c>
      <c r="S22" s="8"/>
      <c r="T22" s="6" t="n">
        <f aca="false">'Central SIPA income'!J17</f>
        <v>74682970.5956307</v>
      </c>
      <c r="U22" s="6"/>
      <c r="V22" s="8" t="n">
        <f aca="false">'Central SIPA income'!F17</f>
        <v>119223.590103333</v>
      </c>
      <c r="W22" s="8"/>
      <c r="X22" s="8" t="n">
        <f aca="false">'Central SIPA income'!M17</f>
        <v>299455.285224756</v>
      </c>
      <c r="Y22" s="6"/>
      <c r="Z22" s="6" t="n">
        <f aca="false">R22+V22-N22-L22-F22</f>
        <v>-3961205.14449754</v>
      </c>
      <c r="AA22" s="6"/>
      <c r="AB22" s="6" t="n">
        <f aca="false">T22-P22-D22</f>
        <v>-53906267.4997957</v>
      </c>
      <c r="AC22" s="50"/>
      <c r="AD22" s="6" t="n">
        <v>9240877730.99836</v>
      </c>
      <c r="AE22" s="6" t="n">
        <v>715597.310109884</v>
      </c>
      <c r="AF22" s="6" t="n"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-0.0103240930304107</v>
      </c>
      <c r="AK22" s="62" t="n">
        <f aca="false">AK21+1</f>
        <v>2033</v>
      </c>
      <c r="AL22" s="63" t="n">
        <f aca="false">SUM(AB86:AB89)/AVERAGE(AG86:AG89)</f>
        <v>-0.0393211591974578</v>
      </c>
      <c r="AM22" s="6" t="n">
        <v>7406781.38079157</v>
      </c>
      <c r="AN22" s="63" t="n">
        <f aca="false">AM22/AVERAGE(AG86:AG89)</f>
        <v>0.00104645542650804</v>
      </c>
      <c r="AO22" s="63" t="n">
        <f aca="false">'GDP evolution by scenario'!G85</f>
        <v>0.020349463461196</v>
      </c>
      <c r="AP22" s="63"/>
      <c r="AQ22" s="6" t="n">
        <f aca="false">AQ21*(1+AO22)</f>
        <v>584058420.943706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371987944.262233</v>
      </c>
      <c r="AS22" s="64" t="n">
        <f aca="false">AQ22/AG89</f>
        <v>0.0821092348103428</v>
      </c>
      <c r="AT22" s="64" t="n">
        <f aca="false">AR22/AG89</f>
        <v>0.0522955313488893</v>
      </c>
      <c r="AU22" s="5"/>
      <c r="AV22" s="5"/>
      <c r="AW22" s="65" t="n">
        <f aca="false">workers_and_wage_central!C10</f>
        <v>11131472</v>
      </c>
      <c r="AX22" s="5"/>
      <c r="AY22" s="61" t="n">
        <f aca="false">(AW22-AW21)/AW21</f>
        <v>-0.00620331034273417</v>
      </c>
      <c r="AZ22" s="66" t="n">
        <f aca="false">workers_and_wage_central!B10</f>
        <v>6732.55475099859</v>
      </c>
      <c r="BA22" s="61" t="n">
        <f aca="false">(AZ22-AZ21)/AZ21</f>
        <v>0.0174254228794832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0.014929273214477</v>
      </c>
      <c r="BJ22" s="5" t="n">
        <f aca="false">BJ21+1</f>
        <v>2033</v>
      </c>
      <c r="BK22" s="61" t="n">
        <f aca="false">SUM(T86:T89)/AVERAGE(AG86:AG89)</f>
        <v>0.0637972810468817</v>
      </c>
      <c r="BL22" s="61" t="n">
        <f aca="false">SUM(P86:P89)/AVERAGE(AG86:AG89)</f>
        <v>0.0173093299815435</v>
      </c>
      <c r="BM22" s="61" t="n">
        <f aca="false">SUM(D86:D89)/AVERAGE(AG86:AG89)</f>
        <v>0.085809110262796</v>
      </c>
      <c r="BN22" s="61" t="n">
        <f aca="false">(SUM(H86:H89)+SUM(J86:J89))/AVERAGE(AG86:AG89)</f>
        <v>0.010268648049109</v>
      </c>
      <c r="BO22" s="63" t="n">
        <f aca="false">AL22-BN22</f>
        <v>-0.0495898072465668</v>
      </c>
      <c r="BP22" s="32" t="n">
        <f aca="false">BM22+BN22</f>
        <v>0.096077758311905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109204030.147276</v>
      </c>
      <c r="E23" s="9"/>
      <c r="F23" s="67" t="n">
        <f aca="false">'Central pensions'!I23</f>
        <v>19849125.1519446</v>
      </c>
      <c r="G23" s="9" t="n">
        <f aca="false">'Central pensions'!K23</f>
        <v>96262.318508751</v>
      </c>
      <c r="H23" s="9" t="n">
        <f aca="false">'Central pensions'!V23</f>
        <v>529606.874459475</v>
      </c>
      <c r="I23" s="67" t="n">
        <f aca="false">'Central pensions'!M23</f>
        <v>2977.18510851808</v>
      </c>
      <c r="J23" s="9" t="n">
        <f aca="false">'Central pensions'!W23</f>
        <v>16379.5940554477</v>
      </c>
      <c r="K23" s="9"/>
      <c r="L23" s="67" t="n">
        <f aca="false">'Central pensions'!N23</f>
        <v>3867366.74910504</v>
      </c>
      <c r="M23" s="67"/>
      <c r="N23" s="67" t="n">
        <f aca="false">'Central pensions'!L23</f>
        <v>821999.111393176</v>
      </c>
      <c r="O23" s="9"/>
      <c r="P23" s="9" t="n">
        <f aca="false">'Central pensions'!X23</f>
        <v>24590181.0277321</v>
      </c>
      <c r="Q23" s="67"/>
      <c r="R23" s="67" t="n">
        <f aca="false">'Central SIPA income'!G18</f>
        <v>23289499.4397545</v>
      </c>
      <c r="S23" s="67"/>
      <c r="T23" s="9" t="n">
        <f aca="false">'Central SIPA income'!J18</f>
        <v>89049419.64841</v>
      </c>
      <c r="U23" s="9"/>
      <c r="V23" s="67" t="n">
        <f aca="false">'Central SIPA income'!F18</f>
        <v>127558.97234145</v>
      </c>
      <c r="W23" s="67"/>
      <c r="X23" s="67" t="n">
        <f aca="false">'Central SIPA income'!M18</f>
        <v>320391.362249525</v>
      </c>
      <c r="Y23" s="9"/>
      <c r="Z23" s="9" t="n">
        <f aca="false">R23+V23-N23-L23-F23</f>
        <v>-1121432.60034684</v>
      </c>
      <c r="AA23" s="9"/>
      <c r="AB23" s="9" t="n">
        <f aca="false">T23-P23-D23</f>
        <v>-44744791.5265982</v>
      </c>
      <c r="AC23" s="50"/>
      <c r="AD23" s="9" t="n">
        <v>10558208304.6431</v>
      </c>
      <c r="AE23" s="9" t="n">
        <v>720796.544148365</v>
      </c>
      <c r="AF23" s="9" t="n"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-0.00850767987229076</v>
      </c>
      <c r="AK23" s="68" t="n">
        <f aca="false">AK22+1</f>
        <v>2034</v>
      </c>
      <c r="AL23" s="69" t="n">
        <f aca="false">SUM(AB90:AB93)/AVERAGE(AG90:AG93)</f>
        <v>-0.0376894516262805</v>
      </c>
      <c r="AM23" s="9" t="n">
        <v>6738583.40306814</v>
      </c>
      <c r="AN23" s="69" t="n">
        <f aca="false">AM23/AVERAGE(AG90:AG93)</f>
        <v>0.0009342259490481</v>
      </c>
      <c r="AO23" s="69" t="n">
        <f aca="false">'GDP evolution by scenario'!G89</f>
        <v>0.0190790889272525</v>
      </c>
      <c r="AP23" s="69"/>
      <c r="AQ23" s="9" t="n">
        <f aca="false">AQ22*(1+AO23)</f>
        <v>595201723.495602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372287826.906967</v>
      </c>
      <c r="AS23" s="70" t="n">
        <f aca="false">AQ23/AG93</f>
        <v>0.0818916959059331</v>
      </c>
      <c r="AT23" s="70" t="n">
        <f aca="false">AR23/AG93</f>
        <v>0.0512217628193263</v>
      </c>
      <c r="AU23" s="7"/>
      <c r="AV23" s="7"/>
      <c r="AW23" s="71" t="n">
        <f aca="false">workers_and_wage_central!C11</f>
        <v>11278755</v>
      </c>
      <c r="AX23" s="7"/>
      <c r="AY23" s="40" t="n">
        <f aca="false">(AW23-AW22)/AW22</f>
        <v>0.0132312240465592</v>
      </c>
      <c r="AZ23" s="39" t="n">
        <f aca="false">workers_and_wage_central!B11</f>
        <v>6725.58191784654</v>
      </c>
      <c r="BA23" s="40" t="n">
        <f aca="false">(AZ23-AZ22)/AZ22</f>
        <v>-0.00103568903780861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0.0119142951373649</v>
      </c>
      <c r="BJ23" s="7" t="n">
        <f aca="false">BJ22+1</f>
        <v>2034</v>
      </c>
      <c r="BK23" s="40" t="n">
        <f aca="false">SUM(T90:T93)/AVERAGE(AG90:AG93)</f>
        <v>0.0643122981364769</v>
      </c>
      <c r="BL23" s="40" t="n">
        <f aca="false">SUM(P90:P93)/AVERAGE(AG90:AG93)</f>
        <v>0.0169786784746595</v>
      </c>
      <c r="BM23" s="40" t="n">
        <f aca="false">SUM(D90:D93)/AVERAGE(AG90:AG93)</f>
        <v>0.0850230712880979</v>
      </c>
      <c r="BN23" s="40" t="n">
        <f aca="false">(SUM(H90:H93)+SUM(J90:J93))/AVERAGE(AG90:AG93)</f>
        <v>0.010956950054187</v>
      </c>
      <c r="BO23" s="69" t="n">
        <f aca="false">AL23-BN23</f>
        <v>-0.0486464016804676</v>
      </c>
      <c r="BP23" s="32" t="n">
        <f aca="false">BM23+BN23</f>
        <v>0.0959800213422849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104751367.675306</v>
      </c>
      <c r="E24" s="9"/>
      <c r="F24" s="67" t="n">
        <f aca="false">'Central pensions'!I24</f>
        <v>19039801.0404965</v>
      </c>
      <c r="G24" s="9" t="n">
        <f aca="false">'Central pensions'!K24</f>
        <v>113713.068782356</v>
      </c>
      <c r="H24" s="9" t="n">
        <f aca="false">'Central pensions'!V24</f>
        <v>625615.753661117</v>
      </c>
      <c r="I24" s="67" t="n">
        <f aca="false">'Central pensions'!M24</f>
        <v>3516.89903450584</v>
      </c>
      <c r="J24" s="9" t="n">
        <f aca="false">'Central pensions'!W24</f>
        <v>19348.9408348799</v>
      </c>
      <c r="K24" s="9"/>
      <c r="L24" s="67" t="n">
        <f aca="false">'Central pensions'!N24</f>
        <v>3510870.42223416</v>
      </c>
      <c r="M24" s="67"/>
      <c r="N24" s="67" t="n">
        <f aca="false">'Central pensions'!L24</f>
        <v>789308.460410219</v>
      </c>
      <c r="O24" s="9"/>
      <c r="P24" s="9" t="n">
        <f aca="false">'Central pensions'!X24</f>
        <v>22560465.5764801</v>
      </c>
      <c r="Q24" s="67"/>
      <c r="R24" s="67" t="n">
        <f aca="false">'Central SIPA income'!G19</f>
        <v>20487413.8760897</v>
      </c>
      <c r="S24" s="67"/>
      <c r="T24" s="9" t="n">
        <f aca="false">'Central SIPA income'!J19</f>
        <v>78335402.6342183</v>
      </c>
      <c r="U24" s="9"/>
      <c r="V24" s="67" t="n">
        <f aca="false">'Central SIPA income'!F19</f>
        <v>130715.43082937</v>
      </c>
      <c r="W24" s="67"/>
      <c r="X24" s="67" t="n">
        <f aca="false">'Central SIPA income'!M19</f>
        <v>328319.475938947</v>
      </c>
      <c r="Y24" s="9"/>
      <c r="Z24" s="9" t="n">
        <f aca="false">R24+V24-N24-L24-F24</f>
        <v>-2721850.61622174</v>
      </c>
      <c r="AA24" s="9"/>
      <c r="AB24" s="9" t="n">
        <f aca="false">T24-P24-D24</f>
        <v>-48976430.6175678</v>
      </c>
      <c r="AC24" s="50"/>
      <c r="AD24" s="9" t="n">
        <v>11116422317.8693</v>
      </c>
      <c r="AE24" s="9" t="n">
        <v>730363.317052706</v>
      </c>
      <c r="AF24" s="9" t="n"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-0.00919029654390521</v>
      </c>
      <c r="AK24" s="68" t="n">
        <f aca="false">AK23+1</f>
        <v>2035</v>
      </c>
      <c r="AL24" s="69" t="n">
        <f aca="false">SUM(AB94:AB97)/AVERAGE(AG94:AG97)</f>
        <v>-0.0363314791691825</v>
      </c>
      <c r="AM24" s="9" t="n">
        <v>6098422.29766839</v>
      </c>
      <c r="AN24" s="69" t="n">
        <f aca="false">AM24/AVERAGE(AG94:AG97)</f>
        <v>0.000831707329541291</v>
      </c>
      <c r="AO24" s="69" t="n">
        <f aca="false">'GDP evolution by scenario'!G93</f>
        <v>0.0165536030326077</v>
      </c>
      <c r="AP24" s="69"/>
      <c r="AQ24" s="9" t="n">
        <f aca="false">AQ23*(1+AO24)</f>
        <v>605054456.550672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372305977.523327</v>
      </c>
      <c r="AS24" s="70" t="n">
        <f aca="false">AQ24/AG97</f>
        <v>0.0819318106442534</v>
      </c>
      <c r="AT24" s="70" t="n">
        <f aca="false">AR24/AG97</f>
        <v>0.050414805678917</v>
      </c>
      <c r="AU24" s="7"/>
      <c r="AV24" s="7"/>
      <c r="AW24" s="71" t="n">
        <f aca="false">workers_and_wage_central!C12</f>
        <v>11441722</v>
      </c>
      <c r="AX24" s="7"/>
      <c r="AY24" s="40" t="n">
        <f aca="false">(AW24-AW23)/AW23</f>
        <v>0.0144490238505934</v>
      </c>
      <c r="AZ24" s="39" t="n">
        <f aca="false">workers_and_wage_central!B12</f>
        <v>6848.21489294141</v>
      </c>
      <c r="BA24" s="40" t="n">
        <f aca="false">(AZ24-AZ23)/AZ23</f>
        <v>0.0182338088499774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0.0142315152373718</v>
      </c>
      <c r="BJ24" s="7" t="n">
        <f aca="false">BJ23+1</f>
        <v>2035</v>
      </c>
      <c r="BK24" s="40" t="n">
        <f aca="false">SUM(T94:T97)/AVERAGE(AG94:AG97)</f>
        <v>0.0645000007553408</v>
      </c>
      <c r="BL24" s="40" t="n">
        <f aca="false">SUM(P94:P97)/AVERAGE(AG94:AG97)</f>
        <v>0.0166271632142904</v>
      </c>
      <c r="BM24" s="40" t="n">
        <f aca="false">SUM(D94:D97)/AVERAGE(AG94:AG97)</f>
        <v>0.0842043167102328</v>
      </c>
      <c r="BN24" s="40" t="n">
        <f aca="false">(SUM(H94:H97)+SUM(J94:J97))/AVERAGE(AG94:AG97)</f>
        <v>0.0115202740707859</v>
      </c>
      <c r="BO24" s="69" t="n">
        <f aca="false">AL24-BN24</f>
        <v>-0.0478517532399683</v>
      </c>
      <c r="BP24" s="32" t="n">
        <f aca="false">BM24+BN24</f>
        <v>0.0957245907810187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113941937.453566</v>
      </c>
      <c r="E25" s="9"/>
      <c r="F25" s="67" t="n">
        <f aca="false">'Central pensions'!I25</f>
        <v>20710295.8885376</v>
      </c>
      <c r="G25" s="9" t="n">
        <f aca="false">'Central pensions'!K25</f>
        <v>157839.543071787</v>
      </c>
      <c r="H25" s="9" t="n">
        <f aca="false">'Central pensions'!V25</f>
        <v>868386.595786821</v>
      </c>
      <c r="I25" s="67" t="n">
        <f aca="false">'Central pensions'!M25</f>
        <v>4881.6353527357</v>
      </c>
      <c r="J25" s="9" t="n">
        <f aca="false">'Central pensions'!W25</f>
        <v>26857.3173954688</v>
      </c>
      <c r="K25" s="9"/>
      <c r="L25" s="67" t="n">
        <f aca="false">'Central pensions'!N25</f>
        <v>3990735.76895413</v>
      </c>
      <c r="M25" s="67"/>
      <c r="N25" s="67" t="n">
        <f aca="false">'Central pensions'!L25</f>
        <v>860818.224680152</v>
      </c>
      <c r="O25" s="9"/>
      <c r="P25" s="9" t="n">
        <f aca="false">'Central pensions'!X25</f>
        <v>25443914.7660156</v>
      </c>
      <c r="Q25" s="67"/>
      <c r="R25" s="67" t="n">
        <f aca="false">'Central SIPA income'!G20</f>
        <v>24322872.7154842</v>
      </c>
      <c r="S25" s="67"/>
      <c r="T25" s="9" t="n">
        <f aca="false">'Central SIPA income'!J20</f>
        <v>93000611.932381</v>
      </c>
      <c r="U25" s="9"/>
      <c r="V25" s="67" t="n">
        <f aca="false">'Central SIPA income'!F20</f>
        <v>138179.566518179</v>
      </c>
      <c r="W25" s="67"/>
      <c r="X25" s="67" t="n">
        <f aca="false">'Central SIPA income'!M20</f>
        <v>347067.232819201</v>
      </c>
      <c r="Y25" s="9"/>
      <c r="Z25" s="9" t="n">
        <f aca="false">R25+V25-N25-L25-F25</f>
        <v>-1100797.60016952</v>
      </c>
      <c r="AA25" s="9"/>
      <c r="AB25" s="9" t="n">
        <f aca="false">T25-P25-D25</f>
        <v>-46385240.2872003</v>
      </c>
      <c r="AC25" s="50"/>
      <c r="AD25" s="9" t="n">
        <v>11725405625.723</v>
      </c>
      <c r="AE25" s="9" t="n">
        <v>738802.619740341</v>
      </c>
      <c r="AF25" s="9" t="n"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-0.00860464050561488</v>
      </c>
      <c r="AK25" s="68" t="n">
        <f aca="false">AK24+1</f>
        <v>2036</v>
      </c>
      <c r="AL25" s="69" t="n">
        <f aca="false">SUM(AB98:AB101)/AVERAGE(AG98:AG101)</f>
        <v>-0.0356008764056225</v>
      </c>
      <c r="AM25" s="9" t="n">
        <v>5493111.4769607</v>
      </c>
      <c r="AN25" s="69" t="n">
        <f aca="false">AM25/AVERAGE(AG98:AG101)</f>
        <v>0.000737696757915748</v>
      </c>
      <c r="AO25" s="69" t="n">
        <f aca="false">'GDP evolution by scenario'!G97</f>
        <v>0.0155319044812441</v>
      </c>
      <c r="AP25" s="69"/>
      <c r="AQ25" s="9" t="n">
        <f aca="false">AQ24*(1+AO25)</f>
        <v>614452104.575768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372556491.442102</v>
      </c>
      <c r="AS25" s="70" t="n">
        <f aca="false">AQ25/AG101</f>
        <v>0.0821066170328212</v>
      </c>
      <c r="AT25" s="70" t="n">
        <f aca="false">AR25/AG101</f>
        <v>0.0497831367784928</v>
      </c>
      <c r="AU25" s="7"/>
      <c r="AV25" s="7"/>
      <c r="AW25" s="71" t="n">
        <f aca="false">workers_and_wage_central!C13</f>
        <v>11559243</v>
      </c>
      <c r="AX25" s="7"/>
      <c r="AY25" s="40" t="n">
        <f aca="false">(AW25-AW24)/AW24</f>
        <v>0.0102712686079945</v>
      </c>
      <c r="AZ25" s="39" t="n">
        <f aca="false">workers_and_wage_central!B13</f>
        <v>6864.12219168918</v>
      </c>
      <c r="BA25" s="40" t="n">
        <f aca="false">(AZ25-AZ24)/AZ24</f>
        <v>0.00232283872460808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0.0117610038121295</v>
      </c>
      <c r="BJ25" s="7" t="n">
        <f aca="false">BJ24+1</f>
        <v>2036</v>
      </c>
      <c r="BK25" s="40" t="n">
        <f aca="false">SUM(T98:T101)/AVERAGE(AG98:AG101)</f>
        <v>0.0645745395794341</v>
      </c>
      <c r="BL25" s="40" t="n">
        <f aca="false">SUM(P98:P101)/AVERAGE(AG98:AG101)</f>
        <v>0.0163953114864784</v>
      </c>
      <c r="BM25" s="40" t="n">
        <f aca="false">SUM(D98:D101)/AVERAGE(AG98:AG101)</f>
        <v>0.0837801044985782</v>
      </c>
      <c r="BN25" s="40" t="n">
        <f aca="false">(SUM(H98:H101)+SUM(J98:J101))/AVERAGE(AG98:AG101)</f>
        <v>0.0123735292677913</v>
      </c>
      <c r="BO25" s="69" t="n">
        <f aca="false">AL25-BN25</f>
        <v>-0.0479744056734139</v>
      </c>
      <c r="BP25" s="32" t="n">
        <f aca="false">BM25+BN25</f>
        <v>0.0961536337663696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8575843.55222575</v>
      </c>
      <c r="D26" s="6" t="n">
        <f aca="false">'Central pensions'!Q26</f>
        <v>105874611.755873</v>
      </c>
      <c r="E26" s="6"/>
      <c r="F26" s="8" t="n">
        <f aca="false">'Central pensions'!I26</f>
        <v>19243963.9482325</v>
      </c>
      <c r="G26" s="6" t="n">
        <f aca="false">'Central pensions'!K26</f>
        <v>170259.213945529</v>
      </c>
      <c r="H26" s="6" t="n">
        <f aca="false">'Central pensions'!V26</f>
        <v>936715.960538819</v>
      </c>
      <c r="I26" s="8" t="n">
        <f aca="false">'Central pensions'!M26</f>
        <v>5265.74888491325</v>
      </c>
      <c r="J26" s="6" t="n">
        <f aca="false">'Central pensions'!W26</f>
        <v>28970.5967176954</v>
      </c>
      <c r="K26" s="6"/>
      <c r="L26" s="8" t="n">
        <f aca="false">'Central pensions'!N26</f>
        <v>4233942.08809355</v>
      </c>
      <c r="M26" s="8"/>
      <c r="N26" s="8" t="n">
        <f aca="false">'Central pensions'!L26</f>
        <v>799400.042047985</v>
      </c>
      <c r="O26" s="6"/>
      <c r="P26" s="6" t="n">
        <f aca="false">'Central pensions'!X26</f>
        <v>26368008.7926355</v>
      </c>
      <c r="Q26" s="8"/>
      <c r="R26" s="8" t="n">
        <f aca="false">'Central SIPA income'!G21</f>
        <v>19358859.2211606</v>
      </c>
      <c r="S26" s="8"/>
      <c r="T26" s="6" t="n">
        <f aca="false">'Central SIPA income'!J21</f>
        <v>74020276.0973463</v>
      </c>
      <c r="U26" s="6"/>
      <c r="V26" s="8" t="n">
        <f aca="false">'Central SIPA income'!F21</f>
        <v>125820.310106618</v>
      </c>
      <c r="W26" s="8"/>
      <c r="X26" s="8" t="n">
        <f aca="false">'Central SIPA income'!M21</f>
        <v>316024.343985859</v>
      </c>
      <c r="Y26" s="6"/>
      <c r="Z26" s="6" t="n">
        <f aca="false">R26+V26-N26-L26-F26</f>
        <v>-4792626.54710683</v>
      </c>
      <c r="AA26" s="6"/>
      <c r="AB26" s="6" t="n">
        <f aca="false">T26-P26-D26</f>
        <v>-58222344.4511627</v>
      </c>
      <c r="AC26" s="50"/>
      <c r="AD26" s="6" t="n">
        <v>12239176485.8186</v>
      </c>
      <c r="AE26" s="6" t="n">
        <v>737939.925055325</v>
      </c>
      <c r="AF26" s="6" t="n"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-0.0108130952385571</v>
      </c>
      <c r="AK26" s="62" t="n">
        <f aca="false">AK25+1</f>
        <v>2037</v>
      </c>
      <c r="AL26" s="63" t="n">
        <f aca="false">SUM(AB102:AB105)/AVERAGE(AG102:AG105)</f>
        <v>-0.0354128925771882</v>
      </c>
      <c r="AM26" s="6" t="n">
        <v>4920541.96276278</v>
      </c>
      <c r="AN26" s="63" t="n">
        <f aca="false">AM26/AVERAGE(AG102:AG105)</f>
        <v>0.000647589506578613</v>
      </c>
      <c r="AO26" s="63" t="n">
        <f aca="false">'GDP evolution by scenario'!G101</f>
        <v>0.0204050495339341</v>
      </c>
      <c r="AP26" s="63"/>
      <c r="AQ26" s="6" t="n">
        <f aca="false">AQ25*(1+AO26)</f>
        <v>626990030.205867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375192132.521624</v>
      </c>
      <c r="AS26" s="64" t="n">
        <f aca="false">AQ26/AG105</f>
        <v>0.081779669498423</v>
      </c>
      <c r="AT26" s="64" t="n">
        <f aca="false">AR26/AG105</f>
        <v>0.0489371235870408</v>
      </c>
      <c r="AU26" s="61" t="n">
        <f aca="false">AVERAGE(AH26:AH29)</f>
        <v>-0.0157471676160662</v>
      </c>
      <c r="AV26" s="5"/>
      <c r="AW26" s="65" t="n">
        <f aca="false">workers_and_wage_central!C14</f>
        <v>11499225</v>
      </c>
      <c r="AX26" s="5"/>
      <c r="AY26" s="61" t="n">
        <f aca="false">(AW26-AW25)/AW25</f>
        <v>-0.00519220852092131</v>
      </c>
      <c r="AZ26" s="66" t="n">
        <f aca="false">workers_and_wage_central!B14</f>
        <v>6811.86864411163</v>
      </c>
      <c r="BA26" s="61" t="n">
        <f aca="false">(AZ26-AZ25)/AZ25</f>
        <v>-0.00761256080796605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0.0135313593693595</v>
      </c>
      <c r="BJ26" s="5" t="n">
        <f aca="false">BJ25+1</f>
        <v>2037</v>
      </c>
      <c r="BK26" s="61" t="n">
        <f aca="false">SUM(T102:T105)/AVERAGE(AG102:AG105)</f>
        <v>0.0647228626047929</v>
      </c>
      <c r="BL26" s="61" t="n">
        <f aca="false">SUM(P102:P105)/AVERAGE(AG102:AG105)</f>
        <v>0.0164064852136761</v>
      </c>
      <c r="BM26" s="61" t="n">
        <f aca="false">SUM(D102:D105)/AVERAGE(AG102:AG105)</f>
        <v>0.083729269968305</v>
      </c>
      <c r="BN26" s="61" t="n">
        <f aca="false">(SUM(H102:H105)+SUM(J102:J105))/AVERAGE(AG102:AG105)</f>
        <v>0.0132055592754535</v>
      </c>
      <c r="BO26" s="63" t="n">
        <f aca="false">AL26-BN26</f>
        <v>-0.0486184518526416</v>
      </c>
      <c r="BP26" s="32" t="n">
        <f aca="false">BM26+BN26</f>
        <v>0.0969348292437584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8602355.4488985</v>
      </c>
      <c r="D27" s="9" t="n">
        <f aca="false">'Central pensions'!Q27</f>
        <v>106201919.122204</v>
      </c>
      <c r="E27" s="9"/>
      <c r="F27" s="67" t="n">
        <f aca="false">'Central pensions'!I27</f>
        <v>19303455.936474</v>
      </c>
      <c r="G27" s="9" t="n">
        <f aca="false">'Central pensions'!K27</f>
        <v>196660.371118102</v>
      </c>
      <c r="H27" s="9" t="n">
        <f aca="false">'Central pensions'!V27</f>
        <v>1081967.33770162</v>
      </c>
      <c r="I27" s="67" t="n">
        <f aca="false">'Central pensions'!M27</f>
        <v>6082.27951911654</v>
      </c>
      <c r="J27" s="9" t="n">
        <f aca="false">'Central pensions'!W27</f>
        <v>33462.9073515963</v>
      </c>
      <c r="K27" s="9"/>
      <c r="L27" s="67" t="n">
        <f aca="false">'Central pensions'!N27</f>
        <v>3588608.991979</v>
      </c>
      <c r="M27" s="67"/>
      <c r="N27" s="67" t="n">
        <f aca="false">'Central pensions'!L27</f>
        <v>789825.597726565</v>
      </c>
      <c r="O27" s="9"/>
      <c r="P27" s="9" t="n">
        <f aca="false">'Central pensions'!X27</f>
        <v>22966696.521374</v>
      </c>
      <c r="Q27" s="67"/>
      <c r="R27" s="67" t="n">
        <f aca="false">'Central SIPA income'!G22</f>
        <v>21880038.93955</v>
      </c>
      <c r="S27" s="67"/>
      <c r="T27" s="9" t="n">
        <f aca="false">'Central SIPA income'!J22</f>
        <v>83660225.2655404</v>
      </c>
      <c r="U27" s="9"/>
      <c r="V27" s="67" t="n">
        <f aca="false">'Central SIPA income'!F22</f>
        <v>128561.943141318</v>
      </c>
      <c r="W27" s="67"/>
      <c r="X27" s="67" t="n">
        <f aca="false">'Central SIPA income'!M22</f>
        <v>322910.535734287</v>
      </c>
      <c r="Y27" s="9"/>
      <c r="Z27" s="9" t="n">
        <f aca="false">R27+V27-N27-L27-F27</f>
        <v>-1673289.64348822</v>
      </c>
      <c r="AA27" s="9"/>
      <c r="AB27" s="9" t="n">
        <f aca="false">T27-P27-D27</f>
        <v>-45508390.3780373</v>
      </c>
      <c r="AC27" s="50"/>
      <c r="AD27" s="9" t="n">
        <v>14034054600.9996</v>
      </c>
      <c r="AE27" s="9" t="n">
        <v>700406.755631087</v>
      </c>
      <c r="AF27" s="9" t="n"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-0.00890476566505875</v>
      </c>
      <c r="AK27" s="68" t="n">
        <f aca="false">AK26+1</f>
        <v>2038</v>
      </c>
      <c r="AL27" s="69" t="n">
        <f aca="false">SUM(AB106:AB109)/AVERAGE(AG106:AG109)</f>
        <v>-0.0336889041680922</v>
      </c>
      <c r="AM27" s="9" t="n">
        <v>4379286.21321994</v>
      </c>
      <c r="AN27" s="69" t="n">
        <f aca="false">AM27/AVERAGE(AG106:AG109)</f>
        <v>0.000561892784258391</v>
      </c>
      <c r="AO27" s="69" t="n">
        <f aca="false">'GDP evolution by scenario'!G105</f>
        <v>0.0257386922401368</v>
      </c>
      <c r="AP27" s="69"/>
      <c r="AQ27" s="9" t="n">
        <f aca="false">AQ26*(1+AO27)</f>
        <v>643127933.630969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380418376.180747</v>
      </c>
      <c r="AS27" s="70" t="n">
        <f aca="false">AQ27/AG109</f>
        <v>0.0821418786825784</v>
      </c>
      <c r="AT27" s="70" t="n">
        <f aca="false">AR27/AG109</f>
        <v>0.0485879690039911</v>
      </c>
      <c r="AU27" s="7"/>
      <c r="AV27" s="7"/>
      <c r="AW27" s="71" t="n">
        <f aca="false">workers_and_wage_central!C15</f>
        <v>11454332</v>
      </c>
      <c r="AX27" s="7"/>
      <c r="AY27" s="40" t="n">
        <f aca="false">(AW27-AW26)/AW26</f>
        <v>-0.00390400222623699</v>
      </c>
      <c r="AZ27" s="39" t="n">
        <f aca="false">workers_and_wage_central!B15</f>
        <v>6712.55529028831</v>
      </c>
      <c r="BA27" s="40" t="n">
        <f aca="false">(AZ27-AZ26)/AZ26</f>
        <v>-0.0145794581504698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0.0129473072901935</v>
      </c>
      <c r="BJ27" s="7" t="n">
        <f aca="false">BJ26+1</f>
        <v>2038</v>
      </c>
      <c r="BK27" s="40" t="n">
        <f aca="false">SUM(T106:T109)/AVERAGE(AG106:AG109)</f>
        <v>0.0651008179757505</v>
      </c>
      <c r="BL27" s="40" t="n">
        <f aca="false">SUM(P106:P109)/AVERAGE(AG106:AG109)</f>
        <v>0.0160912438205326</v>
      </c>
      <c r="BM27" s="40" t="n">
        <f aca="false">SUM(D106:D109)/AVERAGE(AG106:AG109)</f>
        <v>0.0826984783233102</v>
      </c>
      <c r="BN27" s="40" t="n">
        <f aca="false">(SUM(H106:H109)+SUM(J106:J109))/AVERAGE(AG106:AG109)</f>
        <v>0.0135725657901509</v>
      </c>
      <c r="BO27" s="69" t="n">
        <f aca="false">AL27-BN27</f>
        <v>-0.0472614699582431</v>
      </c>
      <c r="BP27" s="32" t="n">
        <f aca="false">BM27+BN27</f>
        <v>0.0962710441134611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8032470.84908195</v>
      </c>
      <c r="D28" s="9" t="n">
        <f aca="false">'Central pensions'!Q28</f>
        <v>99166306.7787895</v>
      </c>
      <c r="E28" s="9"/>
      <c r="F28" s="67" t="n">
        <f aca="false">'Central pensions'!I28</f>
        <v>18024650.110932</v>
      </c>
      <c r="G28" s="9" t="n">
        <f aca="false">'Central pensions'!K28</f>
        <v>216176.440065739</v>
      </c>
      <c r="H28" s="9" t="n">
        <f aca="false">'Central pensions'!V28</f>
        <v>1189338.99088026</v>
      </c>
      <c r="I28" s="67" t="n">
        <f aca="false">'Central pensions'!M28</f>
        <v>6685.86928038366</v>
      </c>
      <c r="J28" s="9" t="n">
        <f aca="false">'Central pensions'!W28</f>
        <v>36783.6801303172</v>
      </c>
      <c r="K28" s="9"/>
      <c r="L28" s="67" t="n">
        <f aca="false">'Central pensions'!N28</f>
        <v>3273414.78527882</v>
      </c>
      <c r="M28" s="67"/>
      <c r="N28" s="67" t="n">
        <f aca="false">'Central pensions'!L28</f>
        <v>749459.692106318</v>
      </c>
      <c r="O28" s="9"/>
      <c r="P28" s="9" t="n">
        <f aca="false">'Central pensions'!X28</f>
        <v>21109070.9815816</v>
      </c>
      <c r="Q28" s="67"/>
      <c r="R28" s="67" t="n">
        <f aca="false">'Central SIPA income'!G23</f>
        <v>17977125.6593717</v>
      </c>
      <c r="S28" s="67"/>
      <c r="T28" s="9" t="n">
        <f aca="false">'Central SIPA income'!J23</f>
        <v>68737098.0666499</v>
      </c>
      <c r="U28" s="9"/>
      <c r="V28" s="67" t="n">
        <f aca="false">'Central SIPA income'!F23</f>
        <v>121117.384087286</v>
      </c>
      <c r="W28" s="67"/>
      <c r="X28" s="67" t="n">
        <f aca="false">'Central SIPA income'!M23</f>
        <v>304211.94971649</v>
      </c>
      <c r="Y28" s="9"/>
      <c r="Z28" s="9" t="n">
        <f aca="false">R28+V28-N28-L28-F28</f>
        <v>-3949281.54485815</v>
      </c>
      <c r="AA28" s="9"/>
      <c r="AB28" s="9" t="n">
        <f aca="false">T28-P28-D28</f>
        <v>-51538279.6937213</v>
      </c>
      <c r="AC28" s="50"/>
      <c r="AD28" s="9" t="n">
        <v>15118123646.8716</v>
      </c>
      <c r="AE28" s="9" t="n">
        <v>699939.388505861</v>
      </c>
      <c r="AF28" s="9" t="n"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-0.0100913862904131</v>
      </c>
      <c r="AK28" s="68" t="n">
        <f aca="false">AK27+1</f>
        <v>2039</v>
      </c>
      <c r="AL28" s="69" t="n">
        <f aca="false">SUM(AB110:AB113)/AVERAGE(AG110:AG113)</f>
        <v>-0.0318780494901138</v>
      </c>
      <c r="AM28" s="9" t="n">
        <v>3887732.69163583</v>
      </c>
      <c r="AN28" s="69" t="n">
        <f aca="false">AM28/AVERAGE(AG110:AG113)</f>
        <v>0.000490266143159734</v>
      </c>
      <c r="AO28" s="69" t="n">
        <f aca="false">'GDP evolution by scenario'!G109</f>
        <v>0.0174536143044763</v>
      </c>
      <c r="AP28" s="69"/>
      <c r="AQ28" s="9" t="n">
        <f aca="false">AQ27*(1+AO28)</f>
        <v>654352840.532999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383139316.060539</v>
      </c>
      <c r="AS28" s="70" t="n">
        <f aca="false">AQ28/AG113</f>
        <v>0.0820320345242234</v>
      </c>
      <c r="AT28" s="70" t="n">
        <f aca="false">AR28/AG113</f>
        <v>0.0480317279238287</v>
      </c>
      <c r="AU28" s="9"/>
      <c r="AW28" s="71" t="n">
        <f aca="false">workers_and_wage_central!C16</f>
        <v>11583591</v>
      </c>
      <c r="AY28" s="40" t="n">
        <f aca="false">(AW28-AW27)/AW27</f>
        <v>0.0112847261629923</v>
      </c>
      <c r="AZ28" s="39" t="n">
        <f aca="false">workers_and_wage_central!B16</f>
        <v>6331.53688578529</v>
      </c>
      <c r="BA28" s="40" t="n">
        <f aca="false">(AZ28-AZ27)/AZ27</f>
        <v>-0.0567620508175585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I28" s="40" t="n">
        <f aca="false">T35/AG35</f>
        <v>0.0174237424759532</v>
      </c>
      <c r="BJ28" s="7" t="n">
        <f aca="false">BJ27+1</f>
        <v>2039</v>
      </c>
      <c r="BK28" s="40" t="n">
        <f aca="false">SUM(T110:T113)/AVERAGE(AG110:AG113)</f>
        <v>0.0656784989479427</v>
      </c>
      <c r="BL28" s="40" t="n">
        <f aca="false">SUM(P110:P113)/AVERAGE(AG110:AG113)</f>
        <v>0.0157533850348883</v>
      </c>
      <c r="BM28" s="40" t="n">
        <f aca="false">SUM(D110:D113)/AVERAGE(AG110:AG113)</f>
        <v>0.0818031634031682</v>
      </c>
      <c r="BN28" s="40" t="n">
        <f aca="false">(SUM(H110:H113)+SUM(J110:J113))/AVERAGE(AG110:AG113)</f>
        <v>0.0144056834762792</v>
      </c>
      <c r="BO28" s="69" t="n">
        <f aca="false">AL28-BN28</f>
        <v>-0.0462837329663931</v>
      </c>
      <c r="BP28" s="32" t="n">
        <f aca="false">BM28+BN28</f>
        <v>0.0962088468794474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7341937.79087037</v>
      </c>
      <c r="D29" s="9" t="n">
        <f aca="false">'Central pensions'!Q29</f>
        <v>90641207.294696</v>
      </c>
      <c r="E29" s="9"/>
      <c r="F29" s="67" t="n">
        <f aca="false">'Central pensions'!I29</f>
        <v>16475112.3661772</v>
      </c>
      <c r="G29" s="9" t="n">
        <f aca="false">'Central pensions'!K29</f>
        <v>224042.162428257</v>
      </c>
      <c r="H29" s="9" t="n">
        <f aca="false">'Central pensions'!V29</f>
        <v>1232613.87455554</v>
      </c>
      <c r="I29" s="67" t="n">
        <f aca="false">'Central pensions'!M29</f>
        <v>6929.13904417286</v>
      </c>
      <c r="J29" s="9" t="n">
        <f aca="false">'Central pensions'!W29</f>
        <v>38122.0785945011</v>
      </c>
      <c r="K29" s="9"/>
      <c r="L29" s="67" t="n">
        <f aca="false">'Central pensions'!N29</f>
        <v>3038125.44366606</v>
      </c>
      <c r="M29" s="67"/>
      <c r="N29" s="67" t="n">
        <f aca="false">'Central pensions'!L29</f>
        <v>683434.677769862</v>
      </c>
      <c r="O29" s="9"/>
      <c r="P29" s="9" t="n">
        <f aca="false">'Central pensions'!X29</f>
        <v>19524903.3210839</v>
      </c>
      <c r="Q29" s="67"/>
      <c r="R29" s="67" t="n">
        <f aca="false">'Central SIPA income'!G24</f>
        <v>19735769.6864861</v>
      </c>
      <c r="S29" s="67"/>
      <c r="T29" s="9" t="n">
        <f aca="false">'Central SIPA income'!J24</f>
        <v>75461425.9289891</v>
      </c>
      <c r="U29" s="9"/>
      <c r="V29" s="67" t="n">
        <f aca="false">'Central SIPA income'!F24</f>
        <v>117488.447629411</v>
      </c>
      <c r="W29" s="67"/>
      <c r="X29" s="67" t="n">
        <f aca="false">'Central SIPA income'!M24</f>
        <v>295097.107585721</v>
      </c>
      <c r="Y29" s="9"/>
      <c r="Z29" s="9" t="n">
        <f aca="false">R29+V29-N29-L29-F29</f>
        <v>-343414.3534976</v>
      </c>
      <c r="AA29" s="9"/>
      <c r="AB29" s="9" t="n">
        <f aca="false">T29-P29-D29</f>
        <v>-34704684.6867908</v>
      </c>
      <c r="AC29" s="50"/>
      <c r="AD29" s="9" t="n">
        <v>16779533858.6913</v>
      </c>
      <c r="AE29" s="9" t="n">
        <v>692735.8892223</v>
      </c>
      <c r="AF29" s="72" t="n"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-0.00686596778596435</v>
      </c>
      <c r="AK29" s="68" t="n">
        <f aca="false">AK28+1</f>
        <v>2040</v>
      </c>
      <c r="AL29" s="69" t="n">
        <f aca="false">SUM(AB114:AB117)/AVERAGE(AG114:AG117)</f>
        <v>-0.0308629384111173</v>
      </c>
      <c r="AM29" s="9" t="n">
        <v>3427469.19706586</v>
      </c>
      <c r="AN29" s="69" t="n">
        <f aca="false">AM29/AVERAGE(AG114:AG117)</f>
        <v>0.000425647918911105</v>
      </c>
      <c r="AO29" s="69" t="n">
        <f aca="false">'GDP evolution by scenario'!G113</f>
        <v>0.0154500194744265</v>
      </c>
      <c r="AP29" s="69"/>
      <c r="AQ29" s="9" t="n">
        <f aca="false">AQ28*(1+AO29)</f>
        <v>664462604.66238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385607153.148713</v>
      </c>
      <c r="AS29" s="70" t="n">
        <f aca="false">AQ29/AG117</f>
        <v>0.0819236466910341</v>
      </c>
      <c r="AT29" s="70" t="n">
        <f aca="false">AR29/AG117</f>
        <v>0.047542696841671</v>
      </c>
      <c r="AW29" s="71" t="n">
        <f aca="false">workers_and_wage_central!C17</f>
        <v>11552257</v>
      </c>
      <c r="AY29" s="40" t="n">
        <f aca="false">(AW29-AW28)/AW28</f>
        <v>-0.00270503335278326</v>
      </c>
      <c r="AZ29" s="39" t="n">
        <f aca="false">workers_and_wage_central!B17</f>
        <v>6012.82687189068</v>
      </c>
      <c r="BA29" s="40" t="n">
        <f aca="false">(AZ29-AZ28)/AZ28</f>
        <v>-0.0503369118183828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I29" s="40" t="n">
        <f aca="false">T36/AG36</f>
        <v>0.0133187297136974</v>
      </c>
      <c r="BJ29" s="7" t="n">
        <f aca="false">BJ28+1</f>
        <v>2040</v>
      </c>
      <c r="BK29" s="40" t="n">
        <f aca="false">SUM(T114:T117)/AVERAGE(AG114:AG117)</f>
        <v>0.0656518770444389</v>
      </c>
      <c r="BL29" s="40" t="n">
        <f aca="false">SUM(P114:P117)/AVERAGE(AG114:AG117)</f>
        <v>0.0153182454902019</v>
      </c>
      <c r="BM29" s="40" t="n">
        <f aca="false">SUM(D114:D117)/AVERAGE(AG114:AG117)</f>
        <v>0.0811965699653542</v>
      </c>
      <c r="BN29" s="40" t="n">
        <f aca="false">(SUM(H114:H117)+SUM(J114:J117))/AVERAGE(AG114:AG117)</f>
        <v>0.0151471685972785</v>
      </c>
      <c r="BO29" s="69" t="n">
        <f aca="false">AL29-BN29</f>
        <v>-0.0460101070083958</v>
      </c>
      <c r="BP29" s="32" t="n">
        <f aca="false">BM29+BN29</f>
        <v>0.0963437385626328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89965868.98707</v>
      </c>
      <c r="E30" s="6"/>
      <c r="F30" s="8" t="n">
        <f aca="false">'Central pensions'!I30</f>
        <v>16352361.6346346</v>
      </c>
      <c r="G30" s="6" t="n">
        <f aca="false">'Central pensions'!K30</f>
        <v>189722.850050616</v>
      </c>
      <c r="H30" s="6" t="n">
        <f aca="false">'Central pensions'!V30</f>
        <v>1043799.14368794</v>
      </c>
      <c r="I30" s="8" t="n">
        <f aca="false">'Central pensions'!M30</f>
        <v>5867.71701187475</v>
      </c>
      <c r="J30" s="6" t="n">
        <f aca="false">'Central pensions'!W30</f>
        <v>32282.4477429262</v>
      </c>
      <c r="K30" s="6"/>
      <c r="L30" s="8" t="n">
        <f aca="false">'Central pensions'!N30</f>
        <v>3559515.16025304</v>
      </c>
      <c r="M30" s="8"/>
      <c r="N30" s="8" t="n">
        <f aca="false">'Central pensions'!L30</f>
        <v>678706.000540201</v>
      </c>
      <c r="O30" s="6"/>
      <c r="P30" s="6" t="n">
        <f aca="false">'Central pensions'!X30</f>
        <v>22204381.2521039</v>
      </c>
      <c r="Q30" s="8"/>
      <c r="R30" s="8" t="n">
        <f aca="false">'Central SIPA income'!G25</f>
        <v>15771872.8967792</v>
      </c>
      <c r="S30" s="8"/>
      <c r="T30" s="6" t="n">
        <f aca="false">'Central SIPA income'!J25</f>
        <v>60305122.9958713</v>
      </c>
      <c r="U30" s="6"/>
      <c r="V30" s="8" t="n">
        <f aca="false">'Central SIPA income'!F25</f>
        <v>113588.720787944</v>
      </c>
      <c r="W30" s="8"/>
      <c r="X30" s="8" t="n">
        <f aca="false">'Central SIPA income'!M25</f>
        <v>285302.118082402</v>
      </c>
      <c r="Y30" s="6"/>
      <c r="Z30" s="6" t="n">
        <f aca="false">R30+V30-N30-L30-F30</f>
        <v>-4705121.17786079</v>
      </c>
      <c r="AA30" s="6"/>
      <c r="AB30" s="6" t="n">
        <f aca="false">T30-P30-D30</f>
        <v>-51865127.2433026</v>
      </c>
      <c r="AC30" s="50"/>
      <c r="AD30" s="6" t="n">
        <v>17412113021.4212</v>
      </c>
      <c r="AE30" s="6" t="n">
        <v>693692.821134425</v>
      </c>
      <c r="AF30" s="6" t="n"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-0.0102468314898553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-0.335933512146829</v>
      </c>
      <c r="AS30" s="64"/>
      <c r="AT30" s="5"/>
      <c r="AU30" s="61" t="n">
        <f aca="false">AVERAGE(AH30:AH33)</f>
        <v>-0.000814920483286916</v>
      </c>
      <c r="AV30" s="5"/>
      <c r="AW30" s="65" t="n">
        <f aca="false">workers_and_wage_central!C18</f>
        <v>11484302</v>
      </c>
      <c r="AX30" s="5"/>
      <c r="AY30" s="61" t="n">
        <f aca="false">(AW30-AW29)/AW29</f>
        <v>-0.00588240029632305</v>
      </c>
      <c r="AZ30" s="66" t="n">
        <f aca="false">workers_and_wage_central!B18</f>
        <v>5980.7396309251</v>
      </c>
      <c r="BA30" s="61" t="n">
        <f aca="false">(AZ30-AZ29)/AZ29</f>
        <v>-0.0053364651351568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0.0154840891040147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90945332.7709491</v>
      </c>
      <c r="E31" s="9"/>
      <c r="F31" s="67" t="n">
        <f aca="false">'Central pensions'!I31</f>
        <v>16530390.7714879</v>
      </c>
      <c r="G31" s="9" t="n">
        <f aca="false">'Central pensions'!K31</f>
        <v>183815.225100467</v>
      </c>
      <c r="H31" s="9" t="n">
        <f aca="false">'Central pensions'!V31</f>
        <v>1011297.13424338</v>
      </c>
      <c r="I31" s="67" t="n">
        <f aca="false">'Central pensions'!M31</f>
        <v>5685.00696187009</v>
      </c>
      <c r="J31" s="9" t="n">
        <f aca="false">'Central pensions'!W31</f>
        <v>31277.2309559807</v>
      </c>
      <c r="K31" s="9"/>
      <c r="L31" s="67" t="n">
        <f aca="false">'Central pensions'!N31</f>
        <v>3292886.12995688</v>
      </c>
      <c r="M31" s="67"/>
      <c r="N31" s="67" t="n">
        <f aca="false">'Central pensions'!L31</f>
        <v>687168.922397811</v>
      </c>
      <c r="O31" s="9"/>
      <c r="P31" s="9" t="n">
        <f aca="false">'Central pensions'!X31</f>
        <v>20867402.445491</v>
      </c>
      <c r="Q31" s="67"/>
      <c r="R31" s="67" t="n">
        <f aca="false">'Central SIPA income'!G26</f>
        <v>18768315.1400203</v>
      </c>
      <c r="S31" s="67"/>
      <c r="T31" s="9" t="n">
        <f aca="false">'Central SIPA income'!J26</f>
        <v>71762279.6196469</v>
      </c>
      <c r="U31" s="9"/>
      <c r="V31" s="67" t="n">
        <f aca="false">'Central SIPA income'!F26</f>
        <v>109525.592719891</v>
      </c>
      <c r="W31" s="67"/>
      <c r="X31" s="67" t="n">
        <f aca="false">'Central SIPA income'!M26</f>
        <v>275096.71180778</v>
      </c>
      <c r="Y31" s="9"/>
      <c r="Z31" s="9" t="n">
        <f aca="false">R31+V31-N31-L31-F31</f>
        <v>-1632605.09110241</v>
      </c>
      <c r="AA31" s="9"/>
      <c r="AB31" s="9" t="n">
        <f aca="false">T31-P31-D31</f>
        <v>-40050455.5967933</v>
      </c>
      <c r="AC31" s="50"/>
      <c r="AD31" s="9" t="n">
        <v>20909685152.7339</v>
      </c>
      <c r="AE31" s="9" t="n">
        <v>691076.986332392</v>
      </c>
      <c r="AF31" s="9" t="n"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-0.00794259424464266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385607153.148713</v>
      </c>
      <c r="AS31" s="7"/>
      <c r="AT31" s="7"/>
      <c r="AU31" s="7"/>
      <c r="AV31" s="7"/>
      <c r="AW31" s="71" t="n">
        <f aca="false">workers_and_wage_central!C19</f>
        <v>11534098</v>
      </c>
      <c r="AX31" s="7"/>
      <c r="AY31" s="40" t="n">
        <f aca="false">(AW31-AW30)/AW30</f>
        <v>0.00433600579295111</v>
      </c>
      <c r="AZ31" s="39" t="n">
        <f aca="false">workers_and_wage_central!B19</f>
        <v>5964.69692516812</v>
      </c>
      <c r="BA31" s="40" t="n">
        <f aca="false">(AZ31-AZ30)/AZ30</f>
        <v>-0.00268239494560594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0.0133606387846418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32552607.6410766</v>
      </c>
      <c r="D32" s="9" t="n">
        <f aca="false">'Central pensions'!Q32</f>
        <v>93389852.5820061</v>
      </c>
      <c r="E32" s="9"/>
      <c r="F32" s="67" t="n">
        <f aca="false">'Central pensions'!I32</f>
        <v>16974711.1834785</v>
      </c>
      <c r="G32" s="9" t="n">
        <f aca="false">'Central pensions'!K32</f>
        <v>198428.68944272</v>
      </c>
      <c r="H32" s="9" t="n">
        <f aca="false">'Central pensions'!V32</f>
        <v>1091696.10338541</v>
      </c>
      <c r="I32" s="67" t="n">
        <f aca="false">'Central pensions'!M32</f>
        <v>6136.96977657895</v>
      </c>
      <c r="J32" s="9" t="n">
        <f aca="false">'Central pensions'!W32</f>
        <v>33763.7970119198</v>
      </c>
      <c r="K32" s="9"/>
      <c r="L32" s="67" t="n">
        <f aca="false">'Central pensions'!N32</f>
        <v>3222133.25828742</v>
      </c>
      <c r="M32" s="67"/>
      <c r="N32" s="67" t="n">
        <f aca="false">'Central pensions'!L32</f>
        <v>707824.822523344</v>
      </c>
      <c r="O32" s="9"/>
      <c r="P32" s="9" t="n">
        <f aca="false">'Central pensions'!X32</f>
        <v>20613908.126068</v>
      </c>
      <c r="Q32" s="67"/>
      <c r="R32" s="67" t="n">
        <f aca="false">'Central SIPA income'!G27</f>
        <v>15636784.0553688</v>
      </c>
      <c r="S32" s="67"/>
      <c r="T32" s="9" t="n">
        <f aca="false">'Central SIPA income'!J27</f>
        <v>59788599.1023591</v>
      </c>
      <c r="U32" s="9"/>
      <c r="V32" s="67" t="n">
        <f aca="false">'Central SIPA income'!F27</f>
        <v>104871.150029721</v>
      </c>
      <c r="W32" s="67"/>
      <c r="X32" s="67" t="n">
        <f aca="false">'Central SIPA income'!M27</f>
        <v>263406.093683137</v>
      </c>
      <c r="Y32" s="9"/>
      <c r="Z32" s="9" t="n">
        <f aca="false">R32+V32-N32-L32-F32</f>
        <v>-5163014.05889083</v>
      </c>
      <c r="AA32" s="9"/>
      <c r="AB32" s="9" t="n">
        <f aca="false">T32-P32-D32</f>
        <v>-54215161.6057151</v>
      </c>
      <c r="AC32" s="50"/>
      <c r="AD32" s="9" t="n">
        <v>22287255273.2248</v>
      </c>
      <c r="AE32" s="9" t="n">
        <v>696715.277109837</v>
      </c>
      <c r="AF32" s="9" t="n">
        <v>397.614228233701</v>
      </c>
      <c r="AG32" s="9" t="n">
        <f aca="false">AE32/$AE$6*$AD$6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-0.0106646539957962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389058825.955093</v>
      </c>
      <c r="AS32" s="7"/>
      <c r="AT32" s="7"/>
      <c r="AU32" s="9"/>
      <c r="AW32" s="71" t="n">
        <f aca="false">workers_and_wage_central!C20</f>
        <v>11625552</v>
      </c>
      <c r="AY32" s="40" t="n">
        <f aca="false">(AW32-AW31)/AW31</f>
        <v>0.00792901187418383</v>
      </c>
      <c r="AZ32" s="39" t="n">
        <f aca="false">workers_and_wage_central!B20</f>
        <v>5814.12701750829</v>
      </c>
      <c r="BA32" s="40" t="n">
        <f aca="false">(AZ32-AZ31)/AZ31</f>
        <v>-0.0252435135512918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0" t="n">
        <v>1</v>
      </c>
      <c r="BI32" s="40" t="n">
        <f aca="false">T39/AG39</f>
        <v>0.0155745297110647</v>
      </c>
      <c r="BN32" s="0"/>
      <c r="BO32" s="0"/>
      <c r="BP32" s="0"/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91734934.6040553</v>
      </c>
      <c r="E33" s="9"/>
      <c r="F33" s="67" t="n">
        <f aca="false">'Central pensions'!I33</f>
        <v>16673910.2513495</v>
      </c>
      <c r="G33" s="9" t="n">
        <f aca="false">'Central pensions'!K33</f>
        <v>215995.281422386</v>
      </c>
      <c r="H33" s="9" t="n">
        <f aca="false">'Central pensions'!V33</f>
        <v>1188342.30947497</v>
      </c>
      <c r="I33" s="67" t="n">
        <f aca="false">'Central pensions'!M33</f>
        <v>6680.26643574389</v>
      </c>
      <c r="J33" s="9" t="n">
        <f aca="false">'Central pensions'!W33</f>
        <v>36752.8549322156</v>
      </c>
      <c r="K33" s="9"/>
      <c r="L33" s="67" t="n">
        <f aca="false">'Central pensions'!N33</f>
        <v>3292135.92902713</v>
      </c>
      <c r="M33" s="67"/>
      <c r="N33" s="67" t="n">
        <f aca="false">'Central pensions'!L33</f>
        <v>695086.389893012</v>
      </c>
      <c r="O33" s="9"/>
      <c r="P33" s="9" t="n">
        <f aca="false">'Central pensions'!X33</f>
        <v>20907069.2194283</v>
      </c>
      <c r="Q33" s="67"/>
      <c r="R33" s="67" t="n">
        <f aca="false">'Central SIPA income'!G28</f>
        <v>17828116.9327984</v>
      </c>
      <c r="S33" s="67"/>
      <c r="T33" s="9" t="n">
        <f aca="false">'Central SIPA income'!J28</f>
        <v>68167350.285757</v>
      </c>
      <c r="U33" s="9"/>
      <c r="V33" s="67" t="n">
        <f aca="false">'Central SIPA income'!F28</f>
        <v>105328.863710972</v>
      </c>
      <c r="W33" s="67"/>
      <c r="X33" s="67" t="n">
        <f aca="false">'Central SIPA income'!M28</f>
        <v>264555.738487923</v>
      </c>
      <c r="Y33" s="9"/>
      <c r="Z33" s="9" t="n">
        <f aca="false">R33+V33-N33-L33-F33</f>
        <v>-2727686.77376027</v>
      </c>
      <c r="AA33" s="9"/>
      <c r="AB33" s="9" t="n">
        <f aca="false">T33-P33-D33</f>
        <v>-44474653.5377265</v>
      </c>
      <c r="AC33" s="50"/>
      <c r="AD33" s="9" t="n">
        <v>25179945991.8152</v>
      </c>
      <c r="AE33" s="9" t="n">
        <v>690424.718170211</v>
      </c>
      <c r="AF33" s="40"/>
      <c r="AG33" s="9" t="n">
        <f aca="false">AE33/$AE$6*$AD$6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-0.00882831028819488</v>
      </c>
      <c r="AK33" s="7" t="s">
        <v>105</v>
      </c>
      <c r="AL33" s="7"/>
      <c r="AM33" s="7"/>
      <c r="AN33" s="7"/>
      <c r="AO33" s="7"/>
      <c r="AP33" s="7"/>
      <c r="AQ33" s="7"/>
      <c r="AR33" s="7"/>
      <c r="AS33" s="7"/>
      <c r="AT33" s="7"/>
      <c r="AW33" s="71" t="n">
        <f aca="false">workers_and_wage_central!C21</f>
        <v>11738891</v>
      </c>
      <c r="AY33" s="40" t="n">
        <f aca="false">(AW33-AW32)/AW32</f>
        <v>0.00974912847149107</v>
      </c>
      <c r="AZ33" s="39" t="n">
        <f aca="false">workers_and_wage_central!B21</f>
        <v>5633.24553537283</v>
      </c>
      <c r="BA33" s="40" t="n">
        <f aca="false">(AZ33-AZ32)/AZ32</f>
        <v>-0.0311106863662884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0" t="n">
        <f aca="false">BH32+1</f>
        <v>2</v>
      </c>
      <c r="BI33" s="40" t="n">
        <f aca="false">T40/AG40</f>
        <v>0.0135336212745501</v>
      </c>
      <c r="BN33" s="0"/>
      <c r="BO33" s="0"/>
      <c r="BP33" s="0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105302741.539849</v>
      </c>
      <c r="E34" s="6"/>
      <c r="F34" s="8" t="n">
        <f aca="false">'Central pensions'!I34</f>
        <v>19140019.7671137</v>
      </c>
      <c r="G34" s="6" t="n">
        <f aca="false">'Central pensions'!K34</f>
        <v>236635.046227798</v>
      </c>
      <c r="H34" s="6" t="n">
        <f aca="false">'Central pensions'!V34</f>
        <v>1301896.20571922</v>
      </c>
      <c r="I34" s="8" t="n">
        <f aca="false">'Central pensions'!M34</f>
        <v>7318.60967714837</v>
      </c>
      <c r="J34" s="6" t="n">
        <f aca="false">'Central pensions'!W34</f>
        <v>40264.8311047179</v>
      </c>
      <c r="K34" s="6"/>
      <c r="L34" s="8" t="n">
        <f aca="false">'Central pensions'!N34</f>
        <v>3802902.90237036</v>
      </c>
      <c r="M34" s="8"/>
      <c r="N34" s="8" t="n">
        <f aca="false">'Central pensions'!L34</f>
        <v>711251.295113537</v>
      </c>
      <c r="O34" s="6"/>
      <c r="P34" s="6" t="n">
        <f aca="false">'Central pensions'!X34</f>
        <v>23646376.0112955</v>
      </c>
      <c r="Q34" s="8"/>
      <c r="R34" s="8" t="n">
        <f aca="false">'Central SIPA income'!G29</f>
        <v>16232242.2219031</v>
      </c>
      <c r="S34" s="8"/>
      <c r="T34" s="6" t="n">
        <f aca="false">'Central SIPA income'!J29</f>
        <v>62065385.0114746</v>
      </c>
      <c r="U34" s="6"/>
      <c r="V34" s="8" t="n">
        <f aca="false">'Central SIPA income'!F29</f>
        <v>114354.601684911</v>
      </c>
      <c r="W34" s="8"/>
      <c r="X34" s="8" t="n">
        <f aca="false">'Central SIPA income'!M29</f>
        <v>287225.790085993</v>
      </c>
      <c r="Y34" s="6"/>
      <c r="Z34" s="6" t="n">
        <f aca="false">R34+V34-N34-L34-F34</f>
        <v>-7307577.14100963</v>
      </c>
      <c r="AA34" s="6"/>
      <c r="AB34" s="6" t="n">
        <f aca="false">T34-P34-D34</f>
        <v>-66883732.5396704</v>
      </c>
      <c r="AC34" s="50"/>
      <c r="AD34" s="6" t="n">
        <v>25352324788.3927</v>
      </c>
      <c r="AE34" s="6" t="n">
        <v>656978.783745228</v>
      </c>
      <c r="AF34" s="6"/>
      <c r="AG34" s="6" t="n">
        <f aca="false">AE34/$AE$6*$AD$6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-0.0139524509152103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-0.0114541268257462</v>
      </c>
      <c r="AV34" s="5"/>
      <c r="AW34" s="65" t="n">
        <f aca="false">workers_and_wage_central!C22</f>
        <v>11516006</v>
      </c>
      <c r="AX34" s="5"/>
      <c r="AY34" s="61" t="n">
        <f aca="false">(AW34-AW33)/AW33</f>
        <v>-0.0189868872621783</v>
      </c>
      <c r="AZ34" s="66" t="n">
        <f aca="false">workers_and_wage_central!B22</f>
        <v>5931.41495321902</v>
      </c>
      <c r="BA34" s="61" t="n">
        <f aca="false">(AZ34-AZ33)/AZ33</f>
        <v>0.0529303073998625</v>
      </c>
      <c r="BB34" s="11" t="n">
        <f aca="false">BB33*3/4+BB37*1/4</f>
        <v>45.2434019872418</v>
      </c>
      <c r="BC34" s="11" t="n">
        <f aca="false">$BC$33</f>
        <v>11.3722743431335</v>
      </c>
      <c r="BD34" s="11" t="n">
        <f aca="false">BB34+BC34/2</f>
        <v>50.9295391588085</v>
      </c>
      <c r="BE34" s="61" t="n">
        <f aca="false">BD34/BD33-1</f>
        <v>0.0116306331531295</v>
      </c>
      <c r="BF34" s="5"/>
      <c r="BG34" s="5"/>
      <c r="BH34" s="5" t="n">
        <f aca="false">BH33+1</f>
        <v>3</v>
      </c>
      <c r="BI34" s="61" t="n">
        <f aca="false">T41/AG41</f>
        <v>0.0157925702879728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96812503.7377015</v>
      </c>
      <c r="E35" s="9"/>
      <c r="F35" s="67" t="n">
        <f aca="false">'Central pensions'!I35</f>
        <v>17596818.5457181</v>
      </c>
      <c r="G35" s="9" t="n">
        <f aca="false">'Central pensions'!K35</f>
        <v>281445.048536626</v>
      </c>
      <c r="H35" s="9" t="n">
        <f aca="false">'Central pensions'!V35</f>
        <v>1548427.61733427</v>
      </c>
      <c r="I35" s="67" t="n">
        <f aca="false">'Central pensions'!M35</f>
        <v>8704.48603721522</v>
      </c>
      <c r="J35" s="9" t="n">
        <f aca="false">'Central pensions'!W35</f>
        <v>47889.5139381732</v>
      </c>
      <c r="K35" s="9"/>
      <c r="L35" s="67" t="n">
        <f aca="false">'Central pensions'!N35</f>
        <v>2966127.70886977</v>
      </c>
      <c r="M35" s="67"/>
      <c r="N35" s="67" t="n">
        <f aca="false">'Central pensions'!L35</f>
        <v>723269.508479893</v>
      </c>
      <c r="O35" s="9"/>
      <c r="P35" s="9" t="n">
        <f aca="false">'Central pensions'!X35</f>
        <v>19370466.2183546</v>
      </c>
      <c r="Q35" s="67"/>
      <c r="R35" s="67" t="n">
        <f aca="false">'Central SIPA income'!G30</f>
        <v>18318550.333424</v>
      </c>
      <c r="S35" s="67"/>
      <c r="T35" s="9" t="n">
        <f aca="false">'Central SIPA income'!J30</f>
        <v>70042564.8997456</v>
      </c>
      <c r="U35" s="9"/>
      <c r="V35" s="67" t="n">
        <f aca="false">'Central SIPA income'!F30</f>
        <v>82723.7607858221</v>
      </c>
      <c r="W35" s="67"/>
      <c r="X35" s="67" t="n">
        <f aca="false">'Central SIPA income'!M30</f>
        <v>207778.23717196</v>
      </c>
      <c r="Y35" s="9"/>
      <c r="Z35" s="9" t="n">
        <f aca="false">R35+V35-N35-L35-F35</f>
        <v>-2884941.6688579</v>
      </c>
      <c r="AA35" s="9"/>
      <c r="AB35" s="9" t="n">
        <f aca="false">T35-P35-D35</f>
        <v>-46140405.0563105</v>
      </c>
      <c r="AC35" s="50"/>
      <c r="AD35" s="9"/>
      <c r="AE35" s="75"/>
      <c r="AF35" s="40" t="n">
        <f aca="false">AVERAGE(AG34:AG37)/AVERAGE(AG30:AG33)-1</f>
        <v>-0.108757605416629</v>
      </c>
      <c r="AG35" s="9" t="n">
        <f aca="false">AG34*'Central macro hypothesis'!B17/'Central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-0.0114778568801418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workers_and_wage_central!C23</f>
        <v>9401693</v>
      </c>
      <c r="AX35" s="7"/>
      <c r="AY35" s="40" t="n">
        <f aca="false">(AW35-AW34)/AW34</f>
        <v>-0.18359776818456</v>
      </c>
      <c r="AZ35" s="39" t="n">
        <f aca="false">workers_and_wage_central!B23</f>
        <v>6364.43420483386</v>
      </c>
      <c r="BA35" s="40" t="n">
        <f aca="false">(AZ35-AZ34)/AZ34</f>
        <v>0.0730043767010163</v>
      </c>
      <c r="BB35" s="12" t="n">
        <f aca="false">BB33*2/4+BB37*2/4</f>
        <v>45.8289346581612</v>
      </c>
      <c r="BC35" s="12" t="n">
        <f aca="false">$BC$33</f>
        <v>11.3722743431335</v>
      </c>
      <c r="BD35" s="12" t="n">
        <f aca="false">BB35+BC35/2</f>
        <v>51.5150718297279</v>
      </c>
      <c r="BE35" s="40" t="n">
        <f aca="false">BD35/BD34-1</f>
        <v>0.011496916732225</v>
      </c>
      <c r="BF35" s="7"/>
      <c r="BG35" s="7" t="e">
        <f aca="false">AVERAGE(BF34:BF37)</f>
        <v>#DIV/0!</v>
      </c>
      <c r="BH35" s="7" t="n">
        <f aca="false">BH34+1</f>
        <v>4</v>
      </c>
      <c r="BI35" s="40" t="n">
        <f aca="false">T42/AG42</f>
        <v>0.0135788899458938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96220955.3722416</v>
      </c>
      <c r="E36" s="9"/>
      <c r="F36" s="67" t="n">
        <f aca="false">'Central pensions'!I36</f>
        <v>17489297.6280046</v>
      </c>
      <c r="G36" s="9" t="n">
        <f aca="false">'Central pensions'!K36</f>
        <v>290263.428839053</v>
      </c>
      <c r="H36" s="9" t="n">
        <f aca="false">'Central pensions'!V36</f>
        <v>1596943.7439154</v>
      </c>
      <c r="I36" s="67" t="n">
        <f aca="false">'Central pensions'!M36</f>
        <v>8977.21944863064</v>
      </c>
      <c r="J36" s="9" t="n">
        <f aca="false">'Central pensions'!W36</f>
        <v>49390.0126984151</v>
      </c>
      <c r="K36" s="9"/>
      <c r="L36" s="67" t="n">
        <f aca="false">'Central pensions'!N36</f>
        <v>2955506.1594936</v>
      </c>
      <c r="M36" s="67"/>
      <c r="N36" s="67" t="n">
        <f aca="false">'Central pensions'!L36</f>
        <v>720933.053052791</v>
      </c>
      <c r="O36" s="9"/>
      <c r="P36" s="9" t="n">
        <f aca="false">'Central pensions'!X36</f>
        <v>19302496.4597548</v>
      </c>
      <c r="Q36" s="67"/>
      <c r="R36" s="67" t="n">
        <f aca="false">'Central SIPA income'!G31</f>
        <v>15717730.6866453</v>
      </c>
      <c r="S36" s="67"/>
      <c r="T36" s="9" t="n">
        <f aca="false">'Central SIPA income'!J31</f>
        <v>60098105.5628272</v>
      </c>
      <c r="U36" s="9"/>
      <c r="V36" s="67" t="n">
        <f aca="false">'Central SIPA income'!F31</f>
        <v>82703.572565179</v>
      </c>
      <c r="W36" s="67"/>
      <c r="X36" s="67" t="n">
        <f aca="false">'Central SIPA income'!M31</f>
        <v>207727.53018213</v>
      </c>
      <c r="Y36" s="9"/>
      <c r="Z36" s="9" t="n">
        <f aca="false">R36+V36-N36-L36-F36</f>
        <v>-5365302.58134047</v>
      </c>
      <c r="AA36" s="9"/>
      <c r="AB36" s="9" t="n">
        <f aca="false">T36-P36-D36</f>
        <v>-55425346.2691691</v>
      </c>
      <c r="AC36" s="50"/>
      <c r="AD36" s="9"/>
      <c r="AE36" s="9"/>
      <c r="AF36" s="9"/>
      <c r="AG36" s="9" t="n">
        <f aca="false">AG35*'Central macro hypothesis'!B18/'Central macro hypothesis'!B17</f>
        <v>4512300110.79965</v>
      </c>
      <c r="AH36" s="40" t="n">
        <f aca="false">(AG36-AG35)/AG35</f>
        <v>0.122476814167518</v>
      </c>
      <c r="AI36" s="40"/>
      <c r="AJ36" s="40" t="n">
        <f aca="false">AB36/AG36</f>
        <v>-0.0122831693168004</v>
      </c>
      <c r="AK36" s="7"/>
      <c r="AL36" s="40"/>
      <c r="AM36" s="40"/>
      <c r="AN36" s="40"/>
      <c r="AO36" s="40"/>
      <c r="AP36" s="40"/>
      <c r="AQ36" s="40"/>
      <c r="AR36" s="40"/>
      <c r="AS36" s="40"/>
      <c r="AT36" s="40"/>
      <c r="AU36" s="9"/>
      <c r="AW36" s="71" t="n">
        <f aca="false">workers_and_wage_central!C24</f>
        <v>9905628</v>
      </c>
      <c r="AY36" s="40" t="n">
        <f aca="false">(AW36-AW35)/AW35</f>
        <v>0.053600452599335</v>
      </c>
      <c r="AZ36" s="39" t="n">
        <f aca="false">workers_and_wage_central!B24</f>
        <v>6093.27890464604</v>
      </c>
      <c r="BA36" s="40" t="n">
        <f aca="false">(AZ36-AZ35)/AZ35</f>
        <v>-0.0426047770250921</v>
      </c>
      <c r="BB36" s="12" t="n">
        <f aca="false">BB33*1/4+BB37*3/4</f>
        <v>46.4144673290806</v>
      </c>
      <c r="BC36" s="12" t="n">
        <f aca="false">$BC$33</f>
        <v>11.3722743431335</v>
      </c>
      <c r="BD36" s="12" t="n">
        <f aca="false">BB36+BC36/2</f>
        <v>52.1006045006473</v>
      </c>
      <c r="BE36" s="40" t="n">
        <f aca="false">BD36/BD35-1</f>
        <v>0.0113662400171888</v>
      </c>
      <c r="BF36" s="7"/>
      <c r="BG36" s="7"/>
      <c r="BH36" s="0" t="n">
        <f aca="false">BH35+1</f>
        <v>5</v>
      </c>
      <c r="BI36" s="40" t="n">
        <f aca="false">T43/AG43</f>
        <v>0.0158003964748964</v>
      </c>
      <c r="BN36" s="0"/>
      <c r="BO36" s="0"/>
      <c r="BP36" s="0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93546627.590912</v>
      </c>
      <c r="E37" s="9"/>
      <c r="F37" s="67" t="n">
        <f aca="false">'Central pensions'!I37</f>
        <v>17003206.8971282</v>
      </c>
      <c r="G37" s="9" t="n">
        <f aca="false">'Central pensions'!K37</f>
        <v>287669.736000868</v>
      </c>
      <c r="H37" s="9" t="n">
        <f aca="false">'Central pensions'!V37</f>
        <v>1582674.01118281</v>
      </c>
      <c r="I37" s="67" t="n">
        <f aca="false">'Central pensions'!M37</f>
        <v>8897.00214435678</v>
      </c>
      <c r="J37" s="9" t="n">
        <f aca="false">'Central pensions'!W37</f>
        <v>48948.6807582314</v>
      </c>
      <c r="K37" s="9"/>
      <c r="L37" s="67" t="n">
        <f aca="false">'Central pensions'!N37</f>
        <v>2939816.35511559</v>
      </c>
      <c r="M37" s="67"/>
      <c r="N37" s="67" t="n">
        <f aca="false">'Central pensions'!L37</f>
        <v>702280.680708636</v>
      </c>
      <c r="O37" s="9"/>
      <c r="P37" s="9" t="n">
        <f aca="false">'Central pensions'!X37</f>
        <v>19118462.1409531</v>
      </c>
      <c r="Q37" s="67"/>
      <c r="R37" s="67" t="n">
        <f aca="false">'Central SIPA income'!G32</f>
        <v>19032504.0130493</v>
      </c>
      <c r="S37" s="67"/>
      <c r="T37" s="9" t="n">
        <f aca="false">'Central SIPA income'!J32</f>
        <v>72772428.673372</v>
      </c>
      <c r="U37" s="9"/>
      <c r="V37" s="67" t="n">
        <f aca="false">'Central SIPA income'!F32</f>
        <v>88026.8110739797</v>
      </c>
      <c r="W37" s="67"/>
      <c r="X37" s="67" t="n">
        <f aca="false">'Central SIPA income'!M32</f>
        <v>221097.97058399</v>
      </c>
      <c r="Y37" s="9"/>
      <c r="Z37" s="9" t="n">
        <f aca="false">R37+V37-N37-L37-F37</f>
        <v>-1524773.10882921</v>
      </c>
      <c r="AA37" s="9"/>
      <c r="AB37" s="9" t="n">
        <f aca="false">T37-P37-D37</f>
        <v>-39892661.0584931</v>
      </c>
      <c r="AC37" s="50"/>
      <c r="AD37" s="9"/>
      <c r="AE37" s="9"/>
      <c r="AF37" s="9"/>
      <c r="AG37" s="9" t="n">
        <f aca="false">AG36*'Central macro hypothesis'!B19/'Central macro hypothesis'!B18</f>
        <v>4699819807.57936</v>
      </c>
      <c r="AH37" s="40" t="n">
        <f aca="false">(AG37-AG36)/AG36</f>
        <v>0.041557452335874</v>
      </c>
      <c r="AI37" s="40" t="n">
        <f aca="false">(AG37-AG33)/AG33</f>
        <v>-0.0670760925721661</v>
      </c>
      <c r="AJ37" s="40" t="n">
        <f aca="false">AB37/AG37</f>
        <v>-0.00848812564987248</v>
      </c>
      <c r="AK37" s="73"/>
      <c r="AW37" s="71" t="n">
        <f aca="false">workers_and_wage_central!C25</f>
        <v>10445166</v>
      </c>
      <c r="AY37" s="40" t="n">
        <f aca="false">(AW37-AW36)/AW36</f>
        <v>0.0544678237462582</v>
      </c>
      <c r="AZ37" s="39" t="n">
        <f aca="false">workers_and_wage_central!B25</f>
        <v>6078.64152568585</v>
      </c>
      <c r="BA37" s="40" t="n">
        <f aca="false">(AZ37-AZ36)/AZ36</f>
        <v>-0.00240221712960316</v>
      </c>
      <c r="BB37" s="76" t="n">
        <v>47</v>
      </c>
      <c r="BC37" s="12" t="n">
        <f aca="false">$BC$33</f>
        <v>11.3722743431335</v>
      </c>
      <c r="BD37" s="12" t="n">
        <f aca="false">BB37+BC37/2</f>
        <v>52.6861371715667</v>
      </c>
      <c r="BE37" s="40" t="n">
        <f aca="false">BD37/BD36-1</f>
        <v>0.0112385005228133</v>
      </c>
      <c r="BG37" s="73" t="n">
        <f aca="false">(BB37-BB33)/BB33</f>
        <v>0.052446091126466</v>
      </c>
      <c r="BH37" s="0" t="n">
        <f aca="false">BH36+1</f>
        <v>6</v>
      </c>
      <c r="BI37" s="40" t="n">
        <f aca="false">T44/AG44</f>
        <v>0.0136560839624684</v>
      </c>
      <c r="BN37" s="0"/>
      <c r="BO37" s="0"/>
      <c r="BP37" s="0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90422887.9262266</v>
      </c>
      <c r="E38" s="6"/>
      <c r="F38" s="8" t="n">
        <f aca="false">'Central pensions'!I38</f>
        <v>16435430.2366624</v>
      </c>
      <c r="G38" s="6" t="n">
        <f aca="false">'Central pensions'!K38</f>
        <v>292032.739594194</v>
      </c>
      <c r="H38" s="6" t="n">
        <f aca="false">'Central pensions'!V38</f>
        <v>1606677.96965912</v>
      </c>
      <c r="I38" s="8" t="n">
        <f aca="false">'Central pensions'!M38</f>
        <v>9031.94039982051</v>
      </c>
      <c r="J38" s="6" t="n">
        <f aca="false">'Central pensions'!W38</f>
        <v>49691.0712265709</v>
      </c>
      <c r="K38" s="6"/>
      <c r="L38" s="8" t="n">
        <f aca="false">'Central pensions'!N38</f>
        <v>3357311.81673445</v>
      </c>
      <c r="M38" s="8"/>
      <c r="N38" s="8" t="n">
        <f aca="false">'Central pensions'!L38</f>
        <v>680755.045228515</v>
      </c>
      <c r="O38" s="6"/>
      <c r="P38" s="6" t="n">
        <f aca="false">'Central pensions'!X38</f>
        <v>21166420.3806609</v>
      </c>
      <c r="Q38" s="8"/>
      <c r="R38" s="8" t="n">
        <f aca="false">'Central SIPA income'!G33</f>
        <v>16750442.3993954</v>
      </c>
      <c r="S38" s="8"/>
      <c r="T38" s="6" t="n">
        <f aca="false">'Central SIPA income'!J33</f>
        <v>64046768.303407</v>
      </c>
      <c r="U38" s="6"/>
      <c r="V38" s="8" t="n">
        <f aca="false">'Central SIPA income'!F33</f>
        <v>95312.4611729082</v>
      </c>
      <c r="W38" s="8"/>
      <c r="X38" s="8" t="n">
        <f aca="false">'Central SIPA income'!M33</f>
        <v>239397.42312129</v>
      </c>
      <c r="Y38" s="6"/>
      <c r="Z38" s="6" t="n">
        <f aca="false">R38+V38-N38-L38-F38</f>
        <v>-3627742.238057</v>
      </c>
      <c r="AA38" s="6"/>
      <c r="AB38" s="6" t="n">
        <f aca="false">T38-P38-D38</f>
        <v>-47542540.0034805</v>
      </c>
      <c r="AC38" s="50"/>
      <c r="AD38" s="6"/>
      <c r="AE38" s="6"/>
      <c r="AF38" s="6"/>
      <c r="AG38" s="6" t="n">
        <f aca="false">AG37*'Central macro hypothesis'!B20/'Central macro hypothesis'!B19</f>
        <v>4793690581.39865</v>
      </c>
      <c r="AH38" s="61" t="n">
        <f aca="false">(AG38-AG37)/AG37</f>
        <v>0.0199732708194264</v>
      </c>
      <c r="AI38" s="61"/>
      <c r="AJ38" s="61" t="n">
        <f aca="false">AB38/AG38</f>
        <v>-0.00991773231838612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0.0139790310034765</v>
      </c>
      <c r="AV38" s="5"/>
      <c r="AW38" s="65" t="n">
        <f aca="false">workers_and_wage_central!C26</f>
        <v>10784959</v>
      </c>
      <c r="AX38" s="5"/>
      <c r="AY38" s="61" t="n">
        <f aca="false">(AW38-AW37)/AW37</f>
        <v>0.0325311249241994</v>
      </c>
      <c r="AZ38" s="66" t="n">
        <f aca="false">workers_and_wage_central!B26</f>
        <v>6060.89881459602</v>
      </c>
      <c r="BA38" s="61" t="n">
        <f aca="false">(AZ38-AZ37)/AZ37</f>
        <v>-0.00291886123155358</v>
      </c>
      <c r="BB38" s="11" t="n">
        <f aca="false">BB37*3/4+BB41*1/4</f>
        <v>48</v>
      </c>
      <c r="BC38" s="11" t="n">
        <f aca="false">$BC$33</f>
        <v>11.3722743431335</v>
      </c>
      <c r="BD38" s="11" t="n">
        <f aca="false">BB38+BC38/2</f>
        <v>53.6861371715667</v>
      </c>
      <c r="BE38" s="61" t="n">
        <f aca="false">BD38/BD37-1</f>
        <v>0.0189803248764207</v>
      </c>
      <c r="BF38" s="5"/>
      <c r="BG38" s="5"/>
      <c r="BH38" s="5" t="n">
        <f aca="false">BH37+1</f>
        <v>7</v>
      </c>
      <c r="BI38" s="61" t="n">
        <f aca="false">T45/AG45</f>
        <v>0.015680817177981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93381197.9637049</v>
      </c>
      <c r="E39" s="9"/>
      <c r="F39" s="67" t="n">
        <f aca="false">'Central pensions'!I39</f>
        <v>16973138.1041556</v>
      </c>
      <c r="G39" s="9" t="n">
        <f aca="false">'Central pensions'!K39</f>
        <v>318501.560339506</v>
      </c>
      <c r="H39" s="9" t="n">
        <f aca="false">'Central pensions'!V39</f>
        <v>1752301.61183514</v>
      </c>
      <c r="I39" s="67" t="n">
        <f aca="false">'Central pensions'!M39</f>
        <v>9850.56372184039</v>
      </c>
      <c r="J39" s="9" t="n">
        <f aca="false">'Central pensions'!W39</f>
        <v>54194.895211396</v>
      </c>
      <c r="K39" s="9"/>
      <c r="L39" s="67" t="n">
        <f aca="false">'Central pensions'!N39</f>
        <v>2931027.79098352</v>
      </c>
      <c r="M39" s="67"/>
      <c r="N39" s="67" t="n">
        <f aca="false">'Central pensions'!L39</f>
        <v>704384.487569373</v>
      </c>
      <c r="O39" s="9"/>
      <c r="P39" s="9" t="n">
        <f aca="false">'Central pensions'!X39</f>
        <v>19084432.7645171</v>
      </c>
      <c r="Q39" s="67"/>
      <c r="R39" s="67" t="n">
        <f aca="false">'Central SIPA income'!G34</f>
        <v>19649244.0238002</v>
      </c>
      <c r="S39" s="67"/>
      <c r="T39" s="9" t="n">
        <f aca="false">'Central SIPA income'!J34</f>
        <v>75130587.5583833</v>
      </c>
      <c r="U39" s="9"/>
      <c r="V39" s="67" t="n">
        <f aca="false">'Central SIPA income'!F34</f>
        <v>97111.5470098673</v>
      </c>
      <c r="W39" s="67"/>
      <c r="X39" s="67" t="n">
        <f aca="false">'Central SIPA income'!M34</f>
        <v>243916.208052891</v>
      </c>
      <c r="Y39" s="9"/>
      <c r="Z39" s="9" t="n">
        <f aca="false">R39+V39-N39-L39-F39</f>
        <v>-862194.811898485</v>
      </c>
      <c r="AA39" s="9"/>
      <c r="AB39" s="9" t="n">
        <f aca="false">T39-P39-D39</f>
        <v>-37335043.1698388</v>
      </c>
      <c r="AC39" s="50"/>
      <c r="AD39" s="9"/>
      <c r="AE39" s="9"/>
      <c r="AF39" s="9"/>
      <c r="AG39" s="9" t="n">
        <f aca="false">AG38*'Central macro hypothesis'!B21/'Central macro hypothesis'!B20</f>
        <v>4823939403.12739</v>
      </c>
      <c r="AH39" s="40" t="n">
        <f aca="false">(AG39-AG38)/AG38</f>
        <v>0.00631013229058164</v>
      </c>
      <c r="AI39" s="40"/>
      <c r="AJ39" s="40" t="n">
        <f aca="false">AB39/AG39</f>
        <v>-0.00773953403014023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workers_and_wage_central!C27</f>
        <v>11098718</v>
      </c>
      <c r="AX39" s="7"/>
      <c r="AY39" s="40" t="n">
        <f aca="false">(AW39-AW38)/AW38</f>
        <v>0.0290922756405472</v>
      </c>
      <c r="AZ39" s="39" t="n">
        <f aca="false">workers_and_wage_central!B27</f>
        <v>6015.51664906522</v>
      </c>
      <c r="BA39" s="40" t="n">
        <f aca="false">(AZ39-AZ38)/AZ38</f>
        <v>-0.00748769562387372</v>
      </c>
      <c r="BB39" s="12" t="n">
        <f aca="false">BB37*2/4+BB41*2/4</f>
        <v>49</v>
      </c>
      <c r="BC39" s="12" t="n">
        <f aca="false">$BC$33</f>
        <v>11.3722743431335</v>
      </c>
      <c r="BD39" s="12" t="n">
        <f aca="false">BB39+BC39/2</f>
        <v>54.6861371715667</v>
      </c>
      <c r="BE39" s="40" t="n">
        <f aca="false">BD39/BD38-1</f>
        <v>0.0186267824932955</v>
      </c>
      <c r="BF39" s="7"/>
      <c r="BG39" s="7"/>
      <c r="BH39" s="7" t="n">
        <f aca="false">BH38+1</f>
        <v>8</v>
      </c>
      <c r="BI39" s="40" t="n">
        <f aca="false">T46/AG46</f>
        <v>0.0137387781585537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95650291.5263416</v>
      </c>
      <c r="E40" s="9"/>
      <c r="F40" s="67" t="n">
        <f aca="false">'Central pensions'!I40</f>
        <v>17385572.7189359</v>
      </c>
      <c r="G40" s="9" t="n">
        <f aca="false">'Central pensions'!K40</f>
        <v>335124.854955014</v>
      </c>
      <c r="H40" s="9" t="n">
        <f aca="false">'Central pensions'!V40</f>
        <v>1843758.07414482</v>
      </c>
      <c r="I40" s="67" t="n">
        <f aca="false">'Central pensions'!M40</f>
        <v>10364.6862357221</v>
      </c>
      <c r="J40" s="9" t="n">
        <f aca="false">'Central pensions'!W40</f>
        <v>57023.4455921079</v>
      </c>
      <c r="K40" s="9"/>
      <c r="L40" s="67" t="n">
        <f aca="false">'Central pensions'!N40</f>
        <v>3049218.10890401</v>
      </c>
      <c r="M40" s="67"/>
      <c r="N40" s="67" t="n">
        <f aca="false">'Central pensions'!L40</f>
        <v>722380.860278826</v>
      </c>
      <c r="O40" s="9"/>
      <c r="P40" s="9" t="n">
        <f aca="false">'Central pensions'!X40</f>
        <v>19796733.6189187</v>
      </c>
      <c r="Q40" s="67"/>
      <c r="R40" s="67" t="n">
        <f aca="false">'Central SIPA income'!G35</f>
        <v>17408748.6336432</v>
      </c>
      <c r="S40" s="67"/>
      <c r="T40" s="9" t="n">
        <f aca="false">'Central SIPA income'!J35</f>
        <v>66563859.2465739</v>
      </c>
      <c r="U40" s="9"/>
      <c r="V40" s="67" t="n">
        <f aca="false">'Central SIPA income'!F35</f>
        <v>99855.5556210422</v>
      </c>
      <c r="W40" s="67"/>
      <c r="X40" s="67" t="n">
        <f aca="false">'Central SIPA income'!M35</f>
        <v>250808.366564528</v>
      </c>
      <c r="Y40" s="9"/>
      <c r="Z40" s="9" t="n">
        <f aca="false">R40+V40-N40-L40-F40</f>
        <v>-3648567.49885449</v>
      </c>
      <c r="AA40" s="9"/>
      <c r="AB40" s="9" t="n">
        <f aca="false">T40-P40-D40</f>
        <v>-48883165.8986864</v>
      </c>
      <c r="AC40" s="50"/>
      <c r="AD40" s="9"/>
      <c r="AE40" s="9"/>
      <c r="AF40" s="9"/>
      <c r="AG40" s="9" t="n">
        <f aca="false">AG39*'Central macro hypothesis'!B22/'Central macro hypothesis'!B21</f>
        <v>4918407120.77163</v>
      </c>
      <c r="AH40" s="40" t="n">
        <f aca="false">(AG40-AG39)/AG39</f>
        <v>0.019583106202161</v>
      </c>
      <c r="AI40" s="40"/>
      <c r="AJ40" s="40" t="n">
        <f aca="false">AB40/AG40</f>
        <v>-0.00993882057714192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71" t="n">
        <f aca="false">workers_and_wage_central!C28</f>
        <v>11564878</v>
      </c>
      <c r="AY40" s="40" t="n">
        <f aca="false">(AW40-AW39)/AW39</f>
        <v>0.0420012473512707</v>
      </c>
      <c r="AZ40" s="39" t="n">
        <f aca="false">workers_and_wage_central!B28</f>
        <v>5950.56004069854</v>
      </c>
      <c r="BA40" s="40" t="n">
        <f aca="false">(AZ40-AZ39)/AZ39</f>
        <v>-0.0107981761428218</v>
      </c>
      <c r="BB40" s="12" t="n">
        <f aca="false">BB37*1/4+BB41*3/4</f>
        <v>50</v>
      </c>
      <c r="BC40" s="12" t="n">
        <f aca="false">$BC$33</f>
        <v>11.3722743431335</v>
      </c>
      <c r="BD40" s="12" t="n">
        <f aca="false">BB40+BC40/2</f>
        <v>55.6861371715667</v>
      </c>
      <c r="BE40" s="40" t="n">
        <f aca="false">BD40/BD39-1</f>
        <v>0.018286169982398</v>
      </c>
      <c r="BF40" s="7"/>
      <c r="BG40" s="7"/>
      <c r="BH40" s="0" t="n">
        <f aca="false">BH39+1</f>
        <v>9</v>
      </c>
      <c r="BI40" s="40" t="n">
        <f aca="false">T47/AG47</f>
        <v>0.0159865031912081</v>
      </c>
      <c r="BN40" s="0"/>
      <c r="BO40" s="0"/>
      <c r="BP40" s="0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98625227.7057834</v>
      </c>
      <c r="E41" s="9"/>
      <c r="F41" s="67" t="n">
        <f aca="false">'Central pensions'!I41</f>
        <v>17926302.5845384</v>
      </c>
      <c r="G41" s="9" t="n">
        <f aca="false">'Central pensions'!K41</f>
        <v>346630.022086894</v>
      </c>
      <c r="H41" s="9" t="n">
        <f aca="false">'Central pensions'!V41</f>
        <v>1907056.10913132</v>
      </c>
      <c r="I41" s="67" t="n">
        <f aca="false">'Central pensions'!M41</f>
        <v>10720.5161470173</v>
      </c>
      <c r="J41" s="9" t="n">
        <f aca="false">'Central pensions'!W41</f>
        <v>58981.1167772572</v>
      </c>
      <c r="K41" s="9"/>
      <c r="L41" s="67" t="n">
        <f aca="false">'Central pensions'!N41</f>
        <v>3128085.4298491</v>
      </c>
      <c r="M41" s="67"/>
      <c r="N41" s="67" t="n">
        <f aca="false">'Central pensions'!L41</f>
        <v>747351.59734574</v>
      </c>
      <c r="O41" s="9"/>
      <c r="P41" s="9" t="n">
        <f aca="false">'Central pensions'!X41</f>
        <v>20343358.1500059</v>
      </c>
      <c r="Q41" s="67"/>
      <c r="R41" s="67" t="n">
        <f aca="false">'Central SIPA income'!G36</f>
        <v>20518663.1255584</v>
      </c>
      <c r="S41" s="67"/>
      <c r="T41" s="9" t="n">
        <f aca="false">'Central SIPA income'!J36</f>
        <v>78454886.8479874</v>
      </c>
      <c r="U41" s="9"/>
      <c r="V41" s="67" t="n">
        <f aca="false">'Central SIPA income'!F36</f>
        <v>100002.148010823</v>
      </c>
      <c r="W41" s="67"/>
      <c r="X41" s="67" t="n">
        <f aca="false">'Central SIPA income'!M36</f>
        <v>251176.564383898</v>
      </c>
      <c r="Y41" s="9"/>
      <c r="Z41" s="9" t="n">
        <f aca="false">R41+V41-N41-L41-F41</f>
        <v>-1183074.33816406</v>
      </c>
      <c r="AA41" s="9"/>
      <c r="AB41" s="9" t="n">
        <f aca="false">T41-P41-D41</f>
        <v>-40513699.0078019</v>
      </c>
      <c r="AC41" s="50"/>
      <c r="AD41" s="9"/>
      <c r="AE41" s="9"/>
      <c r="AF41" s="9"/>
      <c r="AG41" s="9" t="n">
        <f aca="false">AG40*'Central macro hypothesis'!B23/'Central macro hypothesis'!B22</f>
        <v>4967835217.28166</v>
      </c>
      <c r="AH41" s="40" t="n">
        <f aca="false">(AG41-AG40)/AG40</f>
        <v>0.010049614701737</v>
      </c>
      <c r="AI41" s="40" t="n">
        <f aca="false">(AG41-AG37)/AG37</f>
        <v>0.0570267415933838</v>
      </c>
      <c r="AJ41" s="40" t="n">
        <f aca="false">AB41/AG41</f>
        <v>-0.00815520186073534</v>
      </c>
      <c r="AK41" s="73"/>
      <c r="AL41" s="7"/>
      <c r="AM41" s="7"/>
      <c r="AN41" s="7"/>
      <c r="AO41" s="7"/>
      <c r="AP41" s="7"/>
      <c r="AQ41" s="7"/>
      <c r="AR41" s="7"/>
      <c r="AS41" s="7"/>
      <c r="AT41" s="7"/>
      <c r="AW41" s="71" t="n">
        <f aca="false">workers_and_wage_central!C29</f>
        <v>11623003</v>
      </c>
      <c r="AY41" s="40" t="n">
        <f aca="false">(AW41-AW40)/AW40</f>
        <v>0.00502599335678249</v>
      </c>
      <c r="AZ41" s="39" t="n">
        <f aca="false">workers_and_wage_central!B29</f>
        <v>6015.28655414805</v>
      </c>
      <c r="BA41" s="40" t="n">
        <f aca="false">(AZ41-AZ40)/AZ40</f>
        <v>0.010877381793784</v>
      </c>
      <c r="BB41" s="76" t="n">
        <v>51</v>
      </c>
      <c r="BC41" s="12" t="n">
        <f aca="false">$BC$33</f>
        <v>11.3722743431335</v>
      </c>
      <c r="BD41" s="12" t="n">
        <f aca="false">BB41+BC41/2</f>
        <v>56.6861371715667</v>
      </c>
      <c r="BE41" s="40" t="n">
        <f aca="false">BD41/BD40-1</f>
        <v>0.0179577907679076</v>
      </c>
      <c r="BF41" s="7"/>
      <c r="BG41" s="73" t="n">
        <f aca="false">(BB41-BB37)/BB37</f>
        <v>0.0851063829787234</v>
      </c>
      <c r="BH41" s="0" t="n">
        <f aca="false">BH40+1</f>
        <v>10</v>
      </c>
      <c r="BI41" s="40" t="n">
        <f aca="false">T48/AG48</f>
        <v>0.0138313536124413</v>
      </c>
      <c r="BN41" s="0"/>
      <c r="BO41" s="0"/>
      <c r="BP41" s="0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100624016.252696</v>
      </c>
      <c r="E42" s="6"/>
      <c r="F42" s="8" t="n">
        <f aca="false">'Central pensions'!I42</f>
        <v>18289606.0630496</v>
      </c>
      <c r="G42" s="6" t="n">
        <f aca="false">'Central pensions'!K42</f>
        <v>381738.092601467</v>
      </c>
      <c r="H42" s="6" t="n">
        <f aca="false">'Central pensions'!V42</f>
        <v>2100210.35454705</v>
      </c>
      <c r="I42" s="8" t="n">
        <f aca="false">'Central pensions'!M42</f>
        <v>11806.33276087</v>
      </c>
      <c r="J42" s="6" t="n">
        <f aca="false">'Central pensions'!W42</f>
        <v>64954.9594189805</v>
      </c>
      <c r="K42" s="6"/>
      <c r="L42" s="8" t="n">
        <f aca="false">'Central pensions'!N42</f>
        <v>3842076.4471716</v>
      </c>
      <c r="M42" s="8"/>
      <c r="N42" s="8" t="n">
        <f aca="false">'Central pensions'!L42</f>
        <v>763389.142569363</v>
      </c>
      <c r="O42" s="6"/>
      <c r="P42" s="6" t="n">
        <f aca="false">'Central pensions'!X42</f>
        <v>24136494.7750423</v>
      </c>
      <c r="Q42" s="8"/>
      <c r="R42" s="8" t="n">
        <f aca="false">'Central SIPA income'!G37</f>
        <v>17875270.6685909</v>
      </c>
      <c r="S42" s="8"/>
      <c r="T42" s="6" t="n">
        <f aca="false">'Central SIPA income'!J37</f>
        <v>68347646.6814541</v>
      </c>
      <c r="U42" s="6"/>
      <c r="V42" s="8" t="n">
        <f aca="false">'Central SIPA income'!F37</f>
        <v>103253.668422251</v>
      </c>
      <c r="W42" s="8"/>
      <c r="X42" s="8" t="n">
        <f aca="false">'Central SIPA income'!M37</f>
        <v>259343.44621806</v>
      </c>
      <c r="Y42" s="6"/>
      <c r="Z42" s="6" t="n">
        <f aca="false">R42+V42-N42-L42-F42</f>
        <v>-4916547.31577738</v>
      </c>
      <c r="AA42" s="6"/>
      <c r="AB42" s="6" t="n">
        <f aca="false">T42-P42-D42</f>
        <v>-56412864.3462841</v>
      </c>
      <c r="AC42" s="50"/>
      <c r="AD42" s="6"/>
      <c r="AE42" s="6"/>
      <c r="AF42" s="6"/>
      <c r="AG42" s="6" t="n">
        <f aca="false">AG41*'Central macro hypothesis'!B24/'Central macro hypothesis'!B23</f>
        <v>5033375110.46859</v>
      </c>
      <c r="AH42" s="61" t="n">
        <f aca="false">(AG42-AG41)/AG41</f>
        <v>0.0131928476530249</v>
      </c>
      <c r="AI42" s="61"/>
      <c r="AJ42" s="61" t="n">
        <f aca="false">AB42/AG42</f>
        <v>-0.0112077608181744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0.0156049824339649</v>
      </c>
      <c r="AV42" s="5"/>
      <c r="AW42" s="65" t="n">
        <f aca="false">workers_and_wage_central!C30</f>
        <v>11655574</v>
      </c>
      <c r="AX42" s="5"/>
      <c r="AY42" s="61" t="n">
        <f aca="false">(AW42-AW41)/AW41</f>
        <v>0.00280228784247926</v>
      </c>
      <c r="AZ42" s="66" t="n">
        <f aca="false">workers_and_wage_central!B30</f>
        <v>6035.49282608197</v>
      </c>
      <c r="BA42" s="61" t="n">
        <f aca="false">(AZ42-AZ41)/AZ41</f>
        <v>0.00335915367489514</v>
      </c>
      <c r="BB42" s="11" t="n">
        <f aca="false">BB41*3/4+BB45*1/4</f>
        <v>51.125</v>
      </c>
      <c r="BC42" s="11" t="n">
        <f aca="false">$BC$33</f>
        <v>11.3722743431335</v>
      </c>
      <c r="BD42" s="11" t="n">
        <f aca="false">BB42+BC42/2</f>
        <v>56.8111371715667</v>
      </c>
      <c r="BE42" s="61" t="n">
        <f aca="false">BD42/BD41-1</f>
        <v>0.00220512467839673</v>
      </c>
      <c r="BF42" s="5"/>
      <c r="BG42" s="5"/>
      <c r="BH42" s="5" t="n">
        <f aca="false">BH41+1</f>
        <v>11</v>
      </c>
      <c r="BI42" s="61" t="n">
        <f aca="false">T49/AG49</f>
        <v>0.0159756380231748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102424672.159676</v>
      </c>
      <c r="E43" s="9"/>
      <c r="F43" s="67" t="n">
        <f aca="false">'Central pensions'!I43</f>
        <v>18616896.5889123</v>
      </c>
      <c r="G43" s="9" t="n">
        <f aca="false">'Central pensions'!K43</f>
        <v>404079.182555415</v>
      </c>
      <c r="H43" s="9" t="n">
        <f aca="false">'Central pensions'!V43</f>
        <v>2223124.43978646</v>
      </c>
      <c r="I43" s="67" t="n">
        <f aca="false">'Central pensions'!M43</f>
        <v>12497.2943058377</v>
      </c>
      <c r="J43" s="9" t="n">
        <f aca="false">'Central pensions'!W43</f>
        <v>68756.4259727776</v>
      </c>
      <c r="K43" s="9"/>
      <c r="L43" s="67" t="n">
        <f aca="false">'Central pensions'!N43</f>
        <v>3218356.11371786</v>
      </c>
      <c r="M43" s="67"/>
      <c r="N43" s="67" t="n">
        <f aca="false">'Central pensions'!L43</f>
        <v>777943.799223028</v>
      </c>
      <c r="O43" s="9"/>
      <c r="P43" s="9" t="n">
        <f aca="false">'Central pensions'!X43</f>
        <v>20980082.4262997</v>
      </c>
      <c r="Q43" s="67"/>
      <c r="R43" s="67" t="n">
        <f aca="false">'Central SIPA income'!G38</f>
        <v>21130255.8005789</v>
      </c>
      <c r="S43" s="67"/>
      <c r="T43" s="9" t="n">
        <f aca="false">'Central SIPA income'!J38</f>
        <v>80793364.4487051</v>
      </c>
      <c r="U43" s="9"/>
      <c r="V43" s="67" t="n">
        <f aca="false">'Central SIPA income'!F38</f>
        <v>102711.675091495</v>
      </c>
      <c r="W43" s="67"/>
      <c r="X43" s="67" t="n">
        <f aca="false">'Central SIPA income'!M38</f>
        <v>257982.115232212</v>
      </c>
      <c r="Y43" s="9"/>
      <c r="Z43" s="9" t="n">
        <f aca="false">R43+V43-N43-L43-F43</f>
        <v>-1380229.02618279</v>
      </c>
      <c r="AA43" s="9"/>
      <c r="AB43" s="9" t="n">
        <f aca="false">T43-P43-D43</f>
        <v>-42611390.1372704</v>
      </c>
      <c r="AC43" s="50"/>
      <c r="AD43" s="9"/>
      <c r="AE43" s="9"/>
      <c r="AF43" s="9"/>
      <c r="AG43" s="9" t="n">
        <f aca="false">AG42*'Central macro hypothesis'!B25/'Central macro hypothesis'!B24</f>
        <v>5113375767.31503</v>
      </c>
      <c r="AH43" s="40" t="n">
        <f aca="false">(AG43-AG42)/AG42</f>
        <v>0.0158940383123942</v>
      </c>
      <c r="AI43" s="40"/>
      <c r="AJ43" s="40" t="n">
        <f aca="false">AB43/AG43</f>
        <v>-0.00833331874603166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workers_and_wage_central!C31</f>
        <v>11717403</v>
      </c>
      <c r="AX43" s="7"/>
      <c r="AY43" s="40" t="n">
        <f aca="false">(AW43-AW42)/AW42</f>
        <v>0.00530467225380749</v>
      </c>
      <c r="AZ43" s="39" t="n">
        <f aca="false">workers_and_wage_central!B31</f>
        <v>6079.47869290341</v>
      </c>
      <c r="BA43" s="40" t="n">
        <f aca="false">(AZ43-AZ42)/AZ42</f>
        <v>0.00728786663971424</v>
      </c>
      <c r="BB43" s="12" t="n">
        <f aca="false">BB41*2/4+BB45*2/4</f>
        <v>51.25</v>
      </c>
      <c r="BC43" s="12" t="n">
        <f aca="false">$BC$33</f>
        <v>11.3722743431335</v>
      </c>
      <c r="BD43" s="12" t="n">
        <f aca="false">BB43+BC43/2</f>
        <v>56.9361371715667</v>
      </c>
      <c r="BE43" s="40" t="n">
        <f aca="false">BD43/BD42-1</f>
        <v>0.00220027280254054</v>
      </c>
      <c r="BF43" s="7"/>
      <c r="BG43" s="7"/>
      <c r="BH43" s="7" t="n">
        <f aca="false">BH42+1</f>
        <v>12</v>
      </c>
      <c r="BI43" s="40" t="n">
        <f aca="false">T50/AG50</f>
        <v>0.0138225901960828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104279516.726129</v>
      </c>
      <c r="E44" s="9"/>
      <c r="F44" s="67" t="n">
        <f aca="false">'Central pensions'!I44</f>
        <v>18954036.5450777</v>
      </c>
      <c r="G44" s="9" t="n">
        <f aca="false">'Central pensions'!K44</f>
        <v>432657.143975925</v>
      </c>
      <c r="H44" s="9" t="n">
        <f aca="false">'Central pensions'!V44</f>
        <v>2380351.95166032</v>
      </c>
      <c r="I44" s="67" t="n">
        <f aca="false">'Central pensions'!M44</f>
        <v>13381.1487827607</v>
      </c>
      <c r="J44" s="9" t="n">
        <f aca="false">'Central pensions'!W44</f>
        <v>73619.1325255774</v>
      </c>
      <c r="K44" s="9"/>
      <c r="L44" s="67" t="n">
        <f aca="false">'Central pensions'!N44</f>
        <v>3281782.02413831</v>
      </c>
      <c r="M44" s="67"/>
      <c r="N44" s="67" t="n">
        <f aca="false">'Central pensions'!L44</f>
        <v>794395.662034899</v>
      </c>
      <c r="O44" s="9"/>
      <c r="P44" s="9" t="n">
        <f aca="false">'Central pensions'!X44</f>
        <v>21399713.0720921</v>
      </c>
      <c r="Q44" s="67"/>
      <c r="R44" s="67" t="n">
        <f aca="false">'Central SIPA income'!G39</f>
        <v>18444590.2992037</v>
      </c>
      <c r="S44" s="67"/>
      <c r="T44" s="9" t="n">
        <f aca="false">'Central SIPA income'!J39</f>
        <v>70524489.6330023</v>
      </c>
      <c r="U44" s="9"/>
      <c r="V44" s="67" t="n">
        <f aca="false">'Central SIPA income'!F39</f>
        <v>103278.521808742</v>
      </c>
      <c r="W44" s="67"/>
      <c r="X44" s="67" t="n">
        <f aca="false">'Central SIPA income'!M39</f>
        <v>259405.870759495</v>
      </c>
      <c r="Y44" s="9"/>
      <c r="Z44" s="9" t="n">
        <f aca="false">R44+V44-N44-L44-F44</f>
        <v>-4482345.41023846</v>
      </c>
      <c r="AA44" s="9"/>
      <c r="AB44" s="9" t="n">
        <f aca="false">T44-P44-D44</f>
        <v>-55154740.1652188</v>
      </c>
      <c r="AC44" s="50"/>
      <c r="AD44" s="9"/>
      <c r="AE44" s="9"/>
      <c r="AF44" s="9"/>
      <c r="AG44" s="9" t="n">
        <f aca="false">AG43*'Central macro hypothesis'!B26/'Central macro hypothesis'!B25</f>
        <v>5164327476.81018</v>
      </c>
      <c r="AH44" s="40" t="n">
        <f aca="false">(AG44-AG43)/AG43</f>
        <v>0.0099643976530803</v>
      </c>
      <c r="AI44" s="40"/>
      <c r="AJ44" s="40" t="n">
        <f aca="false">AB44/AG44</f>
        <v>-0.0106799463072171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71" t="n">
        <f aca="false">workers_and_wage_central!C32</f>
        <v>11779751</v>
      </c>
      <c r="AY44" s="40" t="n">
        <f aca="false">(AW44-AW43)/AW43</f>
        <v>0.00532097428073439</v>
      </c>
      <c r="AZ44" s="39" t="n">
        <f aca="false">workers_and_wage_central!B32</f>
        <v>6108.86094122298</v>
      </c>
      <c r="BA44" s="40" t="n">
        <f aca="false">(AZ44-AZ43)/AZ43</f>
        <v>0.00483302102100909</v>
      </c>
      <c r="BB44" s="12" t="n">
        <f aca="false">BB41*1/4+BB45*3/4</f>
        <v>51.375</v>
      </c>
      <c r="BC44" s="12" t="n">
        <f aca="false">$BC$33</f>
        <v>11.3722743431335</v>
      </c>
      <c r="BD44" s="12" t="n">
        <f aca="false">BB44+BC44/2</f>
        <v>57.0611371715667</v>
      </c>
      <c r="BE44" s="40" t="n">
        <f aca="false">BD44/BD43-1</f>
        <v>0.00219544223071089</v>
      </c>
      <c r="BF44" s="7"/>
      <c r="BG44" s="7"/>
      <c r="BH44" s="0" t="n">
        <f aca="false">BH43+1</f>
        <v>13</v>
      </c>
      <c r="BI44" s="40" t="n">
        <f aca="false">T51/AG51</f>
        <v>0.0159529171704889</v>
      </c>
      <c r="BN44" s="0"/>
      <c r="BO44" s="0"/>
      <c r="BP44" s="0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106289199.441449</v>
      </c>
      <c r="E45" s="9"/>
      <c r="F45" s="67" t="n">
        <f aca="false">'Central pensions'!I45</f>
        <v>19319320.1676536</v>
      </c>
      <c r="G45" s="9" t="n">
        <f aca="false">'Central pensions'!K45</f>
        <v>452271.394510942</v>
      </c>
      <c r="H45" s="9" t="n">
        <f aca="false">'Central pensions'!V45</f>
        <v>2488263.77096447</v>
      </c>
      <c r="I45" s="67" t="n">
        <f aca="false">'Central pensions'!M45</f>
        <v>13987.7750879673</v>
      </c>
      <c r="J45" s="9" t="n">
        <f aca="false">'Central pensions'!W45</f>
        <v>76956.6114731285</v>
      </c>
      <c r="K45" s="9"/>
      <c r="L45" s="67" t="n">
        <f aca="false">'Central pensions'!N45</f>
        <v>3350871.32831213</v>
      </c>
      <c r="M45" s="67"/>
      <c r="N45" s="67" t="n">
        <f aca="false">'Central pensions'!L45</f>
        <v>811216.25083597</v>
      </c>
      <c r="O45" s="9"/>
      <c r="P45" s="9" t="n">
        <f aca="false">'Central pensions'!X45</f>
        <v>21850759.7165942</v>
      </c>
      <c r="Q45" s="67"/>
      <c r="R45" s="67" t="n">
        <f aca="false">'Central SIPA income'!G40</f>
        <v>21674227.770191</v>
      </c>
      <c r="S45" s="73" t="n">
        <f aca="false">SUM(T42:T45)/AVERAGE(AG42:AG45)</f>
        <v>0.0587565506536055</v>
      </c>
      <c r="T45" s="9" t="n">
        <f aca="false">'Central SIPA income'!J40</f>
        <v>82873288.4214925</v>
      </c>
      <c r="U45" s="9"/>
      <c r="V45" s="67" t="n">
        <f aca="false">'Central SIPA income'!F40</f>
        <v>102525.72072274</v>
      </c>
      <c r="W45" s="67"/>
      <c r="X45" s="67" t="n">
        <f aca="false">'Central SIPA income'!M40</f>
        <v>257515.051470033</v>
      </c>
      <c r="Y45" s="9"/>
      <c r="Z45" s="9" t="n">
        <f aca="false">R45+V45-N45-L45-F45</f>
        <v>-1704654.25588788</v>
      </c>
      <c r="AA45" s="9"/>
      <c r="AB45" s="9" t="n">
        <f aca="false">T45-P45-D45</f>
        <v>-45266670.7365506</v>
      </c>
      <c r="AC45" s="50"/>
      <c r="AD45" s="9"/>
      <c r="AE45" s="9"/>
      <c r="AF45" s="9"/>
      <c r="AG45" s="9" t="n">
        <f aca="false">AG44*'Central macro hypothesis'!B27/'Central macro hypothesis'!B26</f>
        <v>5285010818.04992</v>
      </c>
      <c r="AH45" s="40" t="n">
        <f aca="false">(AG45-AG44)/AG44</f>
        <v>0.0233686461173603</v>
      </c>
      <c r="AI45" s="40" t="n">
        <f aca="false">(AG45-AG41)/AG41</f>
        <v>0.0638458376527658</v>
      </c>
      <c r="AJ45" s="40" t="n">
        <f aca="false">AB45/AG45</f>
        <v>-0.00856510465067567</v>
      </c>
      <c r="AK45" s="73"/>
      <c r="AL45" s="7"/>
      <c r="AM45" s="7"/>
      <c r="AN45" s="7"/>
      <c r="AO45" s="7"/>
      <c r="AP45" s="7"/>
      <c r="AQ45" s="7"/>
      <c r="AR45" s="7"/>
      <c r="AS45" s="7"/>
      <c r="AT45" s="7"/>
      <c r="AW45" s="71" t="n">
        <f aca="false">workers_and_wage_central!C33</f>
        <v>11773391</v>
      </c>
      <c r="AY45" s="40" t="n">
        <f aca="false">(AW45-AW44)/AW44</f>
        <v>-0.000539909544777305</v>
      </c>
      <c r="AZ45" s="39" t="n">
        <f aca="false">workers_and_wage_central!B33</f>
        <v>6157.39588445293</v>
      </c>
      <c r="BA45" s="40" t="n">
        <f aca="false">(AZ45-AZ44)/AZ44</f>
        <v>0.00794500704745601</v>
      </c>
      <c r="BB45" s="76" t="n">
        <v>51.5</v>
      </c>
      <c r="BC45" s="12" t="n">
        <f aca="false">$BC$33</f>
        <v>11.3722743431335</v>
      </c>
      <c r="BD45" s="12" t="n">
        <f aca="false">BB45+BC45/2</f>
        <v>57.1861371715667</v>
      </c>
      <c r="BE45" s="40" t="n">
        <f aca="false">BD45/BD44-1</f>
        <v>0.00219063282289933</v>
      </c>
      <c r="BF45" s="7"/>
      <c r="BG45" s="73" t="n">
        <f aca="false">(BB45-BB41)/BB41</f>
        <v>0.00980392156862745</v>
      </c>
      <c r="BH45" s="0" t="n">
        <f aca="false">BH44+1</f>
        <v>14</v>
      </c>
      <c r="BI45" s="40" t="n">
        <f aca="false">T52/AG52</f>
        <v>0.0138730117643058</v>
      </c>
      <c r="BN45" s="0"/>
      <c r="BO45" s="0"/>
      <c r="BP45" s="0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108165677.674439</v>
      </c>
      <c r="E46" s="6"/>
      <c r="F46" s="8" t="n">
        <f aca="false">'Central pensions'!I46</f>
        <v>19660392.2987945</v>
      </c>
      <c r="G46" s="6" t="n">
        <f aca="false">'Central pensions'!K46</f>
        <v>491342.013993028</v>
      </c>
      <c r="H46" s="6" t="n">
        <f aca="false">'Central pensions'!V46</f>
        <v>2703218.7916585</v>
      </c>
      <c r="I46" s="8" t="n">
        <f aca="false">'Central pensions'!M46</f>
        <v>15196.144762671</v>
      </c>
      <c r="J46" s="6" t="n">
        <f aca="false">'Central pensions'!W46</f>
        <v>83604.7048966549</v>
      </c>
      <c r="K46" s="6"/>
      <c r="L46" s="8" t="n">
        <f aca="false">'Central pensions'!N46</f>
        <v>4128748.30673937</v>
      </c>
      <c r="M46" s="8"/>
      <c r="N46" s="8" t="n">
        <f aca="false">'Central pensions'!L46</f>
        <v>827099.593286447</v>
      </c>
      <c r="O46" s="6"/>
      <c r="P46" s="6" t="n">
        <f aca="false">'Central pensions'!X46</f>
        <v>25974552.5193437</v>
      </c>
      <c r="Q46" s="8"/>
      <c r="R46" s="8" t="n">
        <f aca="false">'Central SIPA income'!G41</f>
        <v>18990035.1338985</v>
      </c>
      <c r="S46" s="8"/>
      <c r="T46" s="6" t="n">
        <f aca="false">'Central SIPA income'!J41</f>
        <v>72610045.2330892</v>
      </c>
      <c r="U46" s="6"/>
      <c r="V46" s="8" t="n">
        <f aca="false">'Central SIPA income'!F41</f>
        <v>102516.242564728</v>
      </c>
      <c r="W46" s="8"/>
      <c r="X46" s="8" t="n">
        <f aca="false">'Central SIPA income'!M41</f>
        <v>257491.245069736</v>
      </c>
      <c r="Y46" s="6"/>
      <c r="Z46" s="6" t="n">
        <f aca="false">R46+V46-N46-L46-F46</f>
        <v>-5523688.8223571</v>
      </c>
      <c r="AA46" s="6"/>
      <c r="AB46" s="6" t="n">
        <f aca="false">T46-P46-D46</f>
        <v>-61530184.9606932</v>
      </c>
      <c r="AC46" s="50"/>
      <c r="AD46" s="6"/>
      <c r="AE46" s="6"/>
      <c r="AF46" s="6"/>
      <c r="AG46" s="6" t="n">
        <f aca="false">AG45*'Central macro hypothesis'!B28/'Central macro hypothesis'!B27</f>
        <v>5285043865.99202</v>
      </c>
      <c r="AH46" s="61" t="n">
        <f aca="false">(AG46-AG45)/AG45</f>
        <v>6.25314559181269E-006</v>
      </c>
      <c r="AI46" s="61"/>
      <c r="AJ46" s="61" t="n">
        <f aca="false">AB46/AG46</f>
        <v>-0.0116423224708928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0.0075466468903602</v>
      </c>
      <c r="AV46" s="5"/>
      <c r="AW46" s="65" t="n">
        <f aca="false">workers_and_wage_central!C34</f>
        <v>11824792</v>
      </c>
      <c r="AX46" s="5"/>
      <c r="AY46" s="61" t="n">
        <f aca="false">(AW46-AW45)/AW45</f>
        <v>0.00436586196789014</v>
      </c>
      <c r="AZ46" s="66" t="n">
        <f aca="false">workers_and_wage_central!B34</f>
        <v>6182.80893146089</v>
      </c>
      <c r="BA46" s="61" t="n">
        <f aca="false">(AZ46-AZ45)/AZ45</f>
        <v>0.00412723941822992</v>
      </c>
      <c r="BB46" s="11" t="n">
        <f aca="false">BB45*3/4+BB49*1/4</f>
        <v>51.625</v>
      </c>
      <c r="BC46" s="11" t="n">
        <f aca="false">$BC$33</f>
        <v>11.3722743431335</v>
      </c>
      <c r="BD46" s="11" t="n">
        <f aca="false">BB46+BC46/2</f>
        <v>57.3111371715667</v>
      </c>
      <c r="BE46" s="61" t="n">
        <f aca="false">BD46/BD45-1</f>
        <v>0.00218584444032266</v>
      </c>
      <c r="BF46" s="5"/>
      <c r="BG46" s="5"/>
      <c r="BH46" s="5" t="n">
        <f aca="false">BH45+1</f>
        <v>15</v>
      </c>
      <c r="BI46" s="61" t="n">
        <f aca="false">T53/AG53</f>
        <v>0.0159812659569914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110381457.487082</v>
      </c>
      <c r="E47" s="9"/>
      <c r="F47" s="67" t="n">
        <f aca="false">'Central pensions'!I47</f>
        <v>20063136.5084266</v>
      </c>
      <c r="G47" s="9" t="n">
        <f aca="false">'Central pensions'!K47</f>
        <v>500078.334049263</v>
      </c>
      <c r="H47" s="9" t="n">
        <f aca="false">'Central pensions'!V47</f>
        <v>2751283.44697676</v>
      </c>
      <c r="I47" s="67" t="n">
        <f aca="false">'Central pensions'!M47</f>
        <v>15466.3402283278</v>
      </c>
      <c r="J47" s="9" t="n">
        <f aca="false">'Central pensions'!W47</f>
        <v>85091.2406281477</v>
      </c>
      <c r="K47" s="9"/>
      <c r="L47" s="67" t="n">
        <f aca="false">'Central pensions'!N47</f>
        <v>3450651.92234379</v>
      </c>
      <c r="M47" s="67"/>
      <c r="N47" s="67" t="n">
        <f aca="false">'Central pensions'!L47</f>
        <v>846896.860670395</v>
      </c>
      <c r="O47" s="9"/>
      <c r="P47" s="9" t="n">
        <f aca="false">'Central pensions'!X47</f>
        <v>22564825.8811887</v>
      </c>
      <c r="Q47" s="67"/>
      <c r="R47" s="67" t="n">
        <f aca="false">'Central SIPA income'!G42</f>
        <v>22234306.4882352</v>
      </c>
      <c r="S47" s="67"/>
      <c r="T47" s="9" t="n">
        <f aca="false">'Central SIPA income'!J42</f>
        <v>85014797.942909</v>
      </c>
      <c r="U47" s="9"/>
      <c r="V47" s="67" t="n">
        <f aca="false">'Central SIPA income'!F42</f>
        <v>99458.5012905304</v>
      </c>
      <c r="W47" s="67"/>
      <c r="X47" s="67" t="n">
        <f aca="false">'Central SIPA income'!M42</f>
        <v>249811.080560222</v>
      </c>
      <c r="Y47" s="9"/>
      <c r="Z47" s="9" t="n">
        <f aca="false">R47+V47-N47-L47-F47</f>
        <v>-2026920.30191505</v>
      </c>
      <c r="AA47" s="9"/>
      <c r="AB47" s="9" t="n">
        <f aca="false">T47-P47-D47</f>
        <v>-47931485.4253612</v>
      </c>
      <c r="AC47" s="50"/>
      <c r="AD47" s="9"/>
      <c r="AE47" s="9"/>
      <c r="AF47" s="9"/>
      <c r="AG47" s="9" t="n">
        <f aca="false">AG46*'Central macro hypothesis'!B29/'Central macro hypothesis'!B28</f>
        <v>5317910798.00764</v>
      </c>
      <c r="AH47" s="40" t="n">
        <f aca="false">(AG47-AG46)/AG46</f>
        <v>0.00621885699513491</v>
      </c>
      <c r="AI47" s="40"/>
      <c r="AJ47" s="40" t="n">
        <f aca="false">AB47/AG47</f>
        <v>-0.00901321726632173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workers_and_wage_central!C35</f>
        <v>11923569</v>
      </c>
      <c r="AX47" s="7"/>
      <c r="AY47" s="40" t="n">
        <f aca="false">(AW47-AW46)/AW46</f>
        <v>0.00835338160705068</v>
      </c>
      <c r="AZ47" s="39" t="n">
        <f aca="false">workers_and_wage_central!B35</f>
        <v>6187.95276128336</v>
      </c>
      <c r="BA47" s="40" t="n">
        <f aca="false">(AZ47-AZ46)/AZ46</f>
        <v>0.000831956782021366</v>
      </c>
      <c r="BB47" s="12" t="n">
        <f aca="false">BB45*2/4+BB49*2/4</f>
        <v>51.75</v>
      </c>
      <c r="BC47" s="12" t="n">
        <f aca="false">$BC$33</f>
        <v>11.3722743431335</v>
      </c>
      <c r="BD47" s="12" t="n">
        <f aca="false">BB47+BC47/2</f>
        <v>57.4361371715667</v>
      </c>
      <c r="BE47" s="40" t="n">
        <f aca="false">BD47/BD46-1</f>
        <v>0.00218107694540759</v>
      </c>
      <c r="BF47" s="7"/>
      <c r="BG47" s="7"/>
      <c r="BH47" s="7" t="n">
        <f aca="false">BH46+1</f>
        <v>16</v>
      </c>
      <c r="BI47" s="40" t="n">
        <f aca="false">T54/AG54</f>
        <v>0.0140171540354905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112004031.262383</v>
      </c>
      <c r="E48" s="9"/>
      <c r="F48" s="67" t="n">
        <f aca="false">'Central pensions'!I48</f>
        <v>20358058.4988584</v>
      </c>
      <c r="G48" s="9" t="n">
        <f aca="false">'Central pensions'!K48</f>
        <v>517734.025244238</v>
      </c>
      <c r="H48" s="9" t="n">
        <f aca="false">'Central pensions'!V48</f>
        <v>2848419.85066044</v>
      </c>
      <c r="I48" s="67" t="n">
        <f aca="false">'Central pensions'!M48</f>
        <v>16012.3925333269</v>
      </c>
      <c r="J48" s="9" t="n">
        <f aca="false">'Central pensions'!W48</f>
        <v>88095.4592987763</v>
      </c>
      <c r="K48" s="9"/>
      <c r="L48" s="67" t="n">
        <f aca="false">'Central pensions'!N48</f>
        <v>3479449.46496356</v>
      </c>
      <c r="M48" s="67"/>
      <c r="N48" s="67" t="n">
        <f aca="false">'Central pensions'!L48</f>
        <v>860694.070393331</v>
      </c>
      <c r="O48" s="9"/>
      <c r="P48" s="9" t="n">
        <f aca="false">'Central pensions'!X48</f>
        <v>22790164.643801</v>
      </c>
      <c r="Q48" s="67"/>
      <c r="R48" s="67" t="n">
        <f aca="false">'Central SIPA income'!G43</f>
        <v>19428570.9886284</v>
      </c>
      <c r="S48" s="67"/>
      <c r="T48" s="9" t="n">
        <f aca="false">'Central SIPA income'!J43</f>
        <v>74286825.0822967</v>
      </c>
      <c r="U48" s="9"/>
      <c r="V48" s="67" t="n">
        <f aca="false">'Central SIPA income'!F43</f>
        <v>104409.662721173</v>
      </c>
      <c r="W48" s="67"/>
      <c r="X48" s="67" t="n">
        <f aca="false">'Central SIPA income'!M43</f>
        <v>262246.970614546</v>
      </c>
      <c r="Y48" s="9"/>
      <c r="Z48" s="9" t="n">
        <f aca="false">R48+V48-N48-L48-F48</f>
        <v>-5165221.3828658</v>
      </c>
      <c r="AA48" s="9"/>
      <c r="AB48" s="9" t="n">
        <f aca="false">T48-P48-D48</f>
        <v>-60507370.8238869</v>
      </c>
      <c r="AC48" s="50"/>
      <c r="AD48" s="9"/>
      <c r="AE48" s="9"/>
      <c r="AF48" s="9"/>
      <c r="AG48" s="9" t="n">
        <f aca="false">AG47*'Central macro hypothesis'!B30/'Central macro hypothesis'!B29</f>
        <v>5370900575.8826</v>
      </c>
      <c r="AH48" s="40" t="n">
        <f aca="false">(AG48-AG47)/AG47</f>
        <v>0.00996439765308109</v>
      </c>
      <c r="AI48" s="40"/>
      <c r="AJ48" s="40" t="n">
        <f aca="false">AB48/AG48</f>
        <v>-0.0112657774928078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71" t="n">
        <f aca="false">workers_and_wage_central!C36</f>
        <v>11947552</v>
      </c>
      <c r="AY48" s="40" t="n">
        <f aca="false">(AW48-AW47)/AW47</f>
        <v>0.00201139440716114</v>
      </c>
      <c r="AZ48" s="39" t="n">
        <f aca="false">workers_and_wage_central!B36</f>
        <v>6220.57218603152</v>
      </c>
      <c r="BA48" s="40" t="n">
        <f aca="false">(AZ48-AZ47)/AZ47</f>
        <v>0.00527144049195876</v>
      </c>
      <c r="BB48" s="12" t="n">
        <f aca="false">BB45*1/4+BB49*3/4</f>
        <v>51.875</v>
      </c>
      <c r="BC48" s="12" t="n">
        <f aca="false">$BC$33</f>
        <v>11.3722743431335</v>
      </c>
      <c r="BD48" s="12" t="n">
        <f aca="false">BB48+BC48/2</f>
        <v>57.5611371715667</v>
      </c>
      <c r="BE48" s="40" t="n">
        <f aca="false">BD48/BD47-1</f>
        <v>0.00217633020177899</v>
      </c>
      <c r="BF48" s="7"/>
      <c r="BG48" s="7"/>
      <c r="BH48" s="0" t="n">
        <f aca="false">BH47+1</f>
        <v>17</v>
      </c>
      <c r="BI48" s="40" t="n">
        <f aca="false">T55/AG55</f>
        <v>0.0162070006066961</v>
      </c>
      <c r="BN48" s="0"/>
      <c r="BO48" s="0"/>
      <c r="BP48" s="0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114307680.887936</v>
      </c>
      <c r="E49" s="9"/>
      <c r="F49" s="67" t="n">
        <f aca="false">'Central pensions'!I49</f>
        <v>20776774.0871217</v>
      </c>
      <c r="G49" s="9" t="n">
        <f aca="false">'Central pensions'!K49</f>
        <v>533958.765338376</v>
      </c>
      <c r="H49" s="9" t="n">
        <f aca="false">'Central pensions'!V49</f>
        <v>2937683.58358613</v>
      </c>
      <c r="I49" s="67" t="n">
        <f aca="false">'Central pensions'!M49</f>
        <v>16514.1886187128</v>
      </c>
      <c r="J49" s="9" t="n">
        <f aca="false">'Central pensions'!W49</f>
        <v>90856.1933067887</v>
      </c>
      <c r="K49" s="9"/>
      <c r="L49" s="67" t="n">
        <f aca="false">'Central pensions'!N49</f>
        <v>3520673.69931351</v>
      </c>
      <c r="M49" s="67"/>
      <c r="N49" s="67" t="n">
        <f aca="false">'Central pensions'!L49</f>
        <v>880179.076275848</v>
      </c>
      <c r="O49" s="9"/>
      <c r="P49" s="9" t="n">
        <f aca="false">'Central pensions'!X49</f>
        <v>23111278.1451741</v>
      </c>
      <c r="Q49" s="67"/>
      <c r="R49" s="67" t="n">
        <f aca="false">'Central SIPA income'!G44</f>
        <v>22754698.729546</v>
      </c>
      <c r="S49" s="67"/>
      <c r="T49" s="9" t="n">
        <f aca="false">'Central SIPA income'!J44</f>
        <v>87004562.7808411</v>
      </c>
      <c r="U49" s="9"/>
      <c r="V49" s="67" t="n">
        <f aca="false">'Central SIPA income'!F44</f>
        <v>105627.198758349</v>
      </c>
      <c r="W49" s="67"/>
      <c r="X49" s="67" t="n">
        <f aca="false">'Central SIPA income'!M44</f>
        <v>265305.070114553</v>
      </c>
      <c r="Y49" s="9"/>
      <c r="Z49" s="9" t="n">
        <f aca="false">R49+V49-N49-L49-F49</f>
        <v>-2317300.93440672</v>
      </c>
      <c r="AA49" s="9"/>
      <c r="AB49" s="9" t="n">
        <f aca="false">T49-P49-D49</f>
        <v>-50414396.2522689</v>
      </c>
      <c r="AC49" s="50"/>
      <c r="AD49" s="9"/>
      <c r="AE49" s="9"/>
      <c r="AF49" s="9"/>
      <c r="AG49" s="9" t="n">
        <f aca="false">AG48*'Central macro hypothesis'!B31/'Central macro hypothesis'!B30</f>
        <v>5446077499.66725</v>
      </c>
      <c r="AH49" s="40" t="n">
        <f aca="false">(AG49-AG48)/AG48</f>
        <v>0.013997079767633</v>
      </c>
      <c r="AI49" s="40" t="n">
        <f aca="false">(AG49-AG45)/AG45</f>
        <v>0.0304761309224276</v>
      </c>
      <c r="AJ49" s="40" t="n">
        <f aca="false">AB49/AG49</f>
        <v>-0.00925701043647455</v>
      </c>
      <c r="AK49" s="73"/>
      <c r="AL49" s="7"/>
      <c r="AM49" s="7"/>
      <c r="AN49" s="7"/>
      <c r="AO49" s="7"/>
      <c r="AP49" s="7"/>
      <c r="AQ49" s="7"/>
      <c r="AR49" s="7"/>
      <c r="AS49" s="7"/>
      <c r="AT49" s="7"/>
      <c r="AW49" s="71" t="n">
        <f aca="false">workers_and_wage_central!C37</f>
        <v>12032244</v>
      </c>
      <c r="AY49" s="40" t="n">
        <f aca="false">(AW49-AW48)/AW48</f>
        <v>0.00708864878763449</v>
      </c>
      <c r="AZ49" s="39" t="n">
        <f aca="false">workers_and_wage_central!B37</f>
        <v>6259.88163251243</v>
      </c>
      <c r="BA49" s="40" t="n">
        <f aca="false">(AZ49-AZ48)/AZ48</f>
        <v>0.00631926538352514</v>
      </c>
      <c r="BB49" s="76" t="n">
        <v>52</v>
      </c>
      <c r="BC49" s="12" t="n">
        <f aca="false">$BC$33</f>
        <v>11.3722743431335</v>
      </c>
      <c r="BD49" s="12" t="n">
        <f aca="false">BB49+BC49/2</f>
        <v>57.6861371715667</v>
      </c>
      <c r="BE49" s="40" t="n">
        <f aca="false">BD49/BD48-1</f>
        <v>0.00217160407424588</v>
      </c>
      <c r="BF49" s="7"/>
      <c r="BG49" s="73" t="n">
        <f aca="false">(BB49-BB45)/BB45</f>
        <v>0.00970873786407767</v>
      </c>
      <c r="BH49" s="0" t="n">
        <f aca="false">BH48+1</f>
        <v>18</v>
      </c>
      <c r="BI49" s="40" t="n">
        <f aca="false">T56/AG56</f>
        <v>0.0140530958908812</v>
      </c>
      <c r="BN49" s="0"/>
      <c r="BO49" s="0"/>
      <c r="BP49" s="0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115792421.479161</v>
      </c>
      <c r="E50" s="6"/>
      <c r="F50" s="8" t="n">
        <f aca="false">'Central pensions'!I50</f>
        <v>21046643.2647853</v>
      </c>
      <c r="G50" s="6" t="n">
        <f aca="false">'Central pensions'!K50</f>
        <v>561833.345830979</v>
      </c>
      <c r="H50" s="6" t="n">
        <f aca="false">'Central pensions'!V50</f>
        <v>3091041.30112557</v>
      </c>
      <c r="I50" s="8" t="n">
        <f aca="false">'Central pensions'!M50</f>
        <v>17376.2890463191</v>
      </c>
      <c r="J50" s="6" t="n">
        <f aca="false">'Central pensions'!W50</f>
        <v>95599.21549873</v>
      </c>
      <c r="K50" s="6"/>
      <c r="L50" s="8" t="n">
        <f aca="false">'Central pensions'!N50</f>
        <v>4437157.19278133</v>
      </c>
      <c r="M50" s="8"/>
      <c r="N50" s="8" t="n">
        <f aca="false">'Central pensions'!L50</f>
        <v>892842.685524289</v>
      </c>
      <c r="O50" s="6"/>
      <c r="P50" s="6" t="n">
        <f aca="false">'Central pensions'!X50</f>
        <v>27936586.791274</v>
      </c>
      <c r="Q50" s="8"/>
      <c r="R50" s="8" t="n">
        <f aca="false">'Central SIPA income'!G45</f>
        <v>19870117.2151714</v>
      </c>
      <c r="S50" s="8"/>
      <c r="T50" s="6" t="n">
        <f aca="false">'Central SIPA income'!J45</f>
        <v>75975115.349046</v>
      </c>
      <c r="U50" s="6"/>
      <c r="V50" s="8" t="n">
        <f aca="false">'Central SIPA income'!F45</f>
        <v>101986.114065291</v>
      </c>
      <c r="W50" s="8"/>
      <c r="X50" s="8" t="n">
        <f aca="false">'Central SIPA income'!M45</f>
        <v>256159.715119437</v>
      </c>
      <c r="Y50" s="6"/>
      <c r="Z50" s="6" t="n">
        <f aca="false">R50+V50-N50-L50-F50</f>
        <v>-6404539.81385429</v>
      </c>
      <c r="AA50" s="6"/>
      <c r="AB50" s="6" t="n">
        <f aca="false">T50-P50-D50</f>
        <v>-67753892.9213889</v>
      </c>
      <c r="AC50" s="50"/>
      <c r="AD50" s="6"/>
      <c r="AE50" s="6"/>
      <c r="AF50" s="6"/>
      <c r="AG50" s="6" t="n">
        <f aca="false">AG49*'Central macro hypothesis'!B32/'Central macro hypothesis'!B31</f>
        <v>5496445620.6317</v>
      </c>
      <c r="AH50" s="61" t="n">
        <f aca="false">(AG50-AG49)/AG49</f>
        <v>0.00924851344247824</v>
      </c>
      <c r="AI50" s="61"/>
      <c r="AJ50" s="61" t="n">
        <f aca="false">AB50/AG50</f>
        <v>-0.0123268558624623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0.00625907527583699</v>
      </c>
      <c r="AV50" s="5"/>
      <c r="AW50" s="65" t="n">
        <f aca="false">workers_and_wage_central!C38</f>
        <v>12070358</v>
      </c>
      <c r="AX50" s="5"/>
      <c r="AY50" s="61" t="n">
        <f aca="false">(AW50-AW49)/AW49</f>
        <v>0.00316765517720552</v>
      </c>
      <c r="AZ50" s="66" t="n">
        <f aca="false">workers_and_wage_central!B38</f>
        <v>6268.64491889411</v>
      </c>
      <c r="BA50" s="61" t="n">
        <f aca="false">(AZ50-AZ49)/AZ49</f>
        <v>0.00139991247377074</v>
      </c>
      <c r="BB50" s="11" t="n">
        <f aca="false">BB49*3/4+BB53*1/4</f>
        <v>52</v>
      </c>
      <c r="BC50" s="11" t="n">
        <f aca="false">$BC$33</f>
        <v>11.3722743431335</v>
      </c>
      <c r="BD50" s="11" t="n">
        <f aca="false">BB50+BC50/2</f>
        <v>57.6861371715667</v>
      </c>
      <c r="BE50" s="61" t="n">
        <f aca="false">BD50/BD49-1</f>
        <v>0</v>
      </c>
      <c r="BF50" s="5"/>
      <c r="BG50" s="5"/>
      <c r="BH50" s="5" t="n">
        <f aca="false">BH49+1</f>
        <v>19</v>
      </c>
      <c r="BI50" s="61" t="n">
        <f aca="false">T57/AG57</f>
        <v>0.0163331363564259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117446618.868774</v>
      </c>
      <c r="E51" s="9"/>
      <c r="F51" s="67" t="n">
        <f aca="false">'Central pensions'!I51</f>
        <v>21347313.2214543</v>
      </c>
      <c r="G51" s="9" t="n">
        <f aca="false">'Central pensions'!K51</f>
        <v>599790.803402053</v>
      </c>
      <c r="H51" s="9" t="n">
        <f aca="false">'Central pensions'!V51</f>
        <v>3299872.03342107</v>
      </c>
      <c r="I51" s="67" t="n">
        <f aca="false">'Central pensions'!M51</f>
        <v>18550.2310330534</v>
      </c>
      <c r="J51" s="9" t="n">
        <f aca="false">'Central pensions'!W51</f>
        <v>102057.897940859</v>
      </c>
      <c r="K51" s="9"/>
      <c r="L51" s="67" t="n">
        <f aca="false">'Central pensions'!N51</f>
        <v>3690324.18207915</v>
      </c>
      <c r="M51" s="67"/>
      <c r="N51" s="67" t="n">
        <f aca="false">'Central pensions'!L51</f>
        <v>907837.510534324</v>
      </c>
      <c r="O51" s="9"/>
      <c r="P51" s="9" t="n">
        <f aca="false">'Central pensions'!X51</f>
        <v>24143763.8514622</v>
      </c>
      <c r="Q51" s="67"/>
      <c r="R51" s="67" t="n">
        <f aca="false">'Central SIPA income'!G46</f>
        <v>23075098.2455599</v>
      </c>
      <c r="S51" s="67"/>
      <c r="T51" s="9" t="n">
        <f aca="false">'Central SIPA income'!J46</f>
        <v>88229638.0998908</v>
      </c>
      <c r="U51" s="9"/>
      <c r="V51" s="67" t="n">
        <f aca="false">'Central SIPA income'!F46</f>
        <v>105115.982287887</v>
      </c>
      <c r="W51" s="67"/>
      <c r="X51" s="67" t="n">
        <f aca="false">'Central SIPA income'!M46</f>
        <v>264021.041728551</v>
      </c>
      <c r="Y51" s="9"/>
      <c r="Z51" s="9" t="n">
        <f aca="false">R51+V51-N51-L51-F51</f>
        <v>-2765260.68622001</v>
      </c>
      <c r="AA51" s="9"/>
      <c r="AB51" s="9" t="n">
        <f aca="false">T51-P51-D51</f>
        <v>-53360744.6203458</v>
      </c>
      <c r="AC51" s="50"/>
      <c r="AD51" s="9"/>
      <c r="AE51" s="9"/>
      <c r="AF51" s="9"/>
      <c r="AG51" s="9" t="n">
        <f aca="false">AG50*'Central macro hypothesis'!B33/'Central macro hypothesis'!B32</f>
        <v>5530627229.92793</v>
      </c>
      <c r="AH51" s="40" t="n">
        <f aca="false">(AG51-AG50)/AG50</f>
        <v>0.00621885699513119</v>
      </c>
      <c r="AI51" s="40"/>
      <c r="AJ51" s="40" t="n">
        <f aca="false">AB51/AG51</f>
        <v>-0.00964822657574793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workers_and_wage_central!C39</f>
        <v>12070839</v>
      </c>
      <c r="AX51" s="7"/>
      <c r="AY51" s="40" t="n">
        <f aca="false">(AW51-AW50)/AW50</f>
        <v>3.98496879711439E-005</v>
      </c>
      <c r="AZ51" s="39" t="n">
        <f aca="false">workers_and_wage_central!B39</f>
        <v>6312.91610852003</v>
      </c>
      <c r="BA51" s="40" t="n">
        <f aca="false">(AZ51-AZ50)/AZ50</f>
        <v>0.00706232211246903</v>
      </c>
      <c r="BB51" s="12" t="n">
        <f aca="false">BB49*2/4+BB53*2/4</f>
        <v>52</v>
      </c>
      <c r="BC51" s="12" t="n">
        <f aca="false">$BC$33</f>
        <v>11.3722743431335</v>
      </c>
      <c r="BD51" s="12" t="n">
        <f aca="false">BB51+BC51/2</f>
        <v>57.6861371715667</v>
      </c>
      <c r="BE51" s="40" t="n">
        <f aca="false">BD51/BD50-1</f>
        <v>0</v>
      </c>
      <c r="BF51" s="7"/>
      <c r="BG51" s="7"/>
      <c r="BH51" s="7" t="n">
        <f aca="false">BH50+1</f>
        <v>20</v>
      </c>
      <c r="BI51" s="40" t="n">
        <f aca="false">T58/AG58</f>
        <v>0.0141768541135562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118791080.13701</v>
      </c>
      <c r="E52" s="9"/>
      <c r="F52" s="67" t="n">
        <f aca="false">'Central pensions'!I52</f>
        <v>21591684.9716466</v>
      </c>
      <c r="G52" s="9" t="n">
        <f aca="false">'Central pensions'!K52</f>
        <v>620480.271896923</v>
      </c>
      <c r="H52" s="9" t="n">
        <f aca="false">'Central pensions'!V52</f>
        <v>3413699.38469975</v>
      </c>
      <c r="I52" s="67" t="n">
        <f aca="false">'Central pensions'!M52</f>
        <v>19190.1115019666</v>
      </c>
      <c r="J52" s="9" t="n">
        <f aca="false">'Central pensions'!W52</f>
        <v>105578.331485559</v>
      </c>
      <c r="K52" s="9"/>
      <c r="L52" s="67" t="n">
        <f aca="false">'Central pensions'!N52</f>
        <v>3712615.69228979</v>
      </c>
      <c r="M52" s="67"/>
      <c r="N52" s="67" t="n">
        <f aca="false">'Central pensions'!L52</f>
        <v>919621.95735744</v>
      </c>
      <c r="O52" s="9"/>
      <c r="P52" s="9" t="n">
        <f aca="false">'Central pensions'!X52</f>
        <v>24324269.1533614</v>
      </c>
      <c r="Q52" s="67"/>
      <c r="R52" s="67" t="n">
        <f aca="false">'Central SIPA income'!G47</f>
        <v>20169135.2481998</v>
      </c>
      <c r="S52" s="67"/>
      <c r="T52" s="9" t="n">
        <f aca="false">'Central SIPA income'!J47</f>
        <v>77118436.7147313</v>
      </c>
      <c r="U52" s="9"/>
      <c r="V52" s="67" t="n">
        <f aca="false">'Central SIPA income'!F47</f>
        <v>105646.154755345</v>
      </c>
      <c r="W52" s="67"/>
      <c r="X52" s="67" t="n">
        <f aca="false">'Central SIPA income'!M47</f>
        <v>265352.682113841</v>
      </c>
      <c r="Y52" s="9"/>
      <c r="Z52" s="9" t="n">
        <f aca="false">R52+V52-N52-L52-F52</f>
        <v>-5949141.21833873</v>
      </c>
      <c r="AA52" s="9"/>
      <c r="AB52" s="9" t="n">
        <f aca="false">T52-P52-D52</f>
        <v>-65996912.5756398</v>
      </c>
      <c r="AC52" s="50"/>
      <c r="AD52" s="9"/>
      <c r="AE52" s="9"/>
      <c r="AF52" s="9"/>
      <c r="AG52" s="9" t="n">
        <f aca="false">AG51*'Central macro hypothesis'!B34/'Central macro hypothesis'!B33</f>
        <v>5558882096.03851</v>
      </c>
      <c r="AH52" s="40" t="n">
        <f aca="false">(AG52-AG51)/AG51</f>
        <v>0.00510879958744727</v>
      </c>
      <c r="AI52" s="40"/>
      <c r="AJ52" s="40" t="n">
        <f aca="false">AB52/AG52</f>
        <v>-0.0118723353788475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71" t="n">
        <f aca="false">workers_and_wage_central!C40</f>
        <v>12085168</v>
      </c>
      <c r="AY52" s="40" t="n">
        <f aca="false">(AW52-AW51)/AW51</f>
        <v>0.00118707572853884</v>
      </c>
      <c r="AZ52" s="39" t="n">
        <f aca="false">workers_and_wage_central!B40</f>
        <v>6348.12681406601</v>
      </c>
      <c r="BA52" s="40" t="n">
        <f aca="false">(AZ52-AZ51)/AZ51</f>
        <v>0.00557756588883802</v>
      </c>
      <c r="BB52" s="12" t="n">
        <f aca="false">BB49*1/4+BB53*3/4</f>
        <v>52</v>
      </c>
      <c r="BC52" s="12" t="n">
        <f aca="false">$BC$33</f>
        <v>11.3722743431335</v>
      </c>
      <c r="BD52" s="12" t="n">
        <f aca="false">BB52+BC52/2</f>
        <v>57.6861371715667</v>
      </c>
      <c r="BE52" s="40" t="n">
        <f aca="false">BD52/BD51-1</f>
        <v>0</v>
      </c>
      <c r="BF52" s="7"/>
      <c r="BG52" s="7"/>
      <c r="BH52" s="0" t="n">
        <f aca="false">BH51+1</f>
        <v>21</v>
      </c>
      <c r="BI52" s="40" t="n">
        <f aca="false">T59/AG59</f>
        <v>0.0163344117606487</v>
      </c>
      <c r="BN52" s="0"/>
      <c r="BO52" s="0"/>
      <c r="BP52" s="0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120656593.631994</v>
      </c>
      <c r="E53" s="9"/>
      <c r="F53" s="67" t="n">
        <f aca="false">'Central pensions'!I53</f>
        <v>21930764.131863</v>
      </c>
      <c r="G53" s="9" t="n">
        <f aca="false">'Central pensions'!K53</f>
        <v>721263.509636516</v>
      </c>
      <c r="H53" s="9" t="n">
        <f aca="false">'Central pensions'!V53</f>
        <v>3968179.0228805</v>
      </c>
      <c r="I53" s="67" t="n">
        <f aca="false">'Central pensions'!M53</f>
        <v>22307.1188547377</v>
      </c>
      <c r="J53" s="9" t="n">
        <f aca="false">'Central pensions'!W53</f>
        <v>122727.186274655</v>
      </c>
      <c r="K53" s="9"/>
      <c r="L53" s="67" t="n">
        <f aca="false">'Central pensions'!N53</f>
        <v>3796801.08904531</v>
      </c>
      <c r="M53" s="67"/>
      <c r="N53" s="67" t="n">
        <f aca="false">'Central pensions'!L53</f>
        <v>936238.571876437</v>
      </c>
      <c r="O53" s="9"/>
      <c r="P53" s="9" t="n">
        <f aca="false">'Central pensions'!X53</f>
        <v>24852527.287716</v>
      </c>
      <c r="Q53" s="67"/>
      <c r="R53" s="67" t="n">
        <f aca="false">'Central SIPA income'!G48</f>
        <v>23337826.4617389</v>
      </c>
      <c r="S53" s="67"/>
      <c r="T53" s="9" t="n">
        <f aca="false">'Central SIPA income'!J48</f>
        <v>89234202.2055526</v>
      </c>
      <c r="U53" s="9"/>
      <c r="V53" s="67" t="n">
        <f aca="false">'Central SIPA income'!F48</f>
        <v>107387.576788755</v>
      </c>
      <c r="W53" s="67"/>
      <c r="X53" s="67" t="n">
        <f aca="false">'Central SIPA income'!M48</f>
        <v>269726.632195864</v>
      </c>
      <c r="Y53" s="9"/>
      <c r="Z53" s="9" t="n">
        <f aca="false">R53+V53-N53-L53-F53</f>
        <v>-3218589.75425703</v>
      </c>
      <c r="AA53" s="9"/>
      <c r="AB53" s="9" t="n">
        <f aca="false">T53-P53-D53</f>
        <v>-56274918.7141571</v>
      </c>
      <c r="AC53" s="50"/>
      <c r="AD53" s="9"/>
      <c r="AE53" s="9"/>
      <c r="AF53" s="9"/>
      <c r="AG53" s="9" t="n">
        <f aca="false">AG52*'Central macro hypothesis'!B35/'Central macro hypothesis'!B34</f>
        <v>5583675438.83561</v>
      </c>
      <c r="AH53" s="40" t="n">
        <f aca="false">(AG53-AG52)/AG52</f>
        <v>0.00446013107829125</v>
      </c>
      <c r="AI53" s="40" t="n">
        <f aca="false">(AG53-AG49)/AG49</f>
        <v>0.0252655125045063</v>
      </c>
      <c r="AJ53" s="40" t="n">
        <f aca="false">AB53/AG53</f>
        <v>-0.0100784723844716</v>
      </c>
      <c r="AK53" s="73"/>
      <c r="AL53" s="7"/>
      <c r="AM53" s="7"/>
      <c r="AN53" s="7"/>
      <c r="AO53" s="7"/>
      <c r="AP53" s="7"/>
      <c r="AQ53" s="7"/>
      <c r="AR53" s="7"/>
      <c r="AS53" s="7"/>
      <c r="AT53" s="7"/>
      <c r="AW53" s="71" t="n">
        <f aca="false">workers_and_wage_central!C41</f>
        <v>12139094</v>
      </c>
      <c r="AY53" s="40" t="n">
        <f aca="false">(AW53-AW52)/AW52</f>
        <v>0.00446216386896732</v>
      </c>
      <c r="AZ53" s="39" t="n">
        <f aca="false">workers_and_wage_central!B41</f>
        <v>6358.29520193523</v>
      </c>
      <c r="BA53" s="40" t="n">
        <f aca="false">(AZ53-AZ52)/AZ52</f>
        <v>0.0016017934371899</v>
      </c>
      <c r="BB53" s="77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40" t="n">
        <f aca="false">BD53/BD52-1</f>
        <v>0</v>
      </c>
      <c r="BF53" s="7"/>
      <c r="BG53" s="73" t="n">
        <f aca="false">(BB53-BB49)/BB49</f>
        <v>0</v>
      </c>
      <c r="BH53" s="0" t="n">
        <f aca="false">BH52+1</f>
        <v>22</v>
      </c>
      <c r="BI53" s="40" t="n">
        <f aca="false">T60/AG60</f>
        <v>0.0142749433465376</v>
      </c>
      <c r="BN53" s="0"/>
      <c r="BO53" s="0"/>
      <c r="BP53" s="0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122240787.938752</v>
      </c>
      <c r="E54" s="6"/>
      <c r="F54" s="8" t="n">
        <f aca="false">'Central pensions'!I54</f>
        <v>22218710.1995808</v>
      </c>
      <c r="G54" s="6" t="n">
        <f aca="false">'Central pensions'!K54</f>
        <v>793368.666443302</v>
      </c>
      <c r="H54" s="6" t="n">
        <f aca="false">'Central pensions'!V54</f>
        <v>4364880.32117076</v>
      </c>
      <c r="I54" s="8" t="n">
        <f aca="false">'Central pensions'!M54</f>
        <v>24537.1752508238</v>
      </c>
      <c r="J54" s="6" t="n">
        <f aca="false">'Central pensions'!W54</f>
        <v>134996.298592911</v>
      </c>
      <c r="K54" s="6"/>
      <c r="L54" s="8" t="n">
        <f aca="false">'Central pensions'!N54</f>
        <v>4594977.3401267</v>
      </c>
      <c r="M54" s="8"/>
      <c r="N54" s="8" t="n">
        <f aca="false">'Central pensions'!L54</f>
        <v>950600.133604024</v>
      </c>
      <c r="O54" s="6"/>
      <c r="P54" s="6" t="n">
        <f aca="false">'Central pensions'!X54</f>
        <v>29073280.724227</v>
      </c>
      <c r="Q54" s="8"/>
      <c r="R54" s="8" t="n">
        <f aca="false">'Central SIPA income'!G49</f>
        <v>20754298.9012909</v>
      </c>
      <c r="S54" s="8"/>
      <c r="T54" s="6" t="n">
        <f aca="false">'Central SIPA income'!J49</f>
        <v>79355860.659454</v>
      </c>
      <c r="U54" s="6"/>
      <c r="V54" s="8" t="n">
        <f aca="false">'Central SIPA income'!F49</f>
        <v>110013.039860966</v>
      </c>
      <c r="W54" s="8"/>
      <c r="X54" s="8" t="n">
        <f aca="false">'Central SIPA income'!M49</f>
        <v>276321.038491249</v>
      </c>
      <c r="Y54" s="6"/>
      <c r="Z54" s="6" t="n">
        <f aca="false">R54+V54-N54-L54-F54</f>
        <v>-6899975.73215963</v>
      </c>
      <c r="AA54" s="6"/>
      <c r="AB54" s="6" t="n">
        <f aca="false">T54-P54-D54</f>
        <v>-71958208.0035253</v>
      </c>
      <c r="AC54" s="50"/>
      <c r="AD54" s="6"/>
      <c r="AE54" s="6"/>
      <c r="AF54" s="6"/>
      <c r="AG54" s="6" t="n">
        <f aca="false">AG53*'Central macro hypothesis'!B36/'Central macro hypothesis'!B35</f>
        <v>5661338989.25063</v>
      </c>
      <c r="AH54" s="61" t="n">
        <f aca="false">(AG54-AG53)/AG53</f>
        <v>0.013909037383309</v>
      </c>
      <c r="AI54" s="61"/>
      <c r="AJ54" s="61" t="n">
        <f aca="false">AB54/AG54</f>
        <v>-0.012710457391821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0.00742420626104534</v>
      </c>
      <c r="AV54" s="5"/>
      <c r="AW54" s="65" t="n">
        <f aca="false">workers_and_wage_central!C42</f>
        <v>12229675</v>
      </c>
      <c r="AX54" s="5"/>
      <c r="AY54" s="61" t="n">
        <f aca="false">(AW54-AW53)/AW53</f>
        <v>0.0074619242589274</v>
      </c>
      <c r="AZ54" s="66" t="n">
        <f aca="false">workers_and_wage_central!B42</f>
        <v>6422.41596111466</v>
      </c>
      <c r="BA54" s="61" t="n">
        <f aca="false">(AZ54-AZ53)/AZ53</f>
        <v>0.0100845835468467</v>
      </c>
      <c r="BB54" s="5"/>
      <c r="BC54" s="5"/>
      <c r="BD54" s="5"/>
      <c r="BE54" s="5"/>
      <c r="BF54" s="5"/>
      <c r="BG54" s="5"/>
      <c r="BH54" s="5" t="n">
        <f aca="false">BH53+1</f>
        <v>23</v>
      </c>
      <c r="BI54" s="61" t="n">
        <f aca="false">T61/AG61</f>
        <v>0.0165110536715425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123597856.479623</v>
      </c>
      <c r="E55" s="9"/>
      <c r="F55" s="67" t="n">
        <f aca="false">'Central pensions'!I55</f>
        <v>22465373.4708097</v>
      </c>
      <c r="G55" s="9" t="n">
        <f aca="false">'Central pensions'!K55</f>
        <v>869219.524947799</v>
      </c>
      <c r="H55" s="9" t="n">
        <f aca="false">'Central pensions'!V55</f>
        <v>4782189.36504116</v>
      </c>
      <c r="I55" s="67" t="n">
        <f aca="false">'Central pensions'!M55</f>
        <v>26883.0780911692</v>
      </c>
      <c r="J55" s="9" t="n">
        <f aca="false">'Central pensions'!W55</f>
        <v>147902.763867253</v>
      </c>
      <c r="K55" s="9"/>
      <c r="L55" s="67" t="n">
        <f aca="false">'Central pensions'!N55</f>
        <v>3858225.7158219</v>
      </c>
      <c r="M55" s="67"/>
      <c r="N55" s="67" t="n">
        <f aca="false">'Central pensions'!L55</f>
        <v>962527.133584402</v>
      </c>
      <c r="O55" s="9"/>
      <c r="P55" s="9" t="n">
        <f aca="false">'Central pensions'!X55</f>
        <v>25315891.8781977</v>
      </c>
      <c r="Q55" s="67"/>
      <c r="R55" s="67" t="n">
        <f aca="false">'Central SIPA income'!G50</f>
        <v>24145895.7685741</v>
      </c>
      <c r="S55" s="67"/>
      <c r="T55" s="9" t="n">
        <f aca="false">'Central SIPA income'!J50</f>
        <v>92323925.2369774</v>
      </c>
      <c r="U55" s="9"/>
      <c r="V55" s="67" t="n">
        <f aca="false">'Central SIPA income'!F50</f>
        <v>108748.091353212</v>
      </c>
      <c r="W55" s="67"/>
      <c r="X55" s="67" t="n">
        <f aca="false">'Central SIPA income'!M50</f>
        <v>273143.852534546</v>
      </c>
      <c r="Y55" s="9"/>
      <c r="Z55" s="9" t="n">
        <f aca="false">R55+V55-N55-L55-F55</f>
        <v>-3031482.46028871</v>
      </c>
      <c r="AA55" s="9"/>
      <c r="AB55" s="9" t="n">
        <f aca="false">T55-P55-D55</f>
        <v>-56589823.1208432</v>
      </c>
      <c r="AC55" s="50"/>
      <c r="AD55" s="9"/>
      <c r="AE55" s="9"/>
      <c r="AF55" s="9"/>
      <c r="AG55" s="9" t="n">
        <f aca="false">AG54*'Central macro hypothesis'!B37/'Central macro hypothesis'!B36</f>
        <v>5696546046.82576</v>
      </c>
      <c r="AH55" s="40" t="n">
        <f aca="false">(AG55-AG54)/AG54</f>
        <v>0.00621885699513325</v>
      </c>
      <c r="AI55" s="40"/>
      <c r="AJ55" s="40" t="n">
        <f aca="false">AB55/AG55</f>
        <v>-0.00993405875343995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workers_and_wage_central!C43</f>
        <v>12245855</v>
      </c>
      <c r="AX55" s="7"/>
      <c r="AY55" s="40" t="n">
        <f aca="false">(AW55-AW54)/AW54</f>
        <v>0.00132301144552083</v>
      </c>
      <c r="AZ55" s="39" t="n">
        <f aca="false">workers_and_wage_central!B43</f>
        <v>6462.21318186858</v>
      </c>
      <c r="BA55" s="40" t="n">
        <f aca="false">(AZ55-AZ54)/AZ54</f>
        <v>0.00619661214640703</v>
      </c>
      <c r="BB55" s="7"/>
      <c r="BC55" s="7"/>
      <c r="BD55" s="7"/>
      <c r="BE55" s="7"/>
      <c r="BF55" s="7"/>
      <c r="BG55" s="7"/>
      <c r="BH55" s="7" t="n">
        <f aca="false">BH54+1</f>
        <v>24</v>
      </c>
      <c r="BI55" s="40" t="n">
        <f aca="false">T62/AG62</f>
        <v>0.0143872015071276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125204806.720791</v>
      </c>
      <c r="E56" s="9"/>
      <c r="F56" s="67" t="n">
        <f aca="false">'Central pensions'!I56</f>
        <v>22757455.6989737</v>
      </c>
      <c r="G56" s="9" t="n">
        <f aca="false">'Central pensions'!K56</f>
        <v>936145.77491753</v>
      </c>
      <c r="H56" s="9" t="n">
        <f aca="false">'Central pensions'!V56</f>
        <v>5150397.84593849</v>
      </c>
      <c r="I56" s="67" t="n">
        <f aca="false">'Central pensions'!M56</f>
        <v>28952.9621108514</v>
      </c>
      <c r="J56" s="9" t="n">
        <f aca="false">'Central pensions'!W56</f>
        <v>159290.655029026</v>
      </c>
      <c r="K56" s="9"/>
      <c r="L56" s="67" t="n">
        <f aca="false">'Central pensions'!N56</f>
        <v>3847867.90250091</v>
      </c>
      <c r="M56" s="67"/>
      <c r="N56" s="67" t="n">
        <f aca="false">'Central pensions'!L56</f>
        <v>976740.090433501</v>
      </c>
      <c r="O56" s="9"/>
      <c r="P56" s="9" t="n">
        <f aca="false">'Central pensions'!X56</f>
        <v>25340340.6307196</v>
      </c>
      <c r="Q56" s="67"/>
      <c r="R56" s="67" t="n">
        <f aca="false">'Central SIPA income'!G51</f>
        <v>21043877.1615993</v>
      </c>
      <c r="S56" s="67"/>
      <c r="T56" s="9" t="n">
        <f aca="false">'Central SIPA income'!J51</f>
        <v>80463088.2359832</v>
      </c>
      <c r="U56" s="9"/>
      <c r="V56" s="67" t="n">
        <f aca="false">'Central SIPA income'!F51</f>
        <v>111761.060798726</v>
      </c>
      <c r="W56" s="67"/>
      <c r="X56" s="67" t="n">
        <f aca="false">'Central SIPA income'!M51</f>
        <v>280711.563118482</v>
      </c>
      <c r="Y56" s="9"/>
      <c r="Z56" s="9" t="n">
        <f aca="false">R56+V56-N56-L56-F56</f>
        <v>-6426425.46951003</v>
      </c>
      <c r="AA56" s="9"/>
      <c r="AB56" s="9" t="n">
        <f aca="false">T56-P56-D56</f>
        <v>-70082059.1155277</v>
      </c>
      <c r="AC56" s="50"/>
      <c r="AD56" s="9"/>
      <c r="AE56" s="40" t="n">
        <f aca="false">AVERAGE(AG54:AG57)/AVERAGE(AG50:AG53)-1</f>
        <v>0.0299999999999976</v>
      </c>
      <c r="AF56" s="40"/>
      <c r="AG56" s="9" t="n">
        <f aca="false">AG55*'Central macro hypothesis'!B38/'Central macro hypothesis'!B37</f>
        <v>5725648558.91964</v>
      </c>
      <c r="AH56" s="40" t="n">
        <f aca="false">(AG56-AG55)/AG55</f>
        <v>0.00510879958744543</v>
      </c>
      <c r="AI56" s="40"/>
      <c r="AJ56" s="40" t="n">
        <f aca="false">AB56/AG56</f>
        <v>-0.0122400210900739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71" t="n">
        <f aca="false">workers_and_wage_central!C44</f>
        <v>12292120</v>
      </c>
      <c r="AY56" s="40" t="n">
        <f aca="false">(AW56-AW55)/AW55</f>
        <v>0.00377801305013002</v>
      </c>
      <c r="AZ56" s="39" t="n">
        <f aca="false">workers_and_wage_central!B44</f>
        <v>6466.69731960149</v>
      </c>
      <c r="BA56" s="40" t="n">
        <f aca="false">(AZ56-AZ55)/AZ55</f>
        <v>0.000693901238896676</v>
      </c>
      <c r="BB56" s="7"/>
      <c r="BC56" s="7"/>
      <c r="BD56" s="7"/>
      <c r="BE56" s="7"/>
      <c r="BF56" s="7"/>
      <c r="BG56" s="7"/>
      <c r="BH56" s="0" t="n">
        <f aca="false">BH55+1</f>
        <v>25</v>
      </c>
      <c r="BI56" s="40" t="n">
        <f aca="false">T63/AG63</f>
        <v>0.0166330034513802</v>
      </c>
      <c r="BN56" s="0"/>
      <c r="BO56" s="0"/>
      <c r="BP56" s="0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126303721.878193</v>
      </c>
      <c r="E57" s="9"/>
      <c r="F57" s="67" t="n">
        <f aca="false">'Central pensions'!I57</f>
        <v>22957196.5369374</v>
      </c>
      <c r="G57" s="9" t="n">
        <f aca="false">'Central pensions'!K57</f>
        <v>987430.261275848</v>
      </c>
      <c r="H57" s="9" t="n">
        <f aca="false">'Central pensions'!V57</f>
        <v>5432549.95851222</v>
      </c>
      <c r="I57" s="67" t="n">
        <f aca="false">'Central pensions'!M57</f>
        <v>30539.0802456449</v>
      </c>
      <c r="J57" s="9" t="n">
        <f aca="false">'Central pensions'!W57</f>
        <v>168017.009026152</v>
      </c>
      <c r="K57" s="9"/>
      <c r="L57" s="67" t="n">
        <f aca="false">'Central pensions'!N57</f>
        <v>3917470.20757201</v>
      </c>
      <c r="M57" s="67"/>
      <c r="N57" s="67" t="n">
        <f aca="false">'Central pensions'!L57</f>
        <v>985588.850741003</v>
      </c>
      <c r="O57" s="9"/>
      <c r="P57" s="9" t="n">
        <f aca="false">'Central pensions'!X57</f>
        <v>25750190.5910145</v>
      </c>
      <c r="Q57" s="67"/>
      <c r="R57" s="67" t="n">
        <f aca="false">'Central SIPA income'!G52</f>
        <v>24567221.3937653</v>
      </c>
      <c r="S57" s="67"/>
      <c r="T57" s="9" t="n">
        <f aca="false">'Central SIPA income'!J52</f>
        <v>93934900.281904</v>
      </c>
      <c r="U57" s="9"/>
      <c r="V57" s="67" t="n">
        <f aca="false">'Central SIPA income'!F52</f>
        <v>110531.666982775</v>
      </c>
      <c r="W57" s="67"/>
      <c r="X57" s="67" t="n">
        <f aca="false">'Central SIPA income'!M52</f>
        <v>277623.680296887</v>
      </c>
      <c r="Y57" s="9"/>
      <c r="Z57" s="9" t="n">
        <f aca="false">R57+V57-N57-L57-F57</f>
        <v>-3182502.53450241</v>
      </c>
      <c r="AA57" s="9"/>
      <c r="AB57" s="9" t="n">
        <f aca="false">T57-P57-D57</f>
        <v>-58119012.1873036</v>
      </c>
      <c r="AC57" s="50"/>
      <c r="AD57" s="9"/>
      <c r="AE57" s="9"/>
      <c r="AF57" s="9"/>
      <c r="AG57" s="9" t="n">
        <f aca="false">AG56*'Central macro hypothesis'!B39/'Central macro hypothesis'!B38</f>
        <v>5751185702.00067</v>
      </c>
      <c r="AH57" s="40" t="n">
        <f aca="false">(AG57-AG56)/AG56</f>
        <v>0.00446013107829372</v>
      </c>
      <c r="AI57" s="40" t="n">
        <f aca="false">(AG57-AG53)/AG53</f>
        <v>0.0299999999999991</v>
      </c>
      <c r="AJ57" s="40" t="n">
        <f aca="false">AB57/AG57</f>
        <v>-0.01010557043343</v>
      </c>
      <c r="AK57" s="73"/>
      <c r="AL57" s="7"/>
      <c r="AM57" s="7"/>
      <c r="AN57" s="7"/>
      <c r="AO57" s="7"/>
      <c r="AP57" s="7"/>
      <c r="AQ57" s="7"/>
      <c r="AR57" s="7"/>
      <c r="AS57" s="7"/>
      <c r="AT57" s="7"/>
      <c r="AW57" s="71" t="n">
        <f aca="false">workers_and_wage_central!C45</f>
        <v>12346506</v>
      </c>
      <c r="AY57" s="40" t="n">
        <f aca="false">(AW57-AW56)/AW56</f>
        <v>0.00442446054870925</v>
      </c>
      <c r="AZ57" s="39" t="n">
        <f aca="false">workers_and_wage_central!B45</f>
        <v>6497.72768449017</v>
      </c>
      <c r="BA57" s="40" t="n">
        <f aca="false">(AZ57-AZ56)/AZ56</f>
        <v>0.00479848728880758</v>
      </c>
      <c r="BB57" s="7"/>
      <c r="BC57" s="7"/>
      <c r="BD57" s="7"/>
      <c r="BE57" s="7"/>
      <c r="BF57" s="7" t="n">
        <v>100</v>
      </c>
      <c r="BG57" s="73" t="n">
        <f aca="false">(BB57-BB53)/BB53</f>
        <v>-1</v>
      </c>
      <c r="BH57" s="0" t="n">
        <f aca="false">BH56+1</f>
        <v>26</v>
      </c>
      <c r="BI57" s="40" t="n">
        <f aca="false">T64/AG64</f>
        <v>0.0144522493777551</v>
      </c>
      <c r="BN57" s="0"/>
      <c r="BO57" s="0"/>
      <c r="BP57" s="0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127857280.491704</v>
      </c>
      <c r="E58" s="6"/>
      <c r="F58" s="8" t="n">
        <f aca="false">'Central pensions'!I58</f>
        <v>23239574.2047658</v>
      </c>
      <c r="G58" s="6" t="n">
        <f aca="false">'Central pensions'!K58</f>
        <v>1102528.52350238</v>
      </c>
      <c r="H58" s="6" t="n">
        <f aca="false">'Central pensions'!V58</f>
        <v>6065786.63780505</v>
      </c>
      <c r="I58" s="8" t="n">
        <f aca="false">'Central pensions'!M58</f>
        <v>34098.8203145068</v>
      </c>
      <c r="J58" s="6" t="n">
        <f aca="false">'Central pensions'!W58</f>
        <v>187601.64859191</v>
      </c>
      <c r="K58" s="6"/>
      <c r="L58" s="8" t="n">
        <f aca="false">'Central pensions'!N58</f>
        <v>4741757.72121069</v>
      </c>
      <c r="M58" s="8"/>
      <c r="N58" s="8" t="n">
        <f aca="false">'Central pensions'!L58</f>
        <v>999678.49123415</v>
      </c>
      <c r="O58" s="6"/>
      <c r="P58" s="6" t="n">
        <f aca="false">'Central pensions'!X58</f>
        <v>30104939.4626608</v>
      </c>
      <c r="Q58" s="8"/>
      <c r="R58" s="8" t="n">
        <f aca="false">'Central SIPA income'!G53</f>
        <v>21627271.3832388</v>
      </c>
      <c r="S58" s="8"/>
      <c r="T58" s="6" t="n">
        <f aca="false">'Central SIPA income'!J53</f>
        <v>82693746.6061907</v>
      </c>
      <c r="U58" s="6"/>
      <c r="V58" s="8" t="n">
        <f aca="false">'Central SIPA income'!F53</f>
        <v>111745.229058431</v>
      </c>
      <c r="W58" s="8"/>
      <c r="X58" s="8" t="n">
        <f aca="false">'Central SIPA income'!M53</f>
        <v>280671.79835128</v>
      </c>
      <c r="Y58" s="6"/>
      <c r="Z58" s="6" t="n">
        <f aca="false">R58+V58-N58-L58-F58</f>
        <v>-7241993.80491345</v>
      </c>
      <c r="AA58" s="6"/>
      <c r="AB58" s="6" t="n">
        <f aca="false">T58-P58-D58</f>
        <v>-75268473.3481737</v>
      </c>
      <c r="AC58" s="50"/>
      <c r="AD58" s="6"/>
      <c r="AE58" s="6"/>
      <c r="AF58" s="6"/>
      <c r="AG58" s="6" t="n">
        <f aca="false">BF58/100*$AG$57</f>
        <v>5833011043.48088</v>
      </c>
      <c r="AH58" s="61" t="n">
        <f aca="false">(AG58-AG57)/AG57</f>
        <v>0.0142275603188658</v>
      </c>
      <c r="AI58" s="61"/>
      <c r="AJ58" s="61" t="n">
        <f aca="false">AB58/AG58</f>
        <v>-0.0129038797950324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0.0117612748559931</v>
      </c>
      <c r="AV58" s="5"/>
      <c r="AW58" s="65" t="n">
        <f aca="false">workers_and_wage_central!C46</f>
        <v>12448969</v>
      </c>
      <c r="AX58" s="5"/>
      <c r="AY58" s="61" t="n">
        <f aca="false">(AW58-AW57)/AW57</f>
        <v>0.00829894708673045</v>
      </c>
      <c r="AZ58" s="66" t="n">
        <f aca="false">workers_and_wage_central!B46</f>
        <v>6535.93313381686</v>
      </c>
      <c r="BA58" s="61" t="n">
        <f aca="false">(AZ58-AZ57)/AZ57</f>
        <v>0.0058798169424501</v>
      </c>
      <c r="BB58" s="5"/>
      <c r="BC58" s="5"/>
      <c r="BD58" s="5"/>
      <c r="BE58" s="5"/>
      <c r="BF58" s="5" t="n">
        <f aca="false">BF57*(1+AY58)*(1+BA58)*(1-BE58)</f>
        <v>101.422756031887</v>
      </c>
      <c r="BG58" s="5"/>
      <c r="BH58" s="5" t="n">
        <f aca="false">BH57+1</f>
        <v>27</v>
      </c>
      <c r="BI58" s="61" t="n">
        <f aca="false">T65/AG65</f>
        <v>0.0166468484288824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129818562.5455</v>
      </c>
      <c r="E59" s="9"/>
      <c r="F59" s="67" t="n">
        <f aca="false">'Central pensions'!I59</f>
        <v>23596060.4341804</v>
      </c>
      <c r="G59" s="9" t="n">
        <f aca="false">'Central pensions'!K59</f>
        <v>1184740.98552434</v>
      </c>
      <c r="H59" s="9" t="n">
        <f aca="false">'Central pensions'!V59</f>
        <v>6518095.34725204</v>
      </c>
      <c r="I59" s="67" t="n">
        <f aca="false">'Central pensions'!M59</f>
        <v>36641.4737791037</v>
      </c>
      <c r="J59" s="9" t="n">
        <f aca="false">'Central pensions'!W59</f>
        <v>201590.577750065</v>
      </c>
      <c r="K59" s="9"/>
      <c r="L59" s="67" t="n">
        <f aca="false">'Central pensions'!N59</f>
        <v>3973740.95918049</v>
      </c>
      <c r="M59" s="67"/>
      <c r="N59" s="67" t="n">
        <f aca="false">'Central pensions'!L59</f>
        <v>1017068.07388793</v>
      </c>
      <c r="O59" s="9"/>
      <c r="P59" s="9" t="n">
        <f aca="false">'Central pensions'!X59</f>
        <v>26215369.1864928</v>
      </c>
      <c r="Q59" s="67"/>
      <c r="R59" s="67" t="n">
        <f aca="false">'Central SIPA income'!G54</f>
        <v>25129611.2760307</v>
      </c>
      <c r="S59" s="67"/>
      <c r="T59" s="9" t="n">
        <f aca="false">'Central SIPA income'!J54</f>
        <v>96085246.740033</v>
      </c>
      <c r="U59" s="9"/>
      <c r="V59" s="67" t="n">
        <f aca="false">'Central SIPA income'!F54</f>
        <v>112646.948548316</v>
      </c>
      <c r="W59" s="67"/>
      <c r="X59" s="67" t="n">
        <f aca="false">'Central SIPA income'!M54</f>
        <v>282936.657736928</v>
      </c>
      <c r="Y59" s="9"/>
      <c r="Z59" s="9" t="n">
        <f aca="false">R59+V59-N59-L59-F59</f>
        <v>-3344611.24266984</v>
      </c>
      <c r="AA59" s="9"/>
      <c r="AB59" s="9" t="n">
        <f aca="false">T59-P59-D59</f>
        <v>-59948684.9919603</v>
      </c>
      <c r="AC59" s="50"/>
      <c r="AD59" s="9"/>
      <c r="AE59" s="9"/>
      <c r="AF59" s="9"/>
      <c r="AG59" s="9" t="n">
        <f aca="false">BF59/100*$AG$57</f>
        <v>5882381817.47763</v>
      </c>
      <c r="AH59" s="40" t="n">
        <f aca="false">(AG59-AG58)/AG58</f>
        <v>0.0084640288915494</v>
      </c>
      <c r="AI59" s="40"/>
      <c r="AJ59" s="40" t="n">
        <f aca="false">AB59/AG59</f>
        <v>-0.0101912264201963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workers_and_wage_central!C47</f>
        <v>12480342</v>
      </c>
      <c r="AX59" s="7"/>
      <c r="AY59" s="40" t="n">
        <f aca="false">(AW59-AW58)/AW58</f>
        <v>0.00252012837368299</v>
      </c>
      <c r="AZ59" s="39" t="n">
        <f aca="false">workers_and_wage_central!B47</f>
        <v>6574.68441196013</v>
      </c>
      <c r="BA59" s="40" t="n">
        <f aca="false">(AZ59-AZ58)/AZ58</f>
        <v>0.0059289587806171</v>
      </c>
      <c r="BB59" s="7"/>
      <c r="BC59" s="7"/>
      <c r="BD59" s="7"/>
      <c r="BE59" s="7"/>
      <c r="BF59" s="7" t="n">
        <f aca="false">BF58*(1+AY59)*(1+BA59)*(1-BE59)</f>
        <v>102.281201169201</v>
      </c>
      <c r="BG59" s="7"/>
      <c r="BH59" s="7" t="n">
        <f aca="false">BH58+1</f>
        <v>28</v>
      </c>
      <c r="BI59" s="40" t="n">
        <f aca="false">T66/AG66</f>
        <v>0.0145068546455355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132682381.567419</v>
      </c>
      <c r="E60" s="9"/>
      <c r="F60" s="67" t="n">
        <f aca="false">'Central pensions'!I60</f>
        <v>24116593.4410843</v>
      </c>
      <c r="G60" s="9" t="n">
        <f aca="false">'Central pensions'!K60</f>
        <v>1262412.3732071</v>
      </c>
      <c r="H60" s="9" t="n">
        <f aca="false">'Central pensions'!V60</f>
        <v>6945420.40551827</v>
      </c>
      <c r="I60" s="67" t="n">
        <f aca="false">'Central pensions'!M60</f>
        <v>39043.6816455803</v>
      </c>
      <c r="J60" s="9" t="n">
        <f aca="false">'Central pensions'!W60</f>
        <v>214806.816665514</v>
      </c>
      <c r="K60" s="9"/>
      <c r="L60" s="67" t="n">
        <f aca="false">'Central pensions'!N60</f>
        <v>4042035.61195569</v>
      </c>
      <c r="M60" s="67"/>
      <c r="N60" s="67" t="n">
        <f aca="false">'Central pensions'!L60</f>
        <v>1040545.31931251</v>
      </c>
      <c r="O60" s="9"/>
      <c r="P60" s="9" t="n">
        <f aca="false">'Central pensions'!X60</f>
        <v>26698915.3418212</v>
      </c>
      <c r="Q60" s="67"/>
      <c r="R60" s="67" t="n">
        <f aca="false">'Central SIPA income'!G55</f>
        <v>22286843.5720453</v>
      </c>
      <c r="S60" s="67"/>
      <c r="T60" s="9" t="n">
        <f aca="false">'Central SIPA income'!J55</f>
        <v>85215678.0363354</v>
      </c>
      <c r="U60" s="9"/>
      <c r="V60" s="67" t="n">
        <f aca="false">'Central SIPA income'!F55</f>
        <v>108956.133627988</v>
      </c>
      <c r="W60" s="67"/>
      <c r="X60" s="67" t="n">
        <f aca="false">'Central SIPA income'!M55</f>
        <v>273666.394748532</v>
      </c>
      <c r="Y60" s="9"/>
      <c r="Z60" s="9" t="n">
        <f aca="false">R60+V60-N60-L60-F60</f>
        <v>-6803374.66667918</v>
      </c>
      <c r="AA60" s="9"/>
      <c r="AB60" s="9" t="n">
        <f aca="false">T60-P60-D60</f>
        <v>-74165618.8729051</v>
      </c>
      <c r="AC60" s="50"/>
      <c r="AD60" s="9"/>
      <c r="AE60" s="9"/>
      <c r="AF60" s="9"/>
      <c r="AG60" s="9" t="n">
        <f aca="false">BF60/100*$AG$57</f>
        <v>5969598335.18392</v>
      </c>
      <c r="AH60" s="40" t="n">
        <f aca="false">(AG60-AG59)/AG59</f>
        <v>0.0148267352260525</v>
      </c>
      <c r="AI60" s="40"/>
      <c r="AJ60" s="40" t="n">
        <f aca="false">AB60/AG60</f>
        <v>-0.0124238876233572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71" t="n">
        <f aca="false">workers_and_wage_central!C48</f>
        <v>12568920</v>
      </c>
      <c r="AY60" s="40" t="n">
        <f aca="false">(AW60-AW59)/AW59</f>
        <v>0.00709740165774303</v>
      </c>
      <c r="AZ60" s="39" t="n">
        <f aca="false">workers_and_wage_central!B48</f>
        <v>6625.14420745037</v>
      </c>
      <c r="BA60" s="40" t="n">
        <f aca="false">(AZ60-AZ59)/AZ59</f>
        <v>0.00767486199009804</v>
      </c>
      <c r="BB60" s="7"/>
      <c r="BC60" s="7"/>
      <c r="BD60" s="7"/>
      <c r="BE60" s="7"/>
      <c r="BF60" s="7" t="n">
        <f aca="false">BF59*(1+AY60)*(1+BA60)*(1-BE60)</f>
        <v>103.797697457539</v>
      </c>
      <c r="BG60" s="7"/>
      <c r="BH60" s="0" t="n">
        <f aca="false">BH59+1</f>
        <v>29</v>
      </c>
      <c r="BI60" s="40" t="n">
        <f aca="false">T67/AG67</f>
        <v>0.0166552302503791</v>
      </c>
      <c r="BN60" s="0"/>
      <c r="BO60" s="0"/>
      <c r="BP60" s="0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135937332.929719</v>
      </c>
      <c r="E61" s="9"/>
      <c r="F61" s="67" t="n">
        <f aca="false">'Central pensions'!I61</f>
        <v>24708219.3807741</v>
      </c>
      <c r="G61" s="9" t="n">
        <f aca="false">'Central pensions'!K61</f>
        <v>1323152.9321356</v>
      </c>
      <c r="H61" s="9" t="n">
        <f aca="false">'Central pensions'!V61</f>
        <v>7279597.0393807</v>
      </c>
      <c r="I61" s="67" t="n">
        <f aca="false">'Central pensions'!M61</f>
        <v>40922.2556330599</v>
      </c>
      <c r="J61" s="9" t="n">
        <f aca="false">'Central pensions'!W61</f>
        <v>225142.176475692</v>
      </c>
      <c r="K61" s="9"/>
      <c r="L61" s="67" t="n">
        <f aca="false">'Central pensions'!N61</f>
        <v>4186790.33972221</v>
      </c>
      <c r="M61" s="67"/>
      <c r="N61" s="67" t="n">
        <f aca="false">'Central pensions'!L61</f>
        <v>1067369.25838459</v>
      </c>
      <c r="O61" s="9"/>
      <c r="P61" s="9" t="n">
        <f aca="false">'Central pensions'!X61</f>
        <v>27597625.7107697</v>
      </c>
      <c r="Q61" s="67"/>
      <c r="R61" s="67" t="n">
        <f aca="false">'Central SIPA income'!G56</f>
        <v>26023565.7037801</v>
      </c>
      <c r="S61" s="67"/>
      <c r="T61" s="9" t="n">
        <f aca="false">'Central SIPA income'!J56</f>
        <v>99503358.9750829</v>
      </c>
      <c r="U61" s="9"/>
      <c r="V61" s="67" t="n">
        <f aca="false">'Central SIPA income'!F56</f>
        <v>106964.139677831</v>
      </c>
      <c r="W61" s="67"/>
      <c r="X61" s="67" t="n">
        <f aca="false">'Central SIPA income'!M56</f>
        <v>268663.08025353</v>
      </c>
      <c r="Y61" s="9"/>
      <c r="Z61" s="9" t="n">
        <f aca="false">R61+V61-N61-L61-F61</f>
        <v>-3831849.13542289</v>
      </c>
      <c r="AA61" s="9"/>
      <c r="AB61" s="9" t="n">
        <f aca="false">T61-P61-D61</f>
        <v>-64031599.6654062</v>
      </c>
      <c r="AC61" s="50"/>
      <c r="AD61" s="9"/>
      <c r="AE61" s="9"/>
      <c r="AF61" s="9"/>
      <c r="AG61" s="9" t="n">
        <f aca="false">BF61/100*$AG$57</f>
        <v>6026469355.289</v>
      </c>
      <c r="AH61" s="40" t="n">
        <f aca="false">(AG61-AG60)/AG60</f>
        <v>0.0095267749875045</v>
      </c>
      <c r="AI61" s="40" t="n">
        <f aca="false">(AG61-AG57)/AG57</f>
        <v>0.0478655476543844</v>
      </c>
      <c r="AJ61" s="40" t="n">
        <f aca="false">AB61/AG61</f>
        <v>-0.0106250601953547</v>
      </c>
      <c r="AK61" s="73"/>
      <c r="AL61" s="7"/>
      <c r="AM61" s="7"/>
      <c r="AN61" s="7"/>
      <c r="AO61" s="7"/>
      <c r="AP61" s="7"/>
      <c r="AQ61" s="7"/>
      <c r="AR61" s="7"/>
      <c r="AS61" s="7"/>
      <c r="AT61" s="7"/>
      <c r="AW61" s="71" t="n">
        <f aca="false">workers_and_wage_central!C49</f>
        <v>12589769</v>
      </c>
      <c r="AY61" s="40" t="n">
        <f aca="false">(AW61-AW60)/AW60</f>
        <v>0.00165877418266645</v>
      </c>
      <c r="AZ61" s="39" t="n">
        <f aca="false">workers_and_wage_central!B49</f>
        <v>6677.18452427276</v>
      </c>
      <c r="BA61" s="40" t="n">
        <f aca="false">(AZ61-AZ60)/AZ60</f>
        <v>0.00785497118143653</v>
      </c>
      <c r="BB61" s="7"/>
      <c r="BC61" s="7"/>
      <c r="BD61" s="7"/>
      <c r="BE61" s="7"/>
      <c r="BF61" s="7" t="n">
        <f aca="false">BF60*(1+AY61)*(1+BA61)*(1-BE61)</f>
        <v>104.786554765438</v>
      </c>
      <c r="BG61" s="73" t="e">
        <f aca="false">(BB61-BB57)/BB57</f>
        <v>#DIV/0!</v>
      </c>
      <c r="BH61" s="0" t="n">
        <f aca="false">BH60+1</f>
        <v>30</v>
      </c>
      <c r="BI61" s="40" t="n">
        <f aca="false">T68/AG68</f>
        <v>0.0144660061440481</v>
      </c>
      <c r="BN61" s="0"/>
      <c r="BO61" s="0"/>
      <c r="BP61" s="0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134769361.625588</v>
      </c>
      <c r="E62" s="6"/>
      <c r="F62" s="8" t="n">
        <f aca="false">'Central pensions'!I62</f>
        <v>24495926.7707089</v>
      </c>
      <c r="G62" s="6" t="n">
        <f aca="false">'Central pensions'!K62</f>
        <v>1367737.69091059</v>
      </c>
      <c r="H62" s="6" t="n">
        <f aca="false">'Central pensions'!V62</f>
        <v>7524889.22753016</v>
      </c>
      <c r="I62" s="8" t="n">
        <f aca="false">'Central pensions'!M62</f>
        <v>42301.1656982657</v>
      </c>
      <c r="J62" s="6" t="n">
        <f aca="false">'Central pensions'!W62</f>
        <v>232728.532810211</v>
      </c>
      <c r="K62" s="6"/>
      <c r="L62" s="8" t="n">
        <f aca="false">'Central pensions'!N62</f>
        <v>4967208.89453619</v>
      </c>
      <c r="M62" s="8"/>
      <c r="N62" s="8" t="n">
        <f aca="false">'Central pensions'!L62</f>
        <v>1058662.87541307</v>
      </c>
      <c r="O62" s="6"/>
      <c r="P62" s="6" t="n">
        <f aca="false">'Central pensions'!X62</f>
        <v>31599321.3513422</v>
      </c>
      <c r="Q62" s="8"/>
      <c r="R62" s="8" t="n">
        <f aca="false">'Central SIPA income'!G57</f>
        <v>22953007.7158783</v>
      </c>
      <c r="S62" s="8"/>
      <c r="T62" s="6" t="n">
        <f aca="false">'Central SIPA income'!J57</f>
        <v>87762814.3778597</v>
      </c>
      <c r="U62" s="6"/>
      <c r="V62" s="8" t="n">
        <f aca="false">'Central SIPA income'!F57</f>
        <v>110708.158151969</v>
      </c>
      <c r="W62" s="8"/>
      <c r="X62" s="8" t="n">
        <f aca="false">'Central SIPA income'!M57</f>
        <v>278066.975230084</v>
      </c>
      <c r="Y62" s="6"/>
      <c r="Z62" s="6" t="n">
        <f aca="false">R62+V62-N62-L62-F62</f>
        <v>-7458082.6666279</v>
      </c>
      <c r="AA62" s="6"/>
      <c r="AB62" s="6" t="n">
        <f aca="false">T62-P62-D62</f>
        <v>-78605868.59907</v>
      </c>
      <c r="AC62" s="50"/>
      <c r="AD62" s="6"/>
      <c r="AE62" s="6"/>
      <c r="AF62" s="6"/>
      <c r="AG62" s="6" t="n">
        <f aca="false">BF62/100*$AG$57</f>
        <v>6100061525.82078</v>
      </c>
      <c r="AH62" s="61" t="n">
        <f aca="false">(AG62-AG61)/AG61</f>
        <v>0.0122114900438672</v>
      </c>
      <c r="AI62" s="61"/>
      <c r="AJ62" s="61" t="n">
        <f aca="false">AB62/AG62</f>
        <v>-0.0128860779954991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0.00950652636466796</v>
      </c>
      <c r="AV62" s="5"/>
      <c r="AW62" s="65" t="n">
        <f aca="false">workers_and_wage_central!C50</f>
        <v>12632531</v>
      </c>
      <c r="AX62" s="5"/>
      <c r="AY62" s="61" t="n">
        <f aca="false">(AW62-AW61)/AW61</f>
        <v>0.0033965674826917</v>
      </c>
      <c r="AZ62" s="66" t="n">
        <f aca="false">workers_and_wage_central!B50</f>
        <v>6735.8441474124</v>
      </c>
      <c r="BA62" s="61" t="n">
        <f aca="false">(AZ62-AZ61)/AZ61</f>
        <v>0.0087850834324562</v>
      </c>
      <c r="BB62" s="5"/>
      <c r="BC62" s="5"/>
      <c r="BD62" s="5"/>
      <c r="BE62" s="5"/>
      <c r="BF62" s="5" t="n">
        <f aca="false">BF61*(1+AY62)*(1+BA62)*(1-BE62)</f>
        <v>106.066154735688</v>
      </c>
      <c r="BG62" s="5"/>
      <c r="BH62" s="5" t="n">
        <f aca="false">BH61+1</f>
        <v>31</v>
      </c>
      <c r="BI62" s="61" t="n">
        <f aca="false">T69/AG69</f>
        <v>0.0166426441543194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137074308.266285</v>
      </c>
      <c r="E63" s="9"/>
      <c r="F63" s="67" t="n">
        <f aca="false">'Central pensions'!I63</f>
        <v>24914878.1068277</v>
      </c>
      <c r="G63" s="9" t="n">
        <f aca="false">'Central pensions'!K63</f>
        <v>1493848.61608488</v>
      </c>
      <c r="H63" s="9" t="n">
        <f aca="false">'Central pensions'!V63</f>
        <v>8218714.32910068</v>
      </c>
      <c r="I63" s="67" t="n">
        <f aca="false">'Central pensions'!M63</f>
        <v>46201.5035902537</v>
      </c>
      <c r="J63" s="9" t="n">
        <f aca="false">'Central pensions'!W63</f>
        <v>254187.041106205</v>
      </c>
      <c r="K63" s="9"/>
      <c r="L63" s="67" t="n">
        <f aca="false">'Central pensions'!N63</f>
        <v>4211599.81502</v>
      </c>
      <c r="M63" s="67"/>
      <c r="N63" s="67" t="n">
        <f aca="false">'Central pensions'!L63</f>
        <v>1077358.52617496</v>
      </c>
      <c r="O63" s="9"/>
      <c r="P63" s="9" t="n">
        <f aca="false">'Central pensions'!X63</f>
        <v>27781320.2001014</v>
      </c>
      <c r="Q63" s="67"/>
      <c r="R63" s="67" t="n">
        <f aca="false">'Central SIPA income'!G58</f>
        <v>26744196.2109434</v>
      </c>
      <c r="S63" s="67"/>
      <c r="T63" s="9" t="n">
        <f aca="false">'Central SIPA income'!J58</f>
        <v>102258752.177493</v>
      </c>
      <c r="U63" s="9"/>
      <c r="V63" s="67" t="n">
        <f aca="false">'Central SIPA income'!F58</f>
        <v>109496.819267705</v>
      </c>
      <c r="W63" s="67"/>
      <c r="X63" s="67" t="n">
        <f aca="false">'Central SIPA income'!M58</f>
        <v>275024.441191506</v>
      </c>
      <c r="Y63" s="9"/>
      <c r="Z63" s="9" t="n">
        <f aca="false">R63+V63-N63-L63-F63</f>
        <v>-3350143.41781154</v>
      </c>
      <c r="AA63" s="9"/>
      <c r="AB63" s="9" t="n">
        <f aca="false">T63-P63-D63</f>
        <v>-62596876.2888933</v>
      </c>
      <c r="AC63" s="50"/>
      <c r="AD63" s="9"/>
      <c r="AE63" s="9"/>
      <c r="AF63" s="9"/>
      <c r="AG63" s="9" t="n">
        <f aca="false">BF63/100*$AG$57</f>
        <v>6147942701.7739</v>
      </c>
      <c r="AH63" s="40" t="n">
        <f aca="false">(AG63-AG62)/AG62</f>
        <v>0.00784929393751922</v>
      </c>
      <c r="AI63" s="40"/>
      <c r="AJ63" s="40" t="n">
        <f aca="false">AB63/AG63</f>
        <v>-0.010181759870799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workers_and_wage_central!C51</f>
        <v>12650801</v>
      </c>
      <c r="AX63" s="7"/>
      <c r="AY63" s="40" t="n">
        <f aca="false">(AW63-AW62)/AW62</f>
        <v>0.00144626599372683</v>
      </c>
      <c r="AZ63" s="39" t="n">
        <f aca="false">workers_and_wage_central!B51</f>
        <v>6778.91165863639</v>
      </c>
      <c r="BA63" s="40" t="n">
        <f aca="false">(AZ63-AZ62)/AZ62</f>
        <v>0.00639378083599806</v>
      </c>
      <c r="BB63" s="7"/>
      <c r="BC63" s="7"/>
      <c r="BD63" s="7"/>
      <c r="BE63" s="7"/>
      <c r="BF63" s="7" t="n">
        <f aca="false">BF62*(1+AY63)*(1+BA63)*(1-BE63)</f>
        <v>106.898699161031</v>
      </c>
      <c r="BG63" s="7"/>
      <c r="BH63" s="7" t="n">
        <f aca="false">BH62+1</f>
        <v>32</v>
      </c>
      <c r="BI63" s="40" t="n">
        <f aca="false">T70/AG70</f>
        <v>0.0145072666394572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138510725.001039</v>
      </c>
      <c r="E64" s="9"/>
      <c r="F64" s="67" t="n">
        <f aca="false">'Central pensions'!I64</f>
        <v>25175963.8515574</v>
      </c>
      <c r="G64" s="9" t="n">
        <f aca="false">'Central pensions'!K64</f>
        <v>1541220.96014017</v>
      </c>
      <c r="H64" s="9" t="n">
        <f aca="false">'Central pensions'!V64</f>
        <v>8479342.98899176</v>
      </c>
      <c r="I64" s="67" t="n">
        <f aca="false">'Central pensions'!M64</f>
        <v>47666.6276332014</v>
      </c>
      <c r="J64" s="9" t="n">
        <f aca="false">'Central pensions'!W64</f>
        <v>262247.721309024</v>
      </c>
      <c r="K64" s="9"/>
      <c r="L64" s="67" t="n">
        <f aca="false">'Central pensions'!N64</f>
        <v>4286557.75907381</v>
      </c>
      <c r="M64" s="67"/>
      <c r="N64" s="67" t="n">
        <f aca="false">'Central pensions'!L64</f>
        <v>1090136.7425133</v>
      </c>
      <c r="O64" s="9"/>
      <c r="P64" s="9" t="n">
        <f aca="false">'Central pensions'!X64</f>
        <v>28240579.3042419</v>
      </c>
      <c r="Q64" s="67"/>
      <c r="R64" s="67" t="n">
        <f aca="false">'Central SIPA income'!G59</f>
        <v>23457860.7166523</v>
      </c>
      <c r="S64" s="67"/>
      <c r="T64" s="9" t="n">
        <f aca="false">'Central SIPA income'!J59</f>
        <v>89693163.5827867</v>
      </c>
      <c r="U64" s="9"/>
      <c r="V64" s="67" t="n">
        <f aca="false">'Central SIPA income'!F59</f>
        <v>109602.760427676</v>
      </c>
      <c r="W64" s="67"/>
      <c r="X64" s="67" t="n">
        <f aca="false">'Central SIPA income'!M59</f>
        <v>275290.534841668</v>
      </c>
      <c r="Y64" s="9"/>
      <c r="Z64" s="9" t="n">
        <f aca="false">R64+V64-N64-L64-F64</f>
        <v>-6985194.87606452</v>
      </c>
      <c r="AA64" s="9"/>
      <c r="AB64" s="9" t="n">
        <f aca="false">T64-P64-D64</f>
        <v>-77058140.7224942</v>
      </c>
      <c r="AC64" s="50"/>
      <c r="AD64" s="9"/>
      <c r="AE64" s="9"/>
      <c r="AF64" s="9"/>
      <c r="AG64" s="9" t="n">
        <f aca="false">BF64/100*$AG$57</f>
        <v>6206173256.38198</v>
      </c>
      <c r="AH64" s="40" t="n">
        <f aca="false">(AG64-AG63)/AG63</f>
        <v>0.00947155128678787</v>
      </c>
      <c r="AI64" s="40"/>
      <c r="AJ64" s="40" t="n">
        <f aca="false">AB64/AG64</f>
        <v>-0.0124163695628789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71" t="n">
        <f aca="false">workers_and_wage_central!C52</f>
        <v>12723516</v>
      </c>
      <c r="AY64" s="40" t="n">
        <f aca="false">(AW64-AW63)/AW63</f>
        <v>0.00574785738863492</v>
      </c>
      <c r="AZ64" s="39" t="n">
        <f aca="false">workers_and_wage_central!B52</f>
        <v>6804.0099889922</v>
      </c>
      <c r="BA64" s="40" t="n">
        <f aca="false">(AZ64-AZ63)/AZ63</f>
        <v>0.00370241295648536</v>
      </c>
      <c r="BB64" s="7"/>
      <c r="BC64" s="7"/>
      <c r="BD64" s="7"/>
      <c r="BE64" s="7"/>
      <c r="BF64" s="7" t="n">
        <f aca="false">BF63*(1+AY64)*(1+BA64)*(1-BE64)</f>
        <v>107.911195672625</v>
      </c>
      <c r="BG64" s="7"/>
      <c r="BH64" s="0" t="n">
        <f aca="false">BH63+1</f>
        <v>33</v>
      </c>
      <c r="BI64" s="40" t="n">
        <f aca="false">T71/AG71</f>
        <v>0.0167426859793653</v>
      </c>
      <c r="BN64" s="0"/>
      <c r="BO64" s="0"/>
      <c r="BP64" s="0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139318075.998368</v>
      </c>
      <c r="E65" s="9"/>
      <c r="F65" s="67" t="n">
        <f aca="false">'Central pensions'!I65</f>
        <v>25322709.4521174</v>
      </c>
      <c r="G65" s="9" t="n">
        <f aca="false">'Central pensions'!K65</f>
        <v>1602561.56382622</v>
      </c>
      <c r="H65" s="9" t="n">
        <f aca="false">'Central pensions'!V65</f>
        <v>8816820.89206832</v>
      </c>
      <c r="I65" s="67" t="n">
        <f aca="false">'Central pensions'!M65</f>
        <v>49563.7597059654</v>
      </c>
      <c r="J65" s="9" t="n">
        <f aca="false">'Central pensions'!W65</f>
        <v>272685.182228917</v>
      </c>
      <c r="K65" s="9"/>
      <c r="L65" s="67" t="n">
        <f aca="false">'Central pensions'!N65</f>
        <v>4281063.90361183</v>
      </c>
      <c r="M65" s="67"/>
      <c r="N65" s="67" t="n">
        <f aca="false">'Central pensions'!L65</f>
        <v>1097357.71412064</v>
      </c>
      <c r="O65" s="9"/>
      <c r="P65" s="9" t="n">
        <f aca="false">'Central pensions'!X65</f>
        <v>28251799.3173855</v>
      </c>
      <c r="Q65" s="67"/>
      <c r="R65" s="67" t="n">
        <f aca="false">'Central SIPA income'!G60</f>
        <v>27249478.8960221</v>
      </c>
      <c r="S65" s="67"/>
      <c r="T65" s="9" t="n">
        <f aca="false">'Central SIPA income'!J60</f>
        <v>104190744.317601</v>
      </c>
      <c r="U65" s="9"/>
      <c r="V65" s="67" t="n">
        <f aca="false">'Central SIPA income'!F60</f>
        <v>108850.296936993</v>
      </c>
      <c r="W65" s="67"/>
      <c r="X65" s="67" t="n">
        <f aca="false">'Central SIPA income'!M60</f>
        <v>273400.563494316</v>
      </c>
      <c r="Y65" s="9"/>
      <c r="Z65" s="9" t="n">
        <f aca="false">R65+V65-N65-L65-F65</f>
        <v>-3342801.87689074</v>
      </c>
      <c r="AA65" s="9"/>
      <c r="AB65" s="9" t="n">
        <f aca="false">T65-P65-D65</f>
        <v>-63379130.9981531</v>
      </c>
      <c r="AC65" s="50"/>
      <c r="AD65" s="9"/>
      <c r="AE65" s="9"/>
      <c r="AF65" s="9"/>
      <c r="AG65" s="9" t="n">
        <f aca="false">BF65/100*$AG$57</f>
        <v>6258887065.7841</v>
      </c>
      <c r="AH65" s="40" t="n">
        <f aca="false">(AG65-AG64)/AG64</f>
        <v>0.00849377019049758</v>
      </c>
      <c r="AI65" s="40" t="n">
        <f aca="false">(AG65-AG61)/AG61</f>
        <v>0.0385661482358871</v>
      </c>
      <c r="AJ65" s="40" t="n">
        <f aca="false">AB65/AG65</f>
        <v>-0.0101262621184894</v>
      </c>
      <c r="AK65" s="73"/>
      <c r="AL65" s="7"/>
      <c r="AM65" s="7"/>
      <c r="AN65" s="7"/>
      <c r="AO65" s="7"/>
      <c r="AP65" s="7"/>
      <c r="AQ65" s="7"/>
      <c r="AR65" s="7"/>
      <c r="AS65" s="7"/>
      <c r="AT65" s="7"/>
      <c r="AW65" s="71" t="n">
        <f aca="false">workers_and_wage_central!C53</f>
        <v>12777631</v>
      </c>
      <c r="AY65" s="40" t="n">
        <f aca="false">(AW65-AW64)/AW64</f>
        <v>0.00425314826499216</v>
      </c>
      <c r="AZ65" s="39" t="n">
        <f aca="false">workers_and_wage_central!B53</f>
        <v>6832.74102557449</v>
      </c>
      <c r="BA65" s="40" t="n">
        <f aca="false">(AZ65-AZ64)/AZ64</f>
        <v>0.00422266231660006</v>
      </c>
      <c r="BB65" s="7"/>
      <c r="BC65" s="7"/>
      <c r="BD65" s="7"/>
      <c r="BE65" s="7"/>
      <c r="BF65" s="7" t="n">
        <f aca="false">BF64*(1+AY65)*(1+BA65)*(1-BE65)</f>
        <v>108.82776856965</v>
      </c>
      <c r="BG65" s="73" t="e">
        <f aca="false">(BB65-BB61)/BB61</f>
        <v>#DIV/0!</v>
      </c>
      <c r="BH65" s="0" t="n">
        <f aca="false">BH64+1</f>
        <v>34</v>
      </c>
      <c r="BI65" s="40" t="n">
        <f aca="false">T72/AG72</f>
        <v>0.0146009882759394</v>
      </c>
      <c r="BN65" s="0"/>
      <c r="BO65" s="0"/>
      <c r="BP65" s="0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140229131.004255</v>
      </c>
      <c r="E66" s="6"/>
      <c r="F66" s="8" t="n">
        <f aca="false">'Central pensions'!I66</f>
        <v>25488304.4838004</v>
      </c>
      <c r="G66" s="6" t="n">
        <f aca="false">'Central pensions'!K66</f>
        <v>1666192.14498407</v>
      </c>
      <c r="H66" s="6" t="n">
        <f aca="false">'Central pensions'!V66</f>
        <v>9166897.57554222</v>
      </c>
      <c r="I66" s="8" t="n">
        <f aca="false">'Central pensions'!M66</f>
        <v>51531.7158242499</v>
      </c>
      <c r="J66" s="6" t="n">
        <f aca="false">'Central pensions'!W66</f>
        <v>283512.296150792</v>
      </c>
      <c r="K66" s="6"/>
      <c r="L66" s="8" t="n">
        <f aca="false">'Central pensions'!N66</f>
        <v>5155400.88365905</v>
      </c>
      <c r="M66" s="8"/>
      <c r="N66" s="8" t="n">
        <f aca="false">'Central pensions'!L66</f>
        <v>1104350.95883443</v>
      </c>
      <c r="O66" s="6"/>
      <c r="P66" s="6" t="n">
        <f aca="false">'Central pensions'!X66</f>
        <v>32827212.8323481</v>
      </c>
      <c r="Q66" s="8"/>
      <c r="R66" s="8" t="n">
        <f aca="false">'Central SIPA income'!G61</f>
        <v>23848586.9623813</v>
      </c>
      <c r="S66" s="8"/>
      <c r="T66" s="6" t="n">
        <f aca="false">'Central SIPA income'!J61</f>
        <v>91187139.2482396</v>
      </c>
      <c r="U66" s="6"/>
      <c r="V66" s="8" t="n">
        <f aca="false">'Central SIPA income'!F61</f>
        <v>110357.04055459</v>
      </c>
      <c r="W66" s="8"/>
      <c r="X66" s="8" t="n">
        <f aca="false">'Central SIPA income'!M61</f>
        <v>277185.069055483</v>
      </c>
      <c r="Y66" s="6"/>
      <c r="Z66" s="6" t="n">
        <f aca="false">R66+V66-N66-L66-F66</f>
        <v>-7789112.32335797</v>
      </c>
      <c r="AA66" s="6"/>
      <c r="AB66" s="6" t="n">
        <f aca="false">T66-P66-D66</f>
        <v>-81869204.5883635</v>
      </c>
      <c r="AC66" s="50"/>
      <c r="AD66" s="6"/>
      <c r="AE66" s="6"/>
      <c r="AF66" s="6"/>
      <c r="AG66" s="6" t="n">
        <f aca="false">BF66/100*$AG$57</f>
        <v>6285796713.09402</v>
      </c>
      <c r="AH66" s="61" t="n">
        <f aca="false">(AG66-AG65)/AG65</f>
        <v>0.00429943007871595</v>
      </c>
      <c r="AI66" s="61"/>
      <c r="AJ66" s="61" t="n">
        <f aca="false">AB66/AG66</f>
        <v>-0.0130244753887476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0.00602378884329359</v>
      </c>
      <c r="AV66" s="5"/>
      <c r="AW66" s="65" t="n">
        <f aca="false">workers_and_wage_central!C54</f>
        <v>12789772</v>
      </c>
      <c r="AX66" s="5"/>
      <c r="AY66" s="61" t="n">
        <f aca="false">(AW66-AW65)/AW65</f>
        <v>0.000950176132023221</v>
      </c>
      <c r="AZ66" s="66" t="n">
        <f aca="false">workers_and_wage_central!B54</f>
        <v>6855.60388667619</v>
      </c>
      <c r="BA66" s="61" t="n">
        <f aca="false">(AZ66-AZ65)/AZ65</f>
        <v>0.00334607458648476</v>
      </c>
      <c r="BB66" s="5"/>
      <c r="BC66" s="5"/>
      <c r="BD66" s="5"/>
      <c r="BE66" s="5"/>
      <c r="BF66" s="5" t="n">
        <f aca="false">BF65*(1+AY66)*(1+BA66)*(1-BE66)</f>
        <v>109.295665951238</v>
      </c>
      <c r="BG66" s="5"/>
      <c r="BH66" s="5" t="n">
        <f aca="false">BH65+1</f>
        <v>35</v>
      </c>
      <c r="BI66" s="61" t="n">
        <f aca="false">T73/AG73</f>
        <v>0.0168041829934526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140576273.035716</v>
      </c>
      <c r="E67" s="9"/>
      <c r="F67" s="67" t="n">
        <f aca="false">'Central pensions'!I67</f>
        <v>25551401.6572167</v>
      </c>
      <c r="G67" s="9" t="n">
        <f aca="false">'Central pensions'!K67</f>
        <v>1735795.21437782</v>
      </c>
      <c r="H67" s="9" t="n">
        <f aca="false">'Central pensions'!V67</f>
        <v>9549833.1271211</v>
      </c>
      <c r="I67" s="67" t="n">
        <f aca="false">'Central pensions'!M67</f>
        <v>53684.388073541</v>
      </c>
      <c r="J67" s="9" t="n">
        <f aca="false">'Central pensions'!W67</f>
        <v>295355.663725396</v>
      </c>
      <c r="K67" s="9"/>
      <c r="L67" s="67" t="n">
        <f aca="false">'Central pensions'!N67</f>
        <v>4315351.57241595</v>
      </c>
      <c r="M67" s="67"/>
      <c r="N67" s="67" t="n">
        <f aca="false">'Central pensions'!L67</f>
        <v>1106871.3535795</v>
      </c>
      <c r="O67" s="9"/>
      <c r="P67" s="9" t="n">
        <f aca="false">'Central pensions'!X67</f>
        <v>28482059.431132</v>
      </c>
      <c r="Q67" s="67"/>
      <c r="R67" s="67" t="n">
        <f aca="false">'Central SIPA income'!G62</f>
        <v>27545306.4086313</v>
      </c>
      <c r="S67" s="67"/>
      <c r="T67" s="9" t="n">
        <f aca="false">'Central SIPA income'!J62</f>
        <v>105321866.451935</v>
      </c>
      <c r="U67" s="9"/>
      <c r="V67" s="67" t="n">
        <f aca="false">'Central SIPA income'!F62</f>
        <v>112765.529022737</v>
      </c>
      <c r="W67" s="67"/>
      <c r="X67" s="67" t="n">
        <f aca="false">'Central SIPA income'!M62</f>
        <v>283234.497700975</v>
      </c>
      <c r="Y67" s="9"/>
      <c r="Z67" s="9" t="n">
        <f aca="false">R67+V67-N67-L67-F67</f>
        <v>-3315552.64555817</v>
      </c>
      <c r="AA67" s="9"/>
      <c r="AB67" s="9" t="n">
        <f aca="false">T67-P67-D67</f>
        <v>-63736466.0149125</v>
      </c>
      <c r="AC67" s="50"/>
      <c r="AD67" s="9"/>
      <c r="AE67" s="9"/>
      <c r="AF67" s="9"/>
      <c r="AG67" s="9" t="n">
        <f aca="false">BF67/100*$AG$57</f>
        <v>6323651181.5583</v>
      </c>
      <c r="AH67" s="40" t="n">
        <f aca="false">(AG67-AG66)/AG66</f>
        <v>0.00602222282903678</v>
      </c>
      <c r="AI67" s="40"/>
      <c r="AJ67" s="40" t="n">
        <f aca="false">AB67/AG67</f>
        <v>-0.0100790610020976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workers_and_wage_central!C55</f>
        <v>12885065</v>
      </c>
      <c r="AX67" s="7"/>
      <c r="AY67" s="40" t="n">
        <f aca="false">(AW67-AW66)/AW66</f>
        <v>0.00745071921532299</v>
      </c>
      <c r="AZ67" s="39" t="n">
        <f aca="false">workers_and_wage_central!B55</f>
        <v>6845.88310809006</v>
      </c>
      <c r="BA67" s="40" t="n">
        <f aca="false">(AZ67-AZ66)/AZ66</f>
        <v>-0.00141793177476625</v>
      </c>
      <c r="BB67" s="7"/>
      <c r="BC67" s="7"/>
      <c r="BD67" s="7"/>
      <c r="BE67" s="7"/>
      <c r="BF67" s="7" t="n">
        <f aca="false">BF66*(1+AY67)*(1+BA67)*(1-BE67)</f>
        <v>109.953868805844</v>
      </c>
      <c r="BG67" s="7"/>
      <c r="BH67" s="7" t="n">
        <f aca="false">BH66+1</f>
        <v>36</v>
      </c>
      <c r="BI67" s="40" t="n">
        <f aca="false">T74/AG74</f>
        <v>0.014677734055148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141339166.266816</v>
      </c>
      <c r="E68" s="9"/>
      <c r="F68" s="67" t="n">
        <f aca="false">'Central pensions'!I68</f>
        <v>25690066.532508</v>
      </c>
      <c r="G68" s="9" t="n">
        <f aca="false">'Central pensions'!K68</f>
        <v>1800776.60031897</v>
      </c>
      <c r="H68" s="9" t="n">
        <f aca="false">'Central pensions'!V68</f>
        <v>9907341.53996085</v>
      </c>
      <c r="I68" s="67" t="n">
        <f aca="false">'Central pensions'!M68</f>
        <v>55694.1216593501</v>
      </c>
      <c r="J68" s="9" t="n">
        <f aca="false">'Central pensions'!W68</f>
        <v>306412.624947245</v>
      </c>
      <c r="K68" s="9"/>
      <c r="L68" s="67" t="n">
        <f aca="false">'Central pensions'!N68</f>
        <v>4387270.68972488</v>
      </c>
      <c r="M68" s="67"/>
      <c r="N68" s="67" t="n">
        <f aca="false">'Central pensions'!L68</f>
        <v>1114590.43348119</v>
      </c>
      <c r="O68" s="9"/>
      <c r="P68" s="9" t="n">
        <f aca="false">'Central pensions'!X68</f>
        <v>28897716.1728595</v>
      </c>
      <c r="Q68" s="67"/>
      <c r="R68" s="67" t="n">
        <f aca="false">'Central SIPA income'!G63</f>
        <v>24070981.9957163</v>
      </c>
      <c r="S68" s="67"/>
      <c r="T68" s="9" t="n">
        <f aca="false">'Central SIPA income'!J63</f>
        <v>92037485.9335514</v>
      </c>
      <c r="U68" s="9"/>
      <c r="V68" s="67" t="n">
        <f aca="false">'Central SIPA income'!F63</f>
        <v>118117.726504476</v>
      </c>
      <c r="W68" s="67"/>
      <c r="X68" s="67" t="n">
        <f aca="false">'Central SIPA income'!M63</f>
        <v>296677.674693751</v>
      </c>
      <c r="Y68" s="9"/>
      <c r="Z68" s="9" t="n">
        <f aca="false">R68+V68-N68-L68-F68</f>
        <v>-7002827.93349332</v>
      </c>
      <c r="AA68" s="9"/>
      <c r="AB68" s="9" t="n">
        <f aca="false">T68-P68-D68</f>
        <v>-78199396.5061238</v>
      </c>
      <c r="AC68" s="50"/>
      <c r="AD68" s="9"/>
      <c r="AE68" s="9"/>
      <c r="AF68" s="9"/>
      <c r="AG68" s="9" t="n">
        <f aca="false">BF68/100*$AG$57</f>
        <v>6362328690.93722</v>
      </c>
      <c r="AH68" s="40" t="n">
        <f aca="false">(AG68-AG67)/AG67</f>
        <v>0.00611632556389526</v>
      </c>
      <c r="AI68" s="40"/>
      <c r="AJ68" s="40" t="n">
        <f aca="false">AB68/AG68</f>
        <v>-0.0122910022893841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71" t="n">
        <f aca="false">workers_and_wage_central!C56</f>
        <v>12906145</v>
      </c>
      <c r="AY68" s="40" t="n">
        <f aca="false">(AW68-AW67)/AW67</f>
        <v>0.00163600261232675</v>
      </c>
      <c r="AZ68" s="39" t="n">
        <f aca="false">workers_and_wage_central!B56</f>
        <v>6876.50477817075</v>
      </c>
      <c r="BA68" s="40" t="n">
        <f aca="false">(AZ68-AZ67)/AZ67</f>
        <v>0.00447300510353419</v>
      </c>
      <c r="BB68" s="7"/>
      <c r="BC68" s="7"/>
      <c r="BD68" s="7"/>
      <c r="BE68" s="7"/>
      <c r="BF68" s="7" t="n">
        <f aca="false">BF67*(1+AY68)*(1+BA68)*(1-BE68)</f>
        <v>110.626382464471</v>
      </c>
      <c r="BG68" s="7"/>
      <c r="BH68" s="0" t="n">
        <f aca="false">BH67+1</f>
        <v>37</v>
      </c>
      <c r="BI68" s="40" t="n">
        <f aca="false">T75/AG75</f>
        <v>0.0168808058757723</v>
      </c>
      <c r="BN68" s="0"/>
      <c r="BO68" s="0"/>
      <c r="BP68" s="0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142181576.343276</v>
      </c>
      <c r="E69" s="9"/>
      <c r="F69" s="67" t="n">
        <f aca="false">'Central pensions'!I69</f>
        <v>25843184.5357023</v>
      </c>
      <c r="G69" s="9" t="n">
        <f aca="false">'Central pensions'!K69</f>
        <v>1900941.94257533</v>
      </c>
      <c r="H69" s="9" t="n">
        <f aca="false">'Central pensions'!V69</f>
        <v>10458421.6995015</v>
      </c>
      <c r="I69" s="67" t="n">
        <f aca="false">'Central pensions'!M69</f>
        <v>58792.0188425358</v>
      </c>
      <c r="J69" s="9" t="n">
        <f aca="false">'Central pensions'!W69</f>
        <v>323456.341221694</v>
      </c>
      <c r="K69" s="9"/>
      <c r="L69" s="67" t="n">
        <f aca="false">'Central pensions'!N69</f>
        <v>4347461.27177941</v>
      </c>
      <c r="M69" s="67"/>
      <c r="N69" s="67" t="n">
        <f aca="false">'Central pensions'!L69</f>
        <v>1122109.74039442</v>
      </c>
      <c r="O69" s="9"/>
      <c r="P69" s="9" t="n">
        <f aca="false">'Central pensions'!X69</f>
        <v>28732513.9219768</v>
      </c>
      <c r="Q69" s="67"/>
      <c r="R69" s="67" t="n">
        <f aca="false">'Central SIPA income'!G64</f>
        <v>27904888.5717225</v>
      </c>
      <c r="S69" s="67"/>
      <c r="T69" s="9" t="n">
        <f aca="false">'Central SIPA income'!J64</f>
        <v>106696760.018112</v>
      </c>
      <c r="U69" s="9"/>
      <c r="V69" s="67" t="n">
        <f aca="false">'Central SIPA income'!F64</f>
        <v>118379.653487899</v>
      </c>
      <c r="W69" s="67"/>
      <c r="X69" s="67" t="n">
        <f aca="false">'Central SIPA income'!M64</f>
        <v>297335.559760464</v>
      </c>
      <c r="Y69" s="9"/>
      <c r="Z69" s="9" t="n">
        <f aca="false">R69+V69-N69-L69-F69</f>
        <v>-3289487.32266573</v>
      </c>
      <c r="AA69" s="9"/>
      <c r="AB69" s="9" t="n">
        <f aca="false">T69-P69-D69</f>
        <v>-64217330.2471411</v>
      </c>
      <c r="AC69" s="50"/>
      <c r="AD69" s="9"/>
      <c r="AE69" s="9"/>
      <c r="AF69" s="9"/>
      <c r="AG69" s="9" t="n">
        <f aca="false">BF69/100*$AG$57</f>
        <v>6411046167.22939</v>
      </c>
      <c r="AH69" s="40" t="n">
        <f aca="false">(AG69-AG68)/AG68</f>
        <v>0.00765717690152635</v>
      </c>
      <c r="AI69" s="40" t="n">
        <f aca="false">(AG69-AG65)/AG65</f>
        <v>0.0243108878377277</v>
      </c>
      <c r="AJ69" s="40" t="n">
        <f aca="false">AB69/AG69</f>
        <v>-0.0100166694439659</v>
      </c>
      <c r="AK69" s="73"/>
      <c r="AL69" s="7"/>
      <c r="AM69" s="7"/>
      <c r="AN69" s="7"/>
      <c r="AO69" s="7"/>
      <c r="AP69" s="7"/>
      <c r="AQ69" s="7"/>
      <c r="AR69" s="7"/>
      <c r="AS69" s="7"/>
      <c r="AT69" s="7"/>
      <c r="AW69" s="71" t="n">
        <f aca="false">workers_and_wage_central!C57</f>
        <v>13028947</v>
      </c>
      <c r="AY69" s="40" t="n">
        <f aca="false">(AW69-AW68)/AW68</f>
        <v>0.00951500234965592</v>
      </c>
      <c r="AZ69" s="39" t="n">
        <f aca="false">workers_and_wage_central!B57</f>
        <v>6863.84984432495</v>
      </c>
      <c r="BA69" s="40" t="n">
        <f aca="false">(AZ69-AZ68)/AZ68</f>
        <v>-0.00184031484802673</v>
      </c>
      <c r="BB69" s="7"/>
      <c r="BC69" s="7"/>
      <c r="BD69" s="7"/>
      <c r="BE69" s="7"/>
      <c r="BF69" s="7" t="n">
        <f aca="false">BF68*(1+AY69)*(1+BA69)*(1-BE69)</f>
        <v>111.473468244977</v>
      </c>
      <c r="BG69" s="73" t="e">
        <f aca="false">(BB69-BB65)/BB65</f>
        <v>#DIV/0!</v>
      </c>
      <c r="BH69" s="0" t="n">
        <f aca="false">BH68+1</f>
        <v>38</v>
      </c>
      <c r="BI69" s="40" t="n">
        <f aca="false">T76/AG76</f>
        <v>0.0146692809959032</v>
      </c>
      <c r="BN69" s="0"/>
      <c r="BO69" s="0"/>
      <c r="BP69" s="0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143310238.64316</v>
      </c>
      <c r="E70" s="6"/>
      <c r="F70" s="8" t="n">
        <f aca="false">'Central pensions'!I70</f>
        <v>26048332.2689357</v>
      </c>
      <c r="G70" s="6" t="n">
        <f aca="false">'Central pensions'!K70</f>
        <v>1948278.89429281</v>
      </c>
      <c r="H70" s="6" t="n">
        <f aca="false">'Central pensions'!V70</f>
        <v>10718855.6411923</v>
      </c>
      <c r="I70" s="8" t="n">
        <f aca="false">'Central pensions'!M70</f>
        <v>60256.0482770971</v>
      </c>
      <c r="J70" s="6" t="n">
        <f aca="false">'Central pensions'!W70</f>
        <v>331510.999212133</v>
      </c>
      <c r="K70" s="6"/>
      <c r="L70" s="8" t="n">
        <f aca="false">'Central pensions'!N70</f>
        <v>5237473.27750695</v>
      </c>
      <c r="M70" s="8"/>
      <c r="N70" s="8" t="n">
        <f aca="false">'Central pensions'!L70</f>
        <v>1133366.72432304</v>
      </c>
      <c r="O70" s="6"/>
      <c r="P70" s="6" t="n">
        <f aca="false">'Central pensions'!X70</f>
        <v>33412723.0548641</v>
      </c>
      <c r="Q70" s="8"/>
      <c r="R70" s="8" t="n">
        <f aca="false">'Central SIPA income'!G65</f>
        <v>24540411.5037819</v>
      </c>
      <c r="S70" s="8"/>
      <c r="T70" s="6" t="n">
        <f aca="false">'Central SIPA income'!J65</f>
        <v>93832390.3438938</v>
      </c>
      <c r="U70" s="6"/>
      <c r="V70" s="8" t="n">
        <f aca="false">'Central SIPA income'!F65</f>
        <v>119155.490089391</v>
      </c>
      <c r="W70" s="8"/>
      <c r="X70" s="8" t="n">
        <f aca="false">'Central SIPA income'!M65</f>
        <v>299284.237623513</v>
      </c>
      <c r="Y70" s="6"/>
      <c r="Z70" s="6" t="n">
        <f aca="false">R70+V70-N70-L70-F70</f>
        <v>-7759605.27689445</v>
      </c>
      <c r="AA70" s="6"/>
      <c r="AB70" s="6" t="n">
        <f aca="false">T70-P70-D70</f>
        <v>-82890571.35413</v>
      </c>
      <c r="AC70" s="50"/>
      <c r="AD70" s="6"/>
      <c r="AE70" s="6"/>
      <c r="AF70" s="6"/>
      <c r="AG70" s="6" t="n">
        <f aca="false">BF70/100*$AG$57</f>
        <v>6467957932.79807</v>
      </c>
      <c r="AH70" s="61" t="n">
        <f aca="false">(AG70-AG69)/AG69</f>
        <v>0.00887714174631824</v>
      </c>
      <c r="AI70" s="61"/>
      <c r="AJ70" s="61" t="n">
        <f aca="false">AB70/AG70</f>
        <v>-0.0128155705734887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0.00547304190751704</v>
      </c>
      <c r="AV70" s="5"/>
      <c r="AW70" s="65" t="n">
        <f aca="false">workers_and_wage_central!C58</f>
        <v>13083203</v>
      </c>
      <c r="AX70" s="5"/>
      <c r="AY70" s="61" t="n">
        <f aca="false">(AW70-AW69)/AW69</f>
        <v>0.00416426592264133</v>
      </c>
      <c r="AZ70" s="66" t="n">
        <f aca="false">workers_and_wage_central!B58</f>
        <v>6896.06416730621</v>
      </c>
      <c r="BA70" s="61" t="n">
        <f aca="false">(AZ70-AZ69)/AZ69</f>
        <v>0.00469333154306854</v>
      </c>
      <c r="BB70" s="5"/>
      <c r="BC70" s="5"/>
      <c r="BD70" s="5"/>
      <c r="BE70" s="5"/>
      <c r="BF70" s="5" t="n">
        <f aca="false">BF69*(1+AY70)*(1+BA70)*(1-BE70)</f>
        <v>112.463034023542</v>
      </c>
      <c r="BG70" s="5"/>
      <c r="BH70" s="5" t="n">
        <f aca="false">BH69+1</f>
        <v>39</v>
      </c>
      <c r="BI70" s="61" t="n">
        <f aca="false">T77/AG77</f>
        <v>0.0169348614877932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143918184.265915</v>
      </c>
      <c r="E71" s="9"/>
      <c r="F71" s="67" t="n">
        <f aca="false">'Central pensions'!I71</f>
        <v>26158833.5822607</v>
      </c>
      <c r="G71" s="9" t="n">
        <f aca="false">'Central pensions'!K71</f>
        <v>2048053.73472579</v>
      </c>
      <c r="H71" s="9" t="n">
        <f aca="false">'Central pensions'!V71</f>
        <v>11267787.3749174</v>
      </c>
      <c r="I71" s="67" t="n">
        <f aca="false">'Central pensions'!M71</f>
        <v>63341.8680843031</v>
      </c>
      <c r="J71" s="9" t="n">
        <f aca="false">'Central pensions'!W71</f>
        <v>348488.269327344</v>
      </c>
      <c r="K71" s="9"/>
      <c r="L71" s="67" t="n">
        <f aca="false">'Central pensions'!N71</f>
        <v>4314465.25898092</v>
      </c>
      <c r="M71" s="67"/>
      <c r="N71" s="67" t="n">
        <f aca="false">'Central pensions'!L71</f>
        <v>1138215.19429486</v>
      </c>
      <c r="O71" s="9"/>
      <c r="P71" s="9" t="n">
        <f aca="false">'Central pensions'!X71</f>
        <v>28649904.9101921</v>
      </c>
      <c r="Q71" s="67"/>
      <c r="R71" s="67" t="n">
        <f aca="false">'Central SIPA income'!G66</f>
        <v>28510377.88163</v>
      </c>
      <c r="S71" s="67"/>
      <c r="T71" s="9" t="n">
        <f aca="false">'Central SIPA income'!J66</f>
        <v>109011900.873331</v>
      </c>
      <c r="U71" s="9"/>
      <c r="V71" s="67" t="n">
        <f aca="false">'Central SIPA income'!F66</f>
        <v>116848.914090531</v>
      </c>
      <c r="W71" s="67"/>
      <c r="X71" s="67" t="n">
        <f aca="false">'Central SIPA income'!M66</f>
        <v>293490.783718689</v>
      </c>
      <c r="Y71" s="9"/>
      <c r="Z71" s="9" t="n">
        <f aca="false">R71+V71-N71-L71-F71</f>
        <v>-2984287.23981593</v>
      </c>
      <c r="AA71" s="9"/>
      <c r="AB71" s="9" t="n">
        <f aca="false">T71-P71-D71</f>
        <v>-63556188.3027762</v>
      </c>
      <c r="AC71" s="50"/>
      <c r="AD71" s="9"/>
      <c r="AE71" s="9"/>
      <c r="AF71" s="9"/>
      <c r="AG71" s="9" t="n">
        <f aca="false">BF71/100*$AG$57</f>
        <v>6511016273.4751</v>
      </c>
      <c r="AH71" s="40" t="n">
        <f aca="false">(AG71-AG70)/AG70</f>
        <v>0.00665717698296786</v>
      </c>
      <c r="AI71" s="40"/>
      <c r="AJ71" s="40" t="n">
        <f aca="false">AB71/AG71</f>
        <v>-0.00976133150852265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workers_and_wage_central!C59</f>
        <v>13108882</v>
      </c>
      <c r="AX71" s="7"/>
      <c r="AY71" s="40" t="n">
        <f aca="false">(AW71-AW70)/AW70</f>
        <v>0.00196274566709696</v>
      </c>
      <c r="AZ71" s="39" t="n">
        <f aca="false">workers_and_wage_central!B59</f>
        <v>6928.37385119741</v>
      </c>
      <c r="BA71" s="40" t="n">
        <f aca="false">(AZ71-AZ70)/AZ70</f>
        <v>0.00468523539040924</v>
      </c>
      <c r="BB71" s="7"/>
      <c r="BC71" s="7"/>
      <c r="BD71" s="7"/>
      <c r="BE71" s="7"/>
      <c r="BF71" s="7" t="n">
        <f aca="false">BF70*(1+AY71)*(1+BA71)*(1-BE71)</f>
        <v>113.211720345078</v>
      </c>
      <c r="BG71" s="7"/>
      <c r="BH71" s="7" t="n">
        <f aca="false">BH70+1</f>
        <v>40</v>
      </c>
      <c r="BI71" s="40" t="n">
        <f aca="false">T78/AG78</f>
        <v>0.0147926745562349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144484893.899754</v>
      </c>
      <c r="E72" s="9"/>
      <c r="F72" s="67" t="n">
        <f aca="false">'Central pensions'!I72</f>
        <v>26261839.7664803</v>
      </c>
      <c r="G72" s="9" t="n">
        <f aca="false">'Central pensions'!K72</f>
        <v>2132760.87701056</v>
      </c>
      <c r="H72" s="9" t="n">
        <f aca="false">'Central pensions'!V72</f>
        <v>11733821.0791207</v>
      </c>
      <c r="I72" s="67" t="n">
        <f aca="false">'Central pensions'!M72</f>
        <v>65961.6766085737</v>
      </c>
      <c r="J72" s="9" t="n">
        <f aca="false">'Central pensions'!W72</f>
        <v>362901.682859401</v>
      </c>
      <c r="K72" s="9"/>
      <c r="L72" s="67" t="n">
        <f aca="false">'Central pensions'!N72</f>
        <v>4290641.70310421</v>
      </c>
      <c r="M72" s="67"/>
      <c r="N72" s="67" t="n">
        <f aca="false">'Central pensions'!L72</f>
        <v>1143212.0716073</v>
      </c>
      <c r="O72" s="9"/>
      <c r="P72" s="9" t="n">
        <f aca="false">'Central pensions'!X72</f>
        <v>28553775.7101513</v>
      </c>
      <c r="Q72" s="67"/>
      <c r="R72" s="67" t="n">
        <f aca="false">'Central SIPA income'!G67</f>
        <v>25024083.2795953</v>
      </c>
      <c r="S72" s="67"/>
      <c r="T72" s="9" t="n">
        <f aca="false">'Central SIPA income'!J67</f>
        <v>95681751.2993713</v>
      </c>
      <c r="U72" s="9"/>
      <c r="V72" s="67" t="n">
        <f aca="false">'Central SIPA income'!F67</f>
        <v>116760.083606888</v>
      </c>
      <c r="W72" s="67"/>
      <c r="X72" s="67" t="n">
        <f aca="false">'Central SIPA income'!M67</f>
        <v>293267.667154318</v>
      </c>
      <c r="Y72" s="9"/>
      <c r="Z72" s="9" t="n">
        <f aca="false">R72+V72-N72-L72-F72</f>
        <v>-6554850.17798961</v>
      </c>
      <c r="AA72" s="9"/>
      <c r="AB72" s="9" t="n">
        <f aca="false">T72-P72-D72</f>
        <v>-77356918.3105335</v>
      </c>
      <c r="AC72" s="50"/>
      <c r="AD72" s="9"/>
      <c r="AE72" s="9"/>
      <c r="AF72" s="9"/>
      <c r="AG72" s="9" t="n">
        <f aca="false">BF72/100*$AG$57</f>
        <v>6553101029.26684</v>
      </c>
      <c r="AH72" s="40" t="n">
        <f aca="false">(AG72-AG71)/AG71</f>
        <v>0.00646362319246328</v>
      </c>
      <c r="AI72" s="40"/>
      <c r="AJ72" s="40" t="n">
        <f aca="false">AB72/AG72</f>
        <v>-0.0118046277579194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71" t="n">
        <f aca="false">workers_and_wage_central!C60</f>
        <v>13144843</v>
      </c>
      <c r="AY72" s="40" t="n">
        <f aca="false">(AW72-AW71)/AW71</f>
        <v>0.00274325453536007</v>
      </c>
      <c r="AZ72" s="39" t="n">
        <f aca="false">workers_and_wage_central!B60</f>
        <v>6954.07943914737</v>
      </c>
      <c r="BA72" s="40" t="n">
        <f aca="false">(AZ72-AZ71)/AZ71</f>
        <v>0.00371019065974852</v>
      </c>
      <c r="BB72" s="7"/>
      <c r="BC72" s="7"/>
      <c r="BD72" s="7"/>
      <c r="BE72" s="7"/>
      <c r="BF72" s="7" t="n">
        <f aca="false">BF71*(1+AY72)*(1+BA72)*(1-BE72)</f>
        <v>113.943478246359</v>
      </c>
      <c r="BG72" s="7"/>
      <c r="BH72" s="0" t="n">
        <f aca="false">BH71+1</f>
        <v>41</v>
      </c>
      <c r="BI72" s="40" t="n">
        <f aca="false">T79/AG79</f>
        <v>0.0169319412061103</v>
      </c>
      <c r="BN72" s="0"/>
      <c r="BO72" s="0"/>
      <c r="BP72" s="0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144989593.42023</v>
      </c>
      <c r="E73" s="9"/>
      <c r="F73" s="67" t="n">
        <f aca="false">'Central pensions'!I73</f>
        <v>26353574.8785686</v>
      </c>
      <c r="G73" s="9" t="n">
        <f aca="false">'Central pensions'!K73</f>
        <v>2161218.74043908</v>
      </c>
      <c r="H73" s="9" t="n">
        <f aca="false">'Central pensions'!V73</f>
        <v>11890387.8472772</v>
      </c>
      <c r="I73" s="67" t="n">
        <f aca="false">'Central pensions'!M73</f>
        <v>66841.8167146104</v>
      </c>
      <c r="J73" s="9" t="n">
        <f aca="false">'Central pensions'!W73</f>
        <v>367743.954039501</v>
      </c>
      <c r="K73" s="9"/>
      <c r="L73" s="67" t="n">
        <f aca="false">'Central pensions'!N73</f>
        <v>4325529.93293622</v>
      </c>
      <c r="M73" s="67"/>
      <c r="N73" s="67" t="n">
        <f aca="false">'Central pensions'!L73</f>
        <v>1147279.66817719</v>
      </c>
      <c r="O73" s="9"/>
      <c r="P73" s="9" t="n">
        <f aca="false">'Central pensions'!X73</f>
        <v>28757189.6167938</v>
      </c>
      <c r="Q73" s="67"/>
      <c r="R73" s="67" t="n">
        <f aca="false">'Central SIPA income'!G68</f>
        <v>28797009.3295614</v>
      </c>
      <c r="S73" s="67"/>
      <c r="T73" s="9" t="n">
        <f aca="false">'Central SIPA income'!J68</f>
        <v>110107861.057331</v>
      </c>
      <c r="U73" s="9"/>
      <c r="V73" s="67" t="n">
        <f aca="false">'Central SIPA income'!F68</f>
        <v>117954.727979965</v>
      </c>
      <c r="W73" s="67"/>
      <c r="X73" s="67" t="n">
        <f aca="false">'Central SIPA income'!M68</f>
        <v>296268.269393957</v>
      </c>
      <c r="Y73" s="9"/>
      <c r="Z73" s="9" t="n">
        <f aca="false">R73+V73-N73-L73-F73</f>
        <v>-2911420.42214068</v>
      </c>
      <c r="AA73" s="9"/>
      <c r="AB73" s="9" t="n">
        <f aca="false">T73-P73-D73</f>
        <v>-63638921.9796922</v>
      </c>
      <c r="AC73" s="50"/>
      <c r="AD73" s="9"/>
      <c r="AE73" s="9"/>
      <c r="AF73" s="9"/>
      <c r="AG73" s="9" t="n">
        <f aca="false">BF73/100*$AG$57</f>
        <v>6552407879.64715</v>
      </c>
      <c r="AH73" s="40" t="n">
        <f aca="false">(AG73-AG72)/AG72</f>
        <v>-0.000105774291681213</v>
      </c>
      <c r="AI73" s="40" t="n">
        <f aca="false">(AG73-AG69)/AG69</f>
        <v>0.0220497105667947</v>
      </c>
      <c r="AJ73" s="40" t="n">
        <f aca="false">AB73/AG73</f>
        <v>-0.00971229556349278</v>
      </c>
      <c r="AK73" s="73"/>
      <c r="AL73" s="7"/>
      <c r="AM73" s="7"/>
      <c r="AN73" s="7"/>
      <c r="AO73" s="7"/>
      <c r="AP73" s="7"/>
      <c r="AQ73" s="7"/>
      <c r="AR73" s="7"/>
      <c r="AS73" s="7"/>
      <c r="AT73" s="7"/>
      <c r="AW73" s="71" t="n">
        <f aca="false">workers_and_wage_central!C61</f>
        <v>13113056</v>
      </c>
      <c r="AY73" s="40" t="n">
        <f aca="false">(AW73-AW72)/AW72</f>
        <v>-0.00241821070057664</v>
      </c>
      <c r="AZ73" s="39" t="n">
        <f aca="false">workers_and_wage_central!B61</f>
        <v>6970.19928682094</v>
      </c>
      <c r="BA73" s="40" t="n">
        <f aca="false">(AZ73-AZ72)/AZ72</f>
        <v>0.00231804192267741</v>
      </c>
      <c r="BB73" s="7"/>
      <c r="BC73" s="7"/>
      <c r="BD73" s="7"/>
      <c r="BE73" s="7"/>
      <c r="BF73" s="7" t="n">
        <f aca="false">BF72*(1+AY73)*(1+BA73)*(1-BE73)</f>
        <v>113.931425955656</v>
      </c>
      <c r="BG73" s="73" t="e">
        <f aca="false">(BB73-BB69)/BB69</f>
        <v>#DIV/0!</v>
      </c>
      <c r="BH73" s="0" t="n">
        <f aca="false">BH72+1</f>
        <v>42</v>
      </c>
      <c r="BI73" s="40" t="n">
        <f aca="false">T80/AG80</f>
        <v>0.0147369812436777</v>
      </c>
      <c r="BN73" s="0"/>
      <c r="BO73" s="0"/>
      <c r="BP73" s="0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145918414.219865</v>
      </c>
      <c r="E74" s="6"/>
      <c r="F74" s="8" t="n">
        <f aca="false">'Central pensions'!I74</f>
        <v>26522399.0535631</v>
      </c>
      <c r="G74" s="6" t="n">
        <f aca="false">'Central pensions'!K74</f>
        <v>2205067.65990636</v>
      </c>
      <c r="H74" s="6" t="n">
        <f aca="false">'Central pensions'!V74</f>
        <v>12131631.6646634</v>
      </c>
      <c r="I74" s="8" t="n">
        <f aca="false">'Central pensions'!M74</f>
        <v>68197.9688630835</v>
      </c>
      <c r="J74" s="6" t="n">
        <f aca="false">'Central pensions'!W74</f>
        <v>375205.103030828</v>
      </c>
      <c r="K74" s="6"/>
      <c r="L74" s="8" t="n">
        <f aca="false">'Central pensions'!N74</f>
        <v>5215985.55428942</v>
      </c>
      <c r="M74" s="8"/>
      <c r="N74" s="8" t="n">
        <f aca="false">'Central pensions'!L74</f>
        <v>1155613.83147355</v>
      </c>
      <c r="O74" s="6"/>
      <c r="P74" s="6" t="n">
        <f aca="false">'Central pensions'!X74</f>
        <v>33423620.1765243</v>
      </c>
      <c r="Q74" s="8"/>
      <c r="R74" s="8" t="n">
        <f aca="false">'Central SIPA income'!G69</f>
        <v>25381631.3834483</v>
      </c>
      <c r="S74" s="8"/>
      <c r="T74" s="6" t="n">
        <f aca="false">'Central SIPA income'!J69</f>
        <v>97048867.4637555</v>
      </c>
      <c r="U74" s="6"/>
      <c r="V74" s="8" t="n">
        <f aca="false">'Central SIPA income'!F69</f>
        <v>118563.393298286</v>
      </c>
      <c r="W74" s="8"/>
      <c r="X74" s="8" t="n">
        <f aca="false">'Central SIPA income'!M69</f>
        <v>297797.061190498</v>
      </c>
      <c r="Y74" s="6"/>
      <c r="Z74" s="6" t="n">
        <f aca="false">R74+V74-N74-L74-F74</f>
        <v>-7393803.66257947</v>
      </c>
      <c r="AA74" s="6"/>
      <c r="AB74" s="6" t="n">
        <f aca="false">T74-P74-D74</f>
        <v>-82293166.9326339</v>
      </c>
      <c r="AC74" s="50"/>
      <c r="AD74" s="6"/>
      <c r="AE74" s="6"/>
      <c r="AF74" s="6"/>
      <c r="AG74" s="6" t="n">
        <f aca="false">BF74/100*$AG$57</f>
        <v>6611978872.15546</v>
      </c>
      <c r="AH74" s="61" t="n">
        <f aca="false">(AG74-AG73)/AG73</f>
        <v>0.0090914658553761</v>
      </c>
      <c r="AI74" s="61"/>
      <c r="AJ74" s="61" t="n">
        <f aca="false">AB74/AG74</f>
        <v>-0.0124460722763633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0.00729557177727964</v>
      </c>
      <c r="AV74" s="5"/>
      <c r="AW74" s="65" t="n">
        <f aca="false">workers_and_wage_central!C62</f>
        <v>13181677</v>
      </c>
      <c r="AX74" s="5"/>
      <c r="AY74" s="61" t="n">
        <f aca="false">(AW74-AW73)/AW73</f>
        <v>0.00523302882257195</v>
      </c>
      <c r="AZ74" s="66" t="n">
        <f aca="false">workers_and_wage_central!B62</f>
        <v>6996.95335705458</v>
      </c>
      <c r="BA74" s="61" t="n">
        <f aca="false">(AZ74-AZ73)/AZ73</f>
        <v>0.00383835083226771</v>
      </c>
      <c r="BB74" s="5"/>
      <c r="BC74" s="5"/>
      <c r="BD74" s="5"/>
      <c r="BE74" s="5"/>
      <c r="BF74" s="5" t="n">
        <f aca="false">BF73*(1+AY74)*(1+BA74)*(1-BE74)</f>
        <v>114.967229624586</v>
      </c>
      <c r="BG74" s="5"/>
      <c r="BH74" s="5" t="n">
        <f aca="false">BH73+1</f>
        <v>43</v>
      </c>
      <c r="BI74" s="61" t="n">
        <f aca="false">T81/AG81</f>
        <v>0.0168801679638208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146208143.839786</v>
      </c>
      <c r="E75" s="9"/>
      <c r="F75" s="67" t="n">
        <f aca="false">'Central pensions'!I75</f>
        <v>26575060.8415785</v>
      </c>
      <c r="G75" s="9" t="n">
        <f aca="false">'Central pensions'!K75</f>
        <v>2304038.75687072</v>
      </c>
      <c r="H75" s="9" t="n">
        <f aca="false">'Central pensions'!V75</f>
        <v>12676141.4389668</v>
      </c>
      <c r="I75" s="67" t="n">
        <f aca="false">'Central pensions'!M75</f>
        <v>71258.9306248678</v>
      </c>
      <c r="J75" s="9" t="n">
        <f aca="false">'Central pensions'!W75</f>
        <v>392045.611514437</v>
      </c>
      <c r="K75" s="9"/>
      <c r="L75" s="67" t="n">
        <f aca="false">'Central pensions'!N75</f>
        <v>4341105.03216614</v>
      </c>
      <c r="M75" s="67"/>
      <c r="N75" s="67" t="n">
        <f aca="false">'Central pensions'!L75</f>
        <v>1158820.62081655</v>
      </c>
      <c r="O75" s="9"/>
      <c r="P75" s="9" t="n">
        <f aca="false">'Central pensions'!X75</f>
        <v>28901503.797029</v>
      </c>
      <c r="Q75" s="67"/>
      <c r="R75" s="67" t="n">
        <f aca="false">'Central SIPA income'!G70</f>
        <v>29257169.9900637</v>
      </c>
      <c r="S75" s="67"/>
      <c r="T75" s="9" t="n">
        <f aca="false">'Central SIPA income'!J70</f>
        <v>111867325.225669</v>
      </c>
      <c r="U75" s="9"/>
      <c r="V75" s="67" t="n">
        <f aca="false">'Central SIPA income'!F70</f>
        <v>118458.268147452</v>
      </c>
      <c r="W75" s="67"/>
      <c r="X75" s="67" t="n">
        <f aca="false">'Central SIPA income'!M70</f>
        <v>297533.017120027</v>
      </c>
      <c r="Y75" s="9"/>
      <c r="Z75" s="9" t="n">
        <f aca="false">R75+V75-N75-L75-F75</f>
        <v>-2699358.23635004</v>
      </c>
      <c r="AA75" s="9"/>
      <c r="AB75" s="9" t="n">
        <f aca="false">T75-P75-D75</f>
        <v>-63242322.4111463</v>
      </c>
      <c r="AC75" s="50"/>
      <c r="AD75" s="9"/>
      <c r="AE75" s="9"/>
      <c r="AF75" s="9"/>
      <c r="AG75" s="9" t="n">
        <f aca="false">BF75/100*$AG$57</f>
        <v>6626894832.44537</v>
      </c>
      <c r="AH75" s="40" t="n">
        <f aca="false">(AG75-AG74)/AG74</f>
        <v>0.00225589956929896</v>
      </c>
      <c r="AI75" s="40"/>
      <c r="AJ75" s="40" t="n">
        <f aca="false">AB75/AG75</f>
        <v>-0.00954328143273242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workers_and_wage_central!C63</f>
        <v>13196710</v>
      </c>
      <c r="AX75" s="7"/>
      <c r="AY75" s="40" t="n">
        <f aca="false">(AW75-AW74)/AW74</f>
        <v>0.00114044669733601</v>
      </c>
      <c r="AZ75" s="39" t="n">
        <f aca="false">workers_and_wage_central!B63</f>
        <v>7004.74923798504</v>
      </c>
      <c r="BA75" s="40" t="n">
        <f aca="false">(AZ75-AZ74)/AZ74</f>
        <v>0.00111418220654526</v>
      </c>
      <c r="BB75" s="7"/>
      <c r="BC75" s="7"/>
      <c r="BD75" s="7"/>
      <c r="BE75" s="7"/>
      <c r="BF75" s="7" t="n">
        <f aca="false">BF74*(1+AY75)*(1+BA75)*(1-BE75)</f>
        <v>115.226584148379</v>
      </c>
      <c r="BG75" s="7"/>
      <c r="BH75" s="7" t="n">
        <f aca="false">BH74+1</f>
        <v>44</v>
      </c>
      <c r="BI75" s="40" t="n">
        <f aca="false">T82/AG82</f>
        <v>0.0147077486900024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147391612.476145</v>
      </c>
      <c r="E76" s="9"/>
      <c r="F76" s="67" t="n">
        <f aca="false">'Central pensions'!I76</f>
        <v>26790170.2752213</v>
      </c>
      <c r="G76" s="9" t="n">
        <f aca="false">'Central pensions'!K76</f>
        <v>2352507.52030644</v>
      </c>
      <c r="H76" s="9" t="n">
        <f aca="false">'Central pensions'!V76</f>
        <v>12942802.2747929</v>
      </c>
      <c r="I76" s="67" t="n">
        <f aca="false">'Central pensions'!M76</f>
        <v>72757.9645455601</v>
      </c>
      <c r="J76" s="9" t="n">
        <f aca="false">'Central pensions'!W76</f>
        <v>400292.853859576</v>
      </c>
      <c r="K76" s="9"/>
      <c r="L76" s="67" t="n">
        <f aca="false">'Central pensions'!N76</f>
        <v>4317053.74559568</v>
      </c>
      <c r="M76" s="67"/>
      <c r="N76" s="67" t="n">
        <f aca="false">'Central pensions'!L76</f>
        <v>1170042.93485805</v>
      </c>
      <c r="O76" s="9"/>
      <c r="P76" s="9" t="n">
        <f aca="false">'Central pensions'!X76</f>
        <v>28838443.4174183</v>
      </c>
      <c r="Q76" s="67"/>
      <c r="R76" s="67" t="n">
        <f aca="false">'Central SIPA income'!G71</f>
        <v>25739402.568604</v>
      </c>
      <c r="S76" s="67"/>
      <c r="T76" s="9" t="n">
        <f aca="false">'Central SIPA income'!J71</f>
        <v>98416836.5988351</v>
      </c>
      <c r="U76" s="9"/>
      <c r="V76" s="67" t="n">
        <f aca="false">'Central SIPA income'!F71</f>
        <v>122200.077539733</v>
      </c>
      <c r="W76" s="67"/>
      <c r="X76" s="67" t="n">
        <f aca="false">'Central SIPA income'!M71</f>
        <v>306931.363519854</v>
      </c>
      <c r="Y76" s="9"/>
      <c r="Z76" s="9" t="n">
        <f aca="false">R76+V76-N76-L76-F76</f>
        <v>-6415664.30953126</v>
      </c>
      <c r="AA76" s="9"/>
      <c r="AB76" s="9" t="n">
        <f aca="false">T76-P76-D76</f>
        <v>-77813219.2947284</v>
      </c>
      <c r="AC76" s="50"/>
      <c r="AD76" s="9"/>
      <c r="AE76" s="9"/>
      <c r="AF76" s="9"/>
      <c r="AG76" s="9" t="n">
        <f aca="false">BF76/100*$AG$57</f>
        <v>6709042973.97539</v>
      </c>
      <c r="AH76" s="40" t="n">
        <f aca="false">(AG76-AG75)/AG75</f>
        <v>0.0123961740161951</v>
      </c>
      <c r="AI76" s="40"/>
      <c r="AJ76" s="40" t="n">
        <f aca="false">AB76/AG76</f>
        <v>-0.0115982591848895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71" t="n">
        <f aca="false">workers_and_wage_central!C64</f>
        <v>13317471</v>
      </c>
      <c r="AY76" s="40" t="n">
        <f aca="false">(AW76-AW75)/AW75</f>
        <v>0.009150841383951</v>
      </c>
      <c r="AZ76" s="39" t="n">
        <f aca="false">workers_and_wage_central!B64</f>
        <v>7027.27584188852</v>
      </c>
      <c r="BA76" s="40" t="n">
        <f aca="false">(AZ76-AZ75)/AZ75</f>
        <v>0.00321590440116317</v>
      </c>
      <c r="BB76" s="7"/>
      <c r="BC76" s="7"/>
      <c r="BD76" s="7"/>
      <c r="BE76" s="7"/>
      <c r="BF76" s="7" t="n">
        <f aca="false">BF75*(1+AY76)*(1+BA76)*(1-BE76)</f>
        <v>116.654952936775</v>
      </c>
      <c r="BG76" s="7"/>
      <c r="BH76" s="0" t="n">
        <f aca="false">BH75+1</f>
        <v>45</v>
      </c>
      <c r="BI76" s="40" t="n">
        <f aca="false">T83/AG83</f>
        <v>0.0169959224783477</v>
      </c>
      <c r="BN76" s="0"/>
      <c r="BO76" s="0"/>
      <c r="BP76" s="0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148017029.159056</v>
      </c>
      <c r="E77" s="9"/>
      <c r="F77" s="67" t="n">
        <f aca="false">'Central pensions'!I77</f>
        <v>26903847.1605383</v>
      </c>
      <c r="G77" s="9" t="n">
        <f aca="false">'Central pensions'!K77</f>
        <v>2431985.86021391</v>
      </c>
      <c r="H77" s="9" t="n">
        <f aca="false">'Central pensions'!V77</f>
        <v>13380068.6510624</v>
      </c>
      <c r="I77" s="67" t="n">
        <f aca="false">'Central pensions'!M77</f>
        <v>75216.0575323892</v>
      </c>
      <c r="J77" s="9" t="n">
        <f aca="false">'Central pensions'!W77</f>
        <v>413816.556218427</v>
      </c>
      <c r="K77" s="9"/>
      <c r="L77" s="67" t="n">
        <f aca="false">'Central pensions'!N77</f>
        <v>4360861.8451462</v>
      </c>
      <c r="M77" s="67"/>
      <c r="N77" s="67" t="n">
        <f aca="false">'Central pensions'!L77</f>
        <v>1176226.18905189</v>
      </c>
      <c r="O77" s="9"/>
      <c r="P77" s="9" t="n">
        <f aca="false">'Central pensions'!X77</f>
        <v>29099782.2944604</v>
      </c>
      <c r="Q77" s="67"/>
      <c r="R77" s="67" t="n">
        <f aca="false">'Central SIPA income'!G72</f>
        <v>29876306.1815594</v>
      </c>
      <c r="S77" s="67"/>
      <c r="T77" s="9" t="n">
        <f aca="false">'Central SIPA income'!J72</f>
        <v>114234646.115439</v>
      </c>
      <c r="U77" s="9"/>
      <c r="V77" s="67" t="n">
        <f aca="false">'Central SIPA income'!F72</f>
        <v>116612.095565192</v>
      </c>
      <c r="W77" s="67"/>
      <c r="X77" s="67" t="n">
        <f aca="false">'Central SIPA income'!M72</f>
        <v>292895.963859715</v>
      </c>
      <c r="Y77" s="9"/>
      <c r="Z77" s="9" t="n">
        <f aca="false">R77+V77-N77-L77-F77</f>
        <v>-2448016.91761183</v>
      </c>
      <c r="AA77" s="9"/>
      <c r="AB77" s="9" t="n">
        <f aca="false">T77-P77-D77</f>
        <v>-62882165.3380775</v>
      </c>
      <c r="AC77" s="50"/>
      <c r="AD77" s="9"/>
      <c r="AE77" s="9"/>
      <c r="AF77" s="9"/>
      <c r="AG77" s="9" t="n">
        <f aca="false">BF77/100*$AG$57</f>
        <v>6745531765.80628</v>
      </c>
      <c r="AH77" s="40" t="n">
        <f aca="false">(AG77-AG76)/AG76</f>
        <v>0.00543874766824838</v>
      </c>
      <c r="AI77" s="40" t="n">
        <f aca="false">(AG77-AG73)/AG73</f>
        <v>0.0294737277816597</v>
      </c>
      <c r="AJ77" s="40" t="n">
        <f aca="false">AB77/AG77</f>
        <v>-0.00932204717452122</v>
      </c>
      <c r="AK77" s="73"/>
      <c r="AL77" s="7"/>
      <c r="AM77" s="7"/>
      <c r="AN77" s="7"/>
      <c r="AO77" s="7"/>
      <c r="AP77" s="7"/>
      <c r="AQ77" s="7"/>
      <c r="AR77" s="7"/>
      <c r="AS77" s="7"/>
      <c r="AT77" s="7"/>
      <c r="AW77" s="71" t="n">
        <f aca="false">workers_and_wage_central!C65</f>
        <v>13288850</v>
      </c>
      <c r="AY77" s="40" t="n">
        <f aca="false">(AW77-AW76)/AW76</f>
        <v>-0.0021491317683365</v>
      </c>
      <c r="AZ77" s="39" t="n">
        <f aca="false">workers_and_wage_central!B65</f>
        <v>7080.71280682334</v>
      </c>
      <c r="BA77" s="40" t="n">
        <f aca="false">(AZ77-AZ76)/AZ76</f>
        <v>0.00760422191146823</v>
      </c>
      <c r="BB77" s="7"/>
      <c r="BC77" s="7"/>
      <c r="BD77" s="7"/>
      <c r="BE77" s="7"/>
      <c r="BF77" s="7" t="n">
        <f aca="false">BF76*(1+AY77)*(1+BA77)*(1-BE77)</f>
        <v>117.289409790049</v>
      </c>
      <c r="BG77" s="73" t="e">
        <f aca="false">(BB77-BB73)/BB73</f>
        <v>#DIV/0!</v>
      </c>
      <c r="BH77" s="0" t="n">
        <f aca="false">BH76+1</f>
        <v>46</v>
      </c>
      <c r="BI77" s="40" t="n">
        <f aca="false">T84/AG84</f>
        <v>0.0147560279914865</v>
      </c>
      <c r="BN77" s="0"/>
      <c r="BO77" s="0"/>
      <c r="BP77" s="0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148642349.092235</v>
      </c>
      <c r="E78" s="6"/>
      <c r="F78" s="8" t="n">
        <f aca="false">'Central pensions'!I78</f>
        <v>27017506.4604464</v>
      </c>
      <c r="G78" s="6" t="n">
        <f aca="false">'Central pensions'!K78</f>
        <v>2522202.77692817</v>
      </c>
      <c r="H78" s="6" t="n">
        <f aca="false">'Central pensions'!V78</f>
        <v>13876415.5085305</v>
      </c>
      <c r="I78" s="8" t="n">
        <f aca="false">'Central pensions'!M78</f>
        <v>78006.2714513871</v>
      </c>
      <c r="J78" s="6" t="n">
        <f aca="false">'Central pensions'!W78</f>
        <v>429167.489954554</v>
      </c>
      <c r="K78" s="6"/>
      <c r="L78" s="8" t="n">
        <f aca="false">'Central pensions'!N78</f>
        <v>5269435.43191877</v>
      </c>
      <c r="M78" s="8"/>
      <c r="N78" s="8" t="n">
        <f aca="false">'Central pensions'!L78</f>
        <v>1181153.42389341</v>
      </c>
      <c r="O78" s="6"/>
      <c r="P78" s="6" t="n">
        <f aca="false">'Central pensions'!X78</f>
        <v>33841483.1477291</v>
      </c>
      <c r="Q78" s="8"/>
      <c r="R78" s="8" t="n">
        <f aca="false">'Central SIPA income'!G73</f>
        <v>26358691.2256624</v>
      </c>
      <c r="S78" s="8"/>
      <c r="T78" s="6" t="n">
        <f aca="false">'Central SIPA income'!J73</f>
        <v>100784740.453899</v>
      </c>
      <c r="U78" s="6"/>
      <c r="V78" s="8" t="n">
        <f aca="false">'Central SIPA income'!F73</f>
        <v>114549.679106002</v>
      </c>
      <c r="W78" s="8"/>
      <c r="X78" s="8" t="n">
        <f aca="false">'Central SIPA income'!M73</f>
        <v>287715.768325392</v>
      </c>
      <c r="Y78" s="6"/>
      <c r="Z78" s="6" t="n">
        <f aca="false">R78+V78-N78-L78-F78</f>
        <v>-6994854.4114902</v>
      </c>
      <c r="AA78" s="6"/>
      <c r="AB78" s="6" t="n">
        <f aca="false">T78-P78-D78</f>
        <v>-81699091.786066</v>
      </c>
      <c r="AC78" s="50"/>
      <c r="AD78" s="6"/>
      <c r="AE78" s="6"/>
      <c r="AF78" s="6"/>
      <c r="AG78" s="6" t="n">
        <f aca="false">BF78/100*$AG$57</f>
        <v>6813152014.58407</v>
      </c>
      <c r="AH78" s="61" t="n">
        <f aca="false">(AG78-AG77)/AG77</f>
        <v>0.0100244504251792</v>
      </c>
      <c r="AI78" s="61"/>
      <c r="AJ78" s="61" t="n">
        <f aca="false">AB78/AG78</f>
        <v>-0.0119913795569485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0.00402816521347798</v>
      </c>
      <c r="AV78" s="5"/>
      <c r="AW78" s="65" t="n">
        <f aca="false">workers_and_wage_central!C66</f>
        <v>13342885</v>
      </c>
      <c r="AX78" s="5"/>
      <c r="AY78" s="61" t="n">
        <f aca="false">(AW78-AW77)/AW77</f>
        <v>0.00406619082915377</v>
      </c>
      <c r="AZ78" s="66" t="n">
        <f aca="false">workers_and_wage_central!B66</f>
        <v>7122.73067916412</v>
      </c>
      <c r="BA78" s="61" t="n">
        <f aca="false">(AZ78-AZ77)/AZ77</f>
        <v>0.00593413028986191</v>
      </c>
      <c r="BB78" s="5"/>
      <c r="BC78" s="5"/>
      <c r="BD78" s="5"/>
      <c r="BE78" s="5"/>
      <c r="BF78" s="5" t="n">
        <f aca="false">BF77*(1+AY78)*(1+BA78)*(1-BE78)</f>
        <v>118.465171663888</v>
      </c>
      <c r="BG78" s="5"/>
      <c r="BH78" s="5" t="n">
        <f aca="false">BH77+1</f>
        <v>47</v>
      </c>
      <c r="BI78" s="61" t="n">
        <f aca="false">T85/AG85</f>
        <v>0.0169973106925464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149045710.156405</v>
      </c>
      <c r="E79" s="9"/>
      <c r="F79" s="67" t="n">
        <f aca="false">'Central pensions'!I79</f>
        <v>27090822.1085349</v>
      </c>
      <c r="G79" s="9" t="n">
        <f aca="false">'Central pensions'!K79</f>
        <v>2577457.39895881</v>
      </c>
      <c r="H79" s="9" t="n">
        <f aca="false">'Central pensions'!V79</f>
        <v>14180410.136194</v>
      </c>
      <c r="I79" s="67" t="n">
        <f aca="false">'Central pensions'!M79</f>
        <v>79715.1772873863</v>
      </c>
      <c r="J79" s="9" t="n">
        <f aca="false">'Central pensions'!W79</f>
        <v>438569.385655486</v>
      </c>
      <c r="K79" s="9"/>
      <c r="L79" s="67" t="n">
        <f aca="false">'Central pensions'!N79</f>
        <v>4380631.47866885</v>
      </c>
      <c r="M79" s="67"/>
      <c r="N79" s="67" t="n">
        <f aca="false">'Central pensions'!L79</f>
        <v>1185920.73521582</v>
      </c>
      <c r="O79" s="9"/>
      <c r="P79" s="9" t="n">
        <f aca="false">'Central pensions'!X79</f>
        <v>29255703.5494307</v>
      </c>
      <c r="Q79" s="67"/>
      <c r="R79" s="67" t="n">
        <f aca="false">'Central SIPA income'!G74</f>
        <v>30202730.5717053</v>
      </c>
      <c r="S79" s="67"/>
      <c r="T79" s="9" t="n">
        <f aca="false">'Central SIPA income'!J74</f>
        <v>115482758.062918</v>
      </c>
      <c r="U79" s="9"/>
      <c r="V79" s="67" t="n">
        <f aca="false">'Central SIPA income'!F74</f>
        <v>118795.08212839</v>
      </c>
      <c r="W79" s="67"/>
      <c r="X79" s="67" t="n">
        <f aca="false">'Central SIPA income'!M74</f>
        <v>298378.996733978</v>
      </c>
      <c r="Y79" s="9"/>
      <c r="Z79" s="9" t="n">
        <f aca="false">R79+V79-N79-L79-F79</f>
        <v>-2335848.66858592</v>
      </c>
      <c r="AA79" s="9"/>
      <c r="AB79" s="9" t="n">
        <f aca="false">T79-P79-D79</f>
        <v>-62818655.6429171</v>
      </c>
      <c r="AC79" s="50"/>
      <c r="AD79" s="9"/>
      <c r="AE79" s="9"/>
      <c r="AF79" s="9"/>
      <c r="AG79" s="9" t="n">
        <f aca="false">BF79/100*$AG$57</f>
        <v>6820408638.15682</v>
      </c>
      <c r="AH79" s="40" t="n">
        <f aca="false">(AG79-AG78)/AG78</f>
        <v>0.00106509051276394</v>
      </c>
      <c r="AI79" s="40"/>
      <c r="AJ79" s="40" t="n">
        <f aca="false">AB79/AG79</f>
        <v>-0.00921039471029312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workers_and_wage_central!C67</f>
        <v>13382673</v>
      </c>
      <c r="AX79" s="7"/>
      <c r="AY79" s="40" t="n">
        <f aca="false">(AW79-AW78)/AW78</f>
        <v>0.00298196379568587</v>
      </c>
      <c r="AZ79" s="39" t="n">
        <f aca="false">workers_and_wage_central!B67</f>
        <v>7109.11789983889</v>
      </c>
      <c r="BA79" s="40" t="n">
        <f aca="false">(AZ79-AZ78)/AZ78</f>
        <v>-0.0019111742305593</v>
      </c>
      <c r="BB79" s="7"/>
      <c r="BC79" s="7"/>
      <c r="BD79" s="7"/>
      <c r="BE79" s="7"/>
      <c r="BF79" s="7" t="n">
        <f aca="false">BF78*(1+AY79)*(1+BA79)*(1-BE79)</f>
        <v>118.59134779432</v>
      </c>
      <c r="BG79" s="7"/>
      <c r="BH79" s="7" t="n">
        <f aca="false">BH78+1</f>
        <v>48</v>
      </c>
      <c r="BI79" s="40" t="n">
        <f aca="false">T86/AG86</f>
        <v>0.0147812860447977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149564599.732015</v>
      </c>
      <c r="E80" s="9"/>
      <c r="F80" s="67" t="n">
        <f aca="false">'Central pensions'!I80</f>
        <v>27185136.4311147</v>
      </c>
      <c r="G80" s="9" t="n">
        <f aca="false">'Central pensions'!K80</f>
        <v>2650382.67511959</v>
      </c>
      <c r="H80" s="9" t="n">
        <f aca="false">'Central pensions'!V80</f>
        <v>14581623.4891956</v>
      </c>
      <c r="I80" s="67" t="n">
        <f aca="false">'Central pensions'!M80</f>
        <v>81970.5981995757</v>
      </c>
      <c r="J80" s="9" t="n">
        <f aca="false">'Central pensions'!W80</f>
        <v>450978.046057599</v>
      </c>
      <c r="K80" s="9"/>
      <c r="L80" s="67" t="n">
        <f aca="false">'Central pensions'!N80</f>
        <v>4346414.51262766</v>
      </c>
      <c r="M80" s="67"/>
      <c r="N80" s="67" t="n">
        <f aca="false">'Central pensions'!L80</f>
        <v>1192028.06506909</v>
      </c>
      <c r="O80" s="9"/>
      <c r="P80" s="9" t="n">
        <f aca="false">'Central pensions'!X80</f>
        <v>29111752.2768814</v>
      </c>
      <c r="Q80" s="67"/>
      <c r="R80" s="67" t="n">
        <f aca="false">'Central SIPA income'!G75</f>
        <v>26325728.8683233</v>
      </c>
      <c r="S80" s="67"/>
      <c r="T80" s="9" t="n">
        <f aca="false">'Central SIPA income'!J75</f>
        <v>100658706.023709</v>
      </c>
      <c r="U80" s="9"/>
      <c r="V80" s="67" t="n">
        <f aca="false">'Central SIPA income'!F75</f>
        <v>118138.887955132</v>
      </c>
      <c r="W80" s="67"/>
      <c r="X80" s="67" t="n">
        <f aca="false">'Central SIPA income'!M75</f>
        <v>296730.826156783</v>
      </c>
      <c r="Y80" s="9"/>
      <c r="Z80" s="9" t="n">
        <f aca="false">R80+V80-N80-L80-F80</f>
        <v>-6279711.2525331</v>
      </c>
      <c r="AA80" s="9"/>
      <c r="AB80" s="9" t="n">
        <f aca="false">T80-P80-D80</f>
        <v>-78017645.9851878</v>
      </c>
      <c r="AC80" s="50"/>
      <c r="AD80" s="9"/>
      <c r="AE80" s="9"/>
      <c r="AF80" s="9"/>
      <c r="AG80" s="9" t="n">
        <f aca="false">BF80/100*$AG$57</f>
        <v>6830347705.49719</v>
      </c>
      <c r="AH80" s="40" t="n">
        <f aca="false">(AG80-AG79)/AG79</f>
        <v>0.00145725393706768</v>
      </c>
      <c r="AI80" s="40"/>
      <c r="AJ80" s="40" t="n">
        <f aca="false">AB80/AG80</f>
        <v>-0.0114222070894572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71" t="n">
        <f aca="false">workers_and_wage_central!C68</f>
        <v>13409880</v>
      </c>
      <c r="AY80" s="40" t="n">
        <f aca="false">(AW80-AW79)/AW79</f>
        <v>0.00203300192719347</v>
      </c>
      <c r="AZ80" s="39" t="n">
        <f aca="false">workers_and_wage_central!B68</f>
        <v>7105.03314381336</v>
      </c>
      <c r="BA80" s="40" t="n">
        <f aca="false">(AZ80-AZ79)/AZ79</f>
        <v>-0.000574579868146321</v>
      </c>
      <c r="BB80" s="7"/>
      <c r="BC80" s="7"/>
      <c r="BD80" s="7"/>
      <c r="BE80" s="7"/>
      <c r="BF80" s="7" t="n">
        <f aca="false">BF79*(1+AY80)*(1+BA80)*(1-BE80)</f>
        <v>118.764165502796</v>
      </c>
      <c r="BG80" s="7"/>
      <c r="BH80" s="0" t="n">
        <f aca="false">BH79+1</f>
        <v>49</v>
      </c>
      <c r="BI80" s="40" t="n">
        <f aca="false">T87/AG87</f>
        <v>0.0170133378586881</v>
      </c>
      <c r="BN80" s="0"/>
      <c r="BO80" s="0"/>
      <c r="BP80" s="0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150129746.268302</v>
      </c>
      <c r="E81" s="9"/>
      <c r="F81" s="67" t="n">
        <f aca="false">'Central pensions'!I81</f>
        <v>27287858.5038515</v>
      </c>
      <c r="G81" s="9" t="n">
        <f aca="false">'Central pensions'!K81</f>
        <v>2678782.59895008</v>
      </c>
      <c r="H81" s="9" t="n">
        <f aca="false">'Central pensions'!V81</f>
        <v>14737871.4907787</v>
      </c>
      <c r="I81" s="67" t="n">
        <f aca="false">'Central pensions'!M81</f>
        <v>82848.946359281</v>
      </c>
      <c r="J81" s="9" t="n">
        <f aca="false">'Central pensions'!W81</f>
        <v>455810.458477693</v>
      </c>
      <c r="K81" s="9"/>
      <c r="L81" s="67" t="n">
        <f aca="false">'Central pensions'!N81</f>
        <v>4364323.2246815</v>
      </c>
      <c r="M81" s="67"/>
      <c r="N81" s="67" t="n">
        <f aca="false">'Central pensions'!L81</f>
        <v>1197089.97524061</v>
      </c>
      <c r="O81" s="9"/>
      <c r="P81" s="9" t="n">
        <f aca="false">'Central pensions'!X81</f>
        <v>29232529.805122</v>
      </c>
      <c r="Q81" s="67"/>
      <c r="R81" s="67" t="n">
        <f aca="false">'Central SIPA income'!G76</f>
        <v>30261783.3960776</v>
      </c>
      <c r="S81" s="67"/>
      <c r="T81" s="9" t="n">
        <f aca="false">'Central SIPA income'!J76</f>
        <v>115708551.655115</v>
      </c>
      <c r="U81" s="9"/>
      <c r="V81" s="67" t="n">
        <f aca="false">'Central SIPA income'!F76</f>
        <v>125071.886892383</v>
      </c>
      <c r="W81" s="67"/>
      <c r="X81" s="67" t="n">
        <f aca="false">'Central SIPA income'!M76</f>
        <v>314144.5206481</v>
      </c>
      <c r="Y81" s="9"/>
      <c r="Z81" s="9" t="n">
        <f aca="false">R81+V81-N81-L81-F81</f>
        <v>-2462416.42080368</v>
      </c>
      <c r="AA81" s="9"/>
      <c r="AB81" s="9" t="n">
        <f aca="false">T81-P81-D81</f>
        <v>-63653724.418309</v>
      </c>
      <c r="AC81" s="50"/>
      <c r="AD81" s="9"/>
      <c r="AE81" s="9"/>
      <c r="AF81" s="9"/>
      <c r="AG81" s="9" t="n">
        <f aca="false">BF81/100*$AG$57</f>
        <v>6854703810.00429</v>
      </c>
      <c r="AH81" s="40" t="n">
        <f aca="false">(AG81-AG80)/AG80</f>
        <v>0.00356586597890105</v>
      </c>
      <c r="AI81" s="40" t="n">
        <f aca="false">(AG81-AG77)/AG77</f>
        <v>0.0161843495795859</v>
      </c>
      <c r="AJ81" s="40" t="n">
        <f aca="false">AB81/AG81</f>
        <v>-0.00928613783799204</v>
      </c>
      <c r="AK81" s="73"/>
      <c r="AL81" s="7"/>
      <c r="AM81" s="7"/>
      <c r="AN81" s="7"/>
      <c r="AO81" s="7"/>
      <c r="AP81" s="7"/>
      <c r="AQ81" s="7"/>
      <c r="AR81" s="7"/>
      <c r="AS81" s="7"/>
      <c r="AT81" s="7"/>
      <c r="AW81" s="71" t="n">
        <f aca="false">workers_and_wage_central!C69</f>
        <v>13459781</v>
      </c>
      <c r="AY81" s="40" t="n">
        <f aca="false">(AW81-AW80)/AW80</f>
        <v>0.00372121152463706</v>
      </c>
      <c r="AZ81" s="39" t="n">
        <f aca="false">workers_and_wage_central!B69</f>
        <v>7103.93350056728</v>
      </c>
      <c r="BA81" s="40" t="n">
        <f aca="false">(AZ81-AZ80)/AZ80</f>
        <v>-0.000154769615259923</v>
      </c>
      <c r="BB81" s="7"/>
      <c r="BC81" s="7"/>
      <c r="BD81" s="7"/>
      <c r="BE81" s="7"/>
      <c r="BF81" s="7" t="n">
        <f aca="false">BF80*(1+AY81)*(1+BA81)*(1-BE81)</f>
        <v>119.187662600075</v>
      </c>
      <c r="BG81" s="73" t="e">
        <f aca="false">(BB81-BB77)/BB77</f>
        <v>#DIV/0!</v>
      </c>
      <c r="BH81" s="0" t="n">
        <f aca="false">BH80+1</f>
        <v>50</v>
      </c>
      <c r="BI81" s="40" t="n">
        <f aca="false">T88/AG88</f>
        <v>0.0148612805652406</v>
      </c>
      <c r="BN81" s="0"/>
      <c r="BO81" s="0"/>
      <c r="BP81" s="0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150248573.604617</v>
      </c>
      <c r="E82" s="6"/>
      <c r="F82" s="8" t="n">
        <f aca="false">'Central pensions'!I82</f>
        <v>27309456.7788128</v>
      </c>
      <c r="G82" s="6" t="n">
        <f aca="false">'Central pensions'!K82</f>
        <v>2761358.63239164</v>
      </c>
      <c r="H82" s="6" t="n">
        <f aca="false">'Central pensions'!V82</f>
        <v>15192180.4629054</v>
      </c>
      <c r="I82" s="8" t="n">
        <f aca="false">'Central pensions'!M82</f>
        <v>85402.844300773</v>
      </c>
      <c r="J82" s="6" t="n">
        <f aca="false">'Central pensions'!W82</f>
        <v>469861.251430069</v>
      </c>
      <c r="K82" s="6"/>
      <c r="L82" s="8" t="n">
        <f aca="false">'Central pensions'!N82</f>
        <v>5239785.40138752</v>
      </c>
      <c r="M82" s="8"/>
      <c r="N82" s="8" t="n">
        <f aca="false">'Central pensions'!L82</f>
        <v>1198065.11813951</v>
      </c>
      <c r="O82" s="6"/>
      <c r="P82" s="6" t="n">
        <f aca="false">'Central pensions'!X82</f>
        <v>33780672.1503377</v>
      </c>
      <c r="Q82" s="8"/>
      <c r="R82" s="8" t="n">
        <f aca="false">'Central SIPA income'!G77</f>
        <v>26471784.4710766</v>
      </c>
      <c r="S82" s="8"/>
      <c r="T82" s="6" t="n">
        <f aca="false">'Central SIPA income'!J77</f>
        <v>101217162.279723</v>
      </c>
      <c r="U82" s="6"/>
      <c r="V82" s="8" t="n">
        <f aca="false">'Central SIPA income'!F77</f>
        <v>123029.263114226</v>
      </c>
      <c r="W82" s="8"/>
      <c r="X82" s="8" t="n">
        <f aca="false">'Central SIPA income'!M77</f>
        <v>309014.038622146</v>
      </c>
      <c r="Y82" s="6"/>
      <c r="Z82" s="6" t="n">
        <f aca="false">R82+V82-N82-L82-F82</f>
        <v>-7152493.56414903</v>
      </c>
      <c r="AA82" s="6"/>
      <c r="AB82" s="6" t="n">
        <f aca="false">T82-P82-D82</f>
        <v>-82812083.4752314</v>
      </c>
      <c r="AC82" s="50"/>
      <c r="AD82" s="6"/>
      <c r="AE82" s="6"/>
      <c r="AF82" s="6"/>
      <c r="AG82" s="6" t="n">
        <f aca="false">BF82/100*$AG$57</f>
        <v>6881893647.56593</v>
      </c>
      <c r="AH82" s="61" t="n">
        <f aca="false">(AG82-AG81)/AG81</f>
        <v>0.0039665955401254</v>
      </c>
      <c r="AI82" s="61"/>
      <c r="AJ82" s="61" t="n">
        <f aca="false">AB82/AG82</f>
        <v>-0.0120333279931638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0.00505064883266545</v>
      </c>
      <c r="AV82" s="5"/>
      <c r="AW82" s="65" t="n">
        <f aca="false">workers_and_wage_central!C70</f>
        <v>13469000</v>
      </c>
      <c r="AX82" s="5"/>
      <c r="AY82" s="61" t="n">
        <f aca="false">(AW82-AW81)/AW81</f>
        <v>0.000684929420471254</v>
      </c>
      <c r="AZ82" s="66" t="n">
        <f aca="false">workers_and_wage_central!B70</f>
        <v>7127.2302818015</v>
      </c>
      <c r="BA82" s="61" t="n">
        <f aca="false">(AZ82-AZ81)/AZ81</f>
        <v>0.00327941994844969</v>
      </c>
      <c r="BB82" s="5"/>
      <c r="BC82" s="5"/>
      <c r="BD82" s="5"/>
      <c r="BE82" s="5"/>
      <c r="BF82" s="5" t="n">
        <f aca="false">BF81*(1+AY82)*(1+BA82)*(1-BE82)</f>
        <v>119.660431850982</v>
      </c>
      <c r="BG82" s="5"/>
      <c r="BH82" s="5" t="n">
        <f aca="false">BH81+1</f>
        <v>51</v>
      </c>
      <c r="BI82" s="61" t="n">
        <f aca="false">T89/AG89</f>
        <v>0.0171376834024195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151286501.903598</v>
      </c>
      <c r="E83" s="9"/>
      <c r="F83" s="67" t="n">
        <f aca="false">'Central pensions'!I83</f>
        <v>27498112.5333433</v>
      </c>
      <c r="G83" s="9" t="n">
        <f aca="false">'Central pensions'!K83</f>
        <v>2801172.48189934</v>
      </c>
      <c r="H83" s="9" t="n">
        <f aca="false">'Central pensions'!V83</f>
        <v>15411224.5159121</v>
      </c>
      <c r="I83" s="67" t="n">
        <f aca="false">'Central pensions'!M83</f>
        <v>86634.2004711125</v>
      </c>
      <c r="J83" s="9" t="n">
        <f aca="false">'Central pensions'!W83</f>
        <v>476635.809770471</v>
      </c>
      <c r="K83" s="9"/>
      <c r="L83" s="67" t="n">
        <f aca="false">'Central pensions'!N83</f>
        <v>4339899.5279859</v>
      </c>
      <c r="M83" s="67"/>
      <c r="N83" s="67" t="n">
        <f aca="false">'Central pensions'!L83</f>
        <v>1207010.13892218</v>
      </c>
      <c r="O83" s="9"/>
      <c r="P83" s="9" t="n">
        <f aca="false">'Central pensions'!X83</f>
        <v>29160372.9405177</v>
      </c>
      <c r="Q83" s="67"/>
      <c r="R83" s="67" t="n">
        <f aca="false">'Central SIPA income'!G78</f>
        <v>30816129.0981679</v>
      </c>
      <c r="S83" s="67"/>
      <c r="T83" s="9" t="n">
        <f aca="false">'Central SIPA income'!J78</f>
        <v>117828140.493141</v>
      </c>
      <c r="U83" s="9"/>
      <c r="V83" s="67" t="n">
        <f aca="false">'Central SIPA income'!F78</f>
        <v>120139.62480571</v>
      </c>
      <c r="W83" s="67"/>
      <c r="X83" s="67" t="n">
        <f aca="false">'Central SIPA income'!M78</f>
        <v>301756.100296996</v>
      </c>
      <c r="Y83" s="9"/>
      <c r="Z83" s="9" t="n">
        <f aca="false">R83+V83-N83-L83-F83</f>
        <v>-2108753.47727785</v>
      </c>
      <c r="AA83" s="9"/>
      <c r="AB83" s="9" t="n">
        <f aca="false">T83-P83-D83</f>
        <v>-62618734.3509742</v>
      </c>
      <c r="AC83" s="50"/>
      <c r="AD83" s="9"/>
      <c r="AE83" s="9"/>
      <c r="AF83" s="9"/>
      <c r="AG83" s="9" t="n">
        <f aca="false">BF83/100*$AG$57</f>
        <v>6932729932.32647</v>
      </c>
      <c r="AH83" s="40" t="n">
        <f aca="false">(AG83-AG82)/AG82</f>
        <v>0.00738696169455079</v>
      </c>
      <c r="AI83" s="40"/>
      <c r="AJ83" s="40" t="n">
        <f aca="false">AB83/AG83</f>
        <v>-0.00903233429864197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workers_and_wage_central!C71</f>
        <v>13468362</v>
      </c>
      <c r="AX83" s="7"/>
      <c r="AY83" s="40" t="n">
        <f aca="false">(AW83-AW82)/AW82</f>
        <v>-4.73680302917811E-005</v>
      </c>
      <c r="AZ83" s="39" t="n">
        <f aca="false">workers_and_wage_central!B71</f>
        <v>7180.21897171117</v>
      </c>
      <c r="BA83" s="40" t="n">
        <f aca="false">(AZ83-AZ82)/AZ82</f>
        <v>0.00743468189107958</v>
      </c>
      <c r="BB83" s="7"/>
      <c r="BC83" s="7"/>
      <c r="BD83" s="7"/>
      <c r="BE83" s="7"/>
      <c r="BF83" s="7" t="n">
        <f aca="false">BF82*(1+AY83)*(1+BA83)*(1-BE83)</f>
        <v>120.544358877419</v>
      </c>
      <c r="BG83" s="7"/>
      <c r="BH83" s="7" t="n">
        <f aca="false">BH82+1</f>
        <v>52</v>
      </c>
      <c r="BI83" s="40" t="n">
        <f aca="false">T90/AG90</f>
        <v>0.014925147217949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151069130.587917</v>
      </c>
      <c r="E84" s="9"/>
      <c r="F84" s="67" t="n">
        <f aca="false">'Central pensions'!I84</f>
        <v>27458602.7236452</v>
      </c>
      <c r="G84" s="9" t="n">
        <f aca="false">'Central pensions'!K84</f>
        <v>2884765.69465158</v>
      </c>
      <c r="H84" s="9" t="n">
        <f aca="false">'Central pensions'!V84</f>
        <v>15871129.7084897</v>
      </c>
      <c r="I84" s="67" t="n">
        <f aca="false">'Central pensions'!M84</f>
        <v>89219.5575665436</v>
      </c>
      <c r="J84" s="9" t="n">
        <f aca="false">'Central pensions'!W84</f>
        <v>490859.681705868</v>
      </c>
      <c r="K84" s="9"/>
      <c r="L84" s="67" t="n">
        <f aca="false">'Central pensions'!N84</f>
        <v>4413340.38130003</v>
      </c>
      <c r="M84" s="67"/>
      <c r="N84" s="67" t="n">
        <f aca="false">'Central pensions'!L84</f>
        <v>1205875.44378094</v>
      </c>
      <c r="O84" s="9"/>
      <c r="P84" s="9" t="n">
        <f aca="false">'Central pensions'!X84</f>
        <v>29535215.1196099</v>
      </c>
      <c r="Q84" s="67"/>
      <c r="R84" s="67" t="n">
        <f aca="false">'Central SIPA income'!G79</f>
        <v>26777118.9733254</v>
      </c>
      <c r="S84" s="67"/>
      <c r="T84" s="9" t="n">
        <f aca="false">'Central SIPA income'!J79</f>
        <v>102384635.212932</v>
      </c>
      <c r="U84" s="9"/>
      <c r="V84" s="67" t="n">
        <f aca="false">'Central SIPA income'!F79</f>
        <v>119857.768953068</v>
      </c>
      <c r="W84" s="67"/>
      <c r="X84" s="67" t="n">
        <f aca="false">'Central SIPA income'!M79</f>
        <v>301048.159656455</v>
      </c>
      <c r="Y84" s="9"/>
      <c r="Z84" s="9" t="n">
        <f aca="false">R84+V84-N84-L84-F84</f>
        <v>-6180841.80644765</v>
      </c>
      <c r="AA84" s="9"/>
      <c r="AB84" s="9" t="n">
        <f aca="false">T84-P84-D84</f>
        <v>-78219710.4945946</v>
      </c>
      <c r="AC84" s="50"/>
      <c r="AD84" s="9"/>
      <c r="AE84" s="9"/>
      <c r="AF84" s="9"/>
      <c r="AG84" s="9" t="n">
        <f aca="false">BF84/100*$AG$57</f>
        <v>6938495594.61417</v>
      </c>
      <c r="AH84" s="40" t="n">
        <f aca="false">(AG84-AG83)/AG83</f>
        <v>0.000831658285260811</v>
      </c>
      <c r="AI84" s="40"/>
      <c r="AJ84" s="40" t="n">
        <f aca="false">AB84/AG84</f>
        <v>-0.0112732954035902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71" t="n">
        <f aca="false">workers_and_wage_central!C72</f>
        <v>13500787</v>
      </c>
      <c r="AY84" s="40" t="n">
        <f aca="false">(AW84-AW83)/AW83</f>
        <v>0.00240749394766788</v>
      </c>
      <c r="AZ84" s="39" t="n">
        <f aca="false">workers_and_wage_central!B72</f>
        <v>7168.93130158916</v>
      </c>
      <c r="BA84" s="40" t="n">
        <f aca="false">(AZ84-AZ83)/AZ83</f>
        <v>-0.00157205095923725</v>
      </c>
      <c r="BB84" s="7"/>
      <c r="BC84" s="7"/>
      <c r="BD84" s="7"/>
      <c r="BE84" s="7"/>
      <c r="BF84" s="7" t="n">
        <f aca="false">BF83*(1+AY84)*(1+BA84)*(1-BE84)</f>
        <v>120.64461059222</v>
      </c>
      <c r="BG84" s="7"/>
      <c r="BH84" s="0" t="n">
        <f aca="false">BH83+1</f>
        <v>53</v>
      </c>
      <c r="BI84" s="40" t="n">
        <f aca="false">T91/AG91</f>
        <v>0.0172026092074313</v>
      </c>
      <c r="BN84" s="0"/>
      <c r="BO84" s="0"/>
      <c r="BP84" s="0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151435850.236004</v>
      </c>
      <c r="E85" s="9"/>
      <c r="F85" s="67" t="n">
        <f aca="false">'Central pensions'!I85</f>
        <v>27525258.360628</v>
      </c>
      <c r="G85" s="9" t="n">
        <f aca="false">'Central pensions'!K85</f>
        <v>2980966.73802293</v>
      </c>
      <c r="H85" s="9" t="n">
        <f aca="false">'Central pensions'!V85</f>
        <v>16400399.4652223</v>
      </c>
      <c r="I85" s="67" t="n">
        <f aca="false">'Central pensions'!M85</f>
        <v>92194.8475677189</v>
      </c>
      <c r="J85" s="9" t="n">
        <f aca="false">'Central pensions'!W85</f>
        <v>507228.849439863</v>
      </c>
      <c r="K85" s="9"/>
      <c r="L85" s="67" t="n">
        <f aca="false">'Central pensions'!N85</f>
        <v>4422415.73683044</v>
      </c>
      <c r="M85" s="67"/>
      <c r="N85" s="67" t="n">
        <f aca="false">'Central pensions'!L85</f>
        <v>1209861.82773088</v>
      </c>
      <c r="O85" s="9"/>
      <c r="P85" s="9" t="n">
        <f aca="false">'Central pensions'!X85</f>
        <v>29604239.0909188</v>
      </c>
      <c r="Q85" s="67"/>
      <c r="R85" s="67" t="n">
        <f aca="false">'Central SIPA income'!G80</f>
        <v>31091567.0003184</v>
      </c>
      <c r="S85" s="67"/>
      <c r="T85" s="9" t="n">
        <f aca="false">'Central SIPA income'!J80</f>
        <v>118881301.184685</v>
      </c>
      <c r="U85" s="9"/>
      <c r="V85" s="67" t="n">
        <f aca="false">'Central SIPA income'!F80</f>
        <v>119192.356227123</v>
      </c>
      <c r="W85" s="67"/>
      <c r="X85" s="67" t="n">
        <f aca="false">'Central SIPA income'!M80</f>
        <v>299376.834732695</v>
      </c>
      <c r="Y85" s="9"/>
      <c r="Z85" s="9" t="n">
        <f aca="false">R85+V85-N85-L85-F85</f>
        <v>-1946776.56864375</v>
      </c>
      <c r="AA85" s="9"/>
      <c r="AB85" s="9" t="n">
        <f aca="false">T85-P85-D85</f>
        <v>-62158788.1422377</v>
      </c>
      <c r="AC85" s="50"/>
      <c r="AD85" s="9"/>
      <c r="AE85" s="9"/>
      <c r="AF85" s="9"/>
      <c r="AG85" s="9" t="n">
        <f aca="false">BF85/100*$AG$57</f>
        <v>6994124149.11123</v>
      </c>
      <c r="AH85" s="40" t="n">
        <f aca="false">(AG85-AG84)/AG84</f>
        <v>0.00801737981072482</v>
      </c>
      <c r="AI85" s="40" t="n">
        <f aca="false">(AG85-AG81)/AG81</f>
        <v>0.0203393673849864</v>
      </c>
      <c r="AJ85" s="40" t="n">
        <f aca="false">AB85/AG85</f>
        <v>-0.00888728693072119</v>
      </c>
      <c r="AK85" s="73"/>
      <c r="AL85" s="7"/>
      <c r="AM85" s="7"/>
      <c r="AN85" s="7"/>
      <c r="AO85" s="7"/>
      <c r="AP85" s="7"/>
      <c r="AQ85" s="7"/>
      <c r="AR85" s="7"/>
      <c r="AS85" s="7"/>
      <c r="AT85" s="7"/>
      <c r="AW85" s="71" t="n">
        <f aca="false">workers_and_wage_central!C73</f>
        <v>13495110</v>
      </c>
      <c r="AY85" s="40" t="n">
        <f aca="false">(AW85-AW84)/AW84</f>
        <v>-0.000420494005275396</v>
      </c>
      <c r="AZ85" s="39" t="n">
        <f aca="false">workers_and_wage_central!B73</f>
        <v>7229.44728591617</v>
      </c>
      <c r="BA85" s="40" t="n">
        <f aca="false">(AZ85-AZ84)/AZ84</f>
        <v>0.0084414233839292</v>
      </c>
      <c r="BB85" s="7"/>
      <c r="BC85" s="7"/>
      <c r="BD85" s="7"/>
      <c r="BE85" s="7"/>
      <c r="BF85" s="7" t="n">
        <f aca="false">BF84*(1+AY85)*(1+BA85)*(1-BE85)</f>
        <v>121.611864257455</v>
      </c>
      <c r="BG85" s="73" t="e">
        <f aca="false">(BB85-BB81)/BB81</f>
        <v>#DIV/0!</v>
      </c>
      <c r="BH85" s="0" t="n">
        <f aca="false">BH84+1</f>
        <v>54</v>
      </c>
      <c r="BI85" s="40" t="n">
        <f aca="false">T92/AG92</f>
        <v>0.0149904135648909</v>
      </c>
      <c r="BN85" s="0"/>
      <c r="BO85" s="0"/>
      <c r="BP85" s="0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151422440.717349</v>
      </c>
      <c r="E86" s="6"/>
      <c r="F86" s="8" t="n">
        <f aca="false">'Central pensions'!I86</f>
        <v>27522821.0218809</v>
      </c>
      <c r="G86" s="6" t="n">
        <f aca="false">'Central pensions'!K86</f>
        <v>3079637.35037535</v>
      </c>
      <c r="H86" s="6" t="n">
        <f aca="false">'Central pensions'!V86</f>
        <v>16943256.0618481</v>
      </c>
      <c r="I86" s="8" t="n">
        <f aca="false">'Central pensions'!M86</f>
        <v>95246.5159909907</v>
      </c>
      <c r="J86" s="6" t="n">
        <f aca="false">'Central pensions'!W86</f>
        <v>524018.228716955</v>
      </c>
      <c r="K86" s="6"/>
      <c r="L86" s="8" t="n">
        <f aca="false">'Central pensions'!N86</f>
        <v>5353965.52410948</v>
      </c>
      <c r="M86" s="8"/>
      <c r="N86" s="8" t="n">
        <f aca="false">'Central pensions'!L86</f>
        <v>1210828.30939886</v>
      </c>
      <c r="O86" s="6"/>
      <c r="P86" s="6" t="n">
        <f aca="false">'Central pensions'!X86</f>
        <v>34443372.6624902</v>
      </c>
      <c r="Q86" s="8"/>
      <c r="R86" s="8" t="n">
        <f aca="false">'Central SIPA income'!G81</f>
        <v>27273360.6975338</v>
      </c>
      <c r="S86" s="8"/>
      <c r="T86" s="6" t="n">
        <f aca="false">'Central SIPA income'!J81</f>
        <v>104282058.455557</v>
      </c>
      <c r="U86" s="6"/>
      <c r="V86" s="8" t="n">
        <f aca="false">'Central SIPA income'!F81</f>
        <v>120985.8664184</v>
      </c>
      <c r="W86" s="8"/>
      <c r="X86" s="8" t="n">
        <f aca="false">'Central SIPA income'!M81</f>
        <v>303881.615249845</v>
      </c>
      <c r="Y86" s="6"/>
      <c r="Z86" s="6" t="n">
        <f aca="false">R86+V86-N86-L86-F86</f>
        <v>-6693268.29143705</v>
      </c>
      <c r="AA86" s="6"/>
      <c r="AB86" s="6" t="n">
        <f aca="false">T86-P86-D86</f>
        <v>-81583754.9242819</v>
      </c>
      <c r="AC86" s="50"/>
      <c r="AD86" s="6"/>
      <c r="AE86" s="6"/>
      <c r="AF86" s="6"/>
      <c r="AG86" s="6" t="n">
        <f aca="false">BF86/100*$AG$57</f>
        <v>7055005778.21905</v>
      </c>
      <c r="AH86" s="61" t="n">
        <f aca="false">(AG86-AG85)/AG85</f>
        <v>0.00870468236048695</v>
      </c>
      <c r="AI86" s="61"/>
      <c r="AJ86" s="61" t="n">
        <f aca="false">AB86/AG86</f>
        <v>-0.0115639529560919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0.00423455987691983</v>
      </c>
      <c r="AV86" s="5"/>
      <c r="AW86" s="65" t="n">
        <f aca="false">workers_and_wage_central!C74</f>
        <v>13569613</v>
      </c>
      <c r="AX86" s="5"/>
      <c r="AY86" s="61" t="n">
        <f aca="false">(AW86-AW85)/AW85</f>
        <v>0.00552074047562413</v>
      </c>
      <c r="AZ86" s="66" t="n">
        <f aca="false">workers_and_wage_central!B74</f>
        <v>7252.33904646519</v>
      </c>
      <c r="BA86" s="61" t="n">
        <f aca="false">(AZ86-AZ85)/AZ85</f>
        <v>0.00316646067723777</v>
      </c>
      <c r="BB86" s="5"/>
      <c r="BC86" s="5"/>
      <c r="BD86" s="5"/>
      <c r="BE86" s="5"/>
      <c r="BF86" s="5" t="n">
        <f aca="false">BF85*(1+AY86)*(1+BA86)*(1-BE86)</f>
        <v>122.670456907083</v>
      </c>
      <c r="BG86" s="5"/>
      <c r="BH86" s="5" t="n">
        <f aca="false">BH85+1</f>
        <v>55</v>
      </c>
      <c r="BI86" s="61" t="n">
        <f aca="false">T93/AG93</f>
        <v>0.0171841389713102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151721377.72582</v>
      </c>
      <c r="E87" s="9"/>
      <c r="F87" s="67" t="n">
        <f aca="false">'Central pensions'!I87</f>
        <v>27577156.3617552</v>
      </c>
      <c r="G87" s="9" t="n">
        <f aca="false">'Central pensions'!K87</f>
        <v>3145693.66427659</v>
      </c>
      <c r="H87" s="9" t="n">
        <f aca="false">'Central pensions'!V87</f>
        <v>17306678.4111692</v>
      </c>
      <c r="I87" s="67" t="n">
        <f aca="false">'Central pensions'!M87</f>
        <v>97289.494771441</v>
      </c>
      <c r="J87" s="9" t="n">
        <f aca="false">'Central pensions'!W87</f>
        <v>535258.095190802</v>
      </c>
      <c r="K87" s="9"/>
      <c r="L87" s="67" t="n">
        <f aca="false">'Central pensions'!N87</f>
        <v>4347491.87746458</v>
      </c>
      <c r="M87" s="67"/>
      <c r="N87" s="67" t="n">
        <f aca="false">'Central pensions'!L87</f>
        <v>1213443.67020703</v>
      </c>
      <c r="O87" s="9"/>
      <c r="P87" s="9" t="n">
        <f aca="false">'Central pensions'!X87</f>
        <v>29235165.0689857</v>
      </c>
      <c r="Q87" s="67"/>
      <c r="R87" s="67" t="n">
        <f aca="false">'Central SIPA income'!G82</f>
        <v>31378462.9558638</v>
      </c>
      <c r="S87" s="67"/>
      <c r="T87" s="9" t="n">
        <f aca="false">'Central SIPA income'!J82</f>
        <v>119978272.736473</v>
      </c>
      <c r="U87" s="9"/>
      <c r="V87" s="67" t="n">
        <f aca="false">'Central SIPA income'!F82</f>
        <v>119343.090410714</v>
      </c>
      <c r="W87" s="67"/>
      <c r="X87" s="67" t="n">
        <f aca="false">'Central SIPA income'!M82</f>
        <v>299755.435544004</v>
      </c>
      <c r="Y87" s="9"/>
      <c r="Z87" s="9" t="n">
        <f aca="false">R87+V87-N87-L87-F87</f>
        <v>-1640285.86315235</v>
      </c>
      <c r="AA87" s="9"/>
      <c r="AB87" s="9" t="n">
        <f aca="false">T87-P87-D87</f>
        <v>-60978270.058333</v>
      </c>
      <c r="AC87" s="50"/>
      <c r="AD87" s="9"/>
      <c r="AE87" s="9"/>
      <c r="AF87" s="9"/>
      <c r="AG87" s="9" t="n">
        <f aca="false">BF87/100*$AG$57</f>
        <v>7052012587.5949</v>
      </c>
      <c r="AH87" s="40" t="n">
        <f aca="false">(AG87-AG86)/AG86</f>
        <v>-0.000424264801227916</v>
      </c>
      <c r="AI87" s="40"/>
      <c r="AJ87" s="40" t="n">
        <f aca="false">AB87/AG87</f>
        <v>-0.00864693153917494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workers_and_wage_central!C75</f>
        <v>13574168</v>
      </c>
      <c r="AX87" s="7"/>
      <c r="AY87" s="40" t="n">
        <f aca="false">(AW87-AW86)/AW86</f>
        <v>0.000335676485394241</v>
      </c>
      <c r="AZ87" s="39" t="n">
        <f aca="false">workers_and_wage_central!B75</f>
        <v>7246.82954400962</v>
      </c>
      <c r="BA87" s="40" t="n">
        <f aca="false">(AZ87-AZ86)/AZ86</f>
        <v>-0.00075968627780255</v>
      </c>
      <c r="BB87" s="7"/>
      <c r="BC87" s="7"/>
      <c r="BD87" s="7"/>
      <c r="BE87" s="7"/>
      <c r="BF87" s="7" t="n">
        <f aca="false">BF86*(1+AY87)*(1+BA87)*(1-BE87)</f>
        <v>122.618412150067</v>
      </c>
      <c r="BG87" s="7"/>
      <c r="BH87" s="7" t="n">
        <f aca="false">BH86+1</f>
        <v>56</v>
      </c>
      <c r="BI87" s="40" t="n">
        <f aca="false">T94/AG94</f>
        <v>0.0149898570484958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151873869.837313</v>
      </c>
      <c r="E88" s="9"/>
      <c r="F88" s="67" t="n">
        <f aca="false">'Central pensions'!I88</f>
        <v>27604873.6081024</v>
      </c>
      <c r="G88" s="9" t="n">
        <f aca="false">'Central pensions'!K88</f>
        <v>3245362.07211082</v>
      </c>
      <c r="H88" s="9" t="n">
        <f aca="false">'Central pensions'!V88</f>
        <v>17855024.5841387</v>
      </c>
      <c r="I88" s="67" t="n">
        <f aca="false">'Central pensions'!M88</f>
        <v>100372.022848789</v>
      </c>
      <c r="J88" s="9" t="n">
        <f aca="false">'Central pensions'!W88</f>
        <v>552217.255179552</v>
      </c>
      <c r="K88" s="9"/>
      <c r="L88" s="67" t="n">
        <f aca="false">'Central pensions'!N88</f>
        <v>4306249.73590282</v>
      </c>
      <c r="M88" s="67"/>
      <c r="N88" s="67" t="n">
        <f aca="false">'Central pensions'!L88</f>
        <v>1215744.07400627</v>
      </c>
      <c r="O88" s="9"/>
      <c r="P88" s="9" t="n">
        <f aca="false">'Central pensions'!X88</f>
        <v>29033815.5433394</v>
      </c>
      <c r="Q88" s="67"/>
      <c r="R88" s="67" t="n">
        <f aca="false">'Central SIPA income'!G83</f>
        <v>27563498.0990273</v>
      </c>
      <c r="S88" s="67"/>
      <c r="T88" s="9" t="n">
        <f aca="false">'Central SIPA income'!J83</f>
        <v>105391423.956869</v>
      </c>
      <c r="U88" s="9"/>
      <c r="V88" s="67" t="n">
        <f aca="false">'Central SIPA income'!F83</f>
        <v>120539.40013091</v>
      </c>
      <c r="W88" s="67"/>
      <c r="X88" s="67" t="n">
        <f aca="false">'Central SIPA income'!M83</f>
        <v>302760.220655472</v>
      </c>
      <c r="Y88" s="9"/>
      <c r="Z88" s="9" t="n">
        <f aca="false">R88+V88-N88-L88-F88</f>
        <v>-5442829.91885332</v>
      </c>
      <c r="AA88" s="9"/>
      <c r="AB88" s="9" t="n">
        <f aca="false">T88-P88-D88</f>
        <v>-75516261.423783</v>
      </c>
      <c r="AC88" s="50"/>
      <c r="AD88" s="9"/>
      <c r="AE88" s="9"/>
      <c r="AF88" s="9"/>
      <c r="AG88" s="9" t="n">
        <f aca="false">BF88/100*$AG$57</f>
        <v>7091678506.04823</v>
      </c>
      <c r="AH88" s="40" t="n">
        <f aca="false">(AG88-AG87)/AG87</f>
        <v>0.00562476569073469</v>
      </c>
      <c r="AI88" s="40"/>
      <c r="AJ88" s="40" t="n">
        <f aca="false">AB88/AG88</f>
        <v>-0.0106485737275566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71" t="n">
        <f aca="false">workers_and_wage_central!C76</f>
        <v>13620013</v>
      </c>
      <c r="AY88" s="40" t="n">
        <f aca="false">(AW88-AW87)/AW87</f>
        <v>0.00337737090037489</v>
      </c>
      <c r="AZ88" s="39" t="n">
        <f aca="false">workers_and_wage_central!B76</f>
        <v>7263.06121061499</v>
      </c>
      <c r="BA88" s="40" t="n">
        <f aca="false">(AZ88-AZ87)/AZ87</f>
        <v>0.00223983005351536</v>
      </c>
      <c r="BB88" s="7"/>
      <c r="BC88" s="7"/>
      <c r="BD88" s="7"/>
      <c r="BE88" s="7"/>
      <c r="BF88" s="7" t="n">
        <f aca="false">BF87*(1+AY88)*(1+BA88)*(1-BE88)</f>
        <v>123.308111987781</v>
      </c>
      <c r="BG88" s="7"/>
      <c r="BH88" s="0" t="n">
        <f aca="false">BH87+1</f>
        <v>57</v>
      </c>
      <c r="BI88" s="40" t="n">
        <f aca="false">T95/AG95</f>
        <v>0.0172371278064474</v>
      </c>
      <c r="BN88" s="0"/>
      <c r="BO88" s="0"/>
      <c r="BP88" s="0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152336723.667694</v>
      </c>
      <c r="E89" s="9"/>
      <c r="F89" s="67" t="n">
        <f aca="false">'Central pensions'!I89</f>
        <v>27689002.7706792</v>
      </c>
      <c r="G89" s="9" t="n">
        <f aca="false">'Central pensions'!K89</f>
        <v>3343654.46644443</v>
      </c>
      <c r="H89" s="9" t="n">
        <f aca="false">'Central pensions'!V89</f>
        <v>18395800.3368173</v>
      </c>
      <c r="I89" s="67" t="n">
        <f aca="false">'Central pensions'!M89</f>
        <v>103411.99380756</v>
      </c>
      <c r="J89" s="9" t="n">
        <f aca="false">'Central pensions'!W89</f>
        <v>568942.278458269</v>
      </c>
      <c r="K89" s="9"/>
      <c r="L89" s="67" t="n">
        <f aca="false">'Central pensions'!N89</f>
        <v>4449559.59572161</v>
      </c>
      <c r="M89" s="67"/>
      <c r="N89" s="67" t="n">
        <f aca="false">'Central pensions'!L89</f>
        <v>1220312.63999591</v>
      </c>
      <c r="O89" s="9"/>
      <c r="P89" s="9" t="n">
        <f aca="false">'Central pensions'!X89</f>
        <v>29802585.9893356</v>
      </c>
      <c r="Q89" s="67"/>
      <c r="R89" s="67" t="n">
        <f aca="false">'Central SIPA income'!G84</f>
        <v>31881992.9580967</v>
      </c>
      <c r="S89" s="67"/>
      <c r="T89" s="9" t="n">
        <f aca="false">'Central SIPA income'!J84</f>
        <v>121903563.341812</v>
      </c>
      <c r="U89" s="9"/>
      <c r="V89" s="67" t="n">
        <f aca="false">'Central SIPA income'!F84</f>
        <v>120227.706876003</v>
      </c>
      <c r="W89" s="67"/>
      <c r="X89" s="67" t="n">
        <f aca="false">'Central SIPA income'!M84</f>
        <v>301977.337062806</v>
      </c>
      <c r="Y89" s="9"/>
      <c r="Z89" s="9" t="n">
        <f aca="false">R89+V89-N89-L89-F89</f>
        <v>-1356654.34142407</v>
      </c>
      <c r="AA89" s="9"/>
      <c r="AB89" s="9" t="n">
        <f aca="false">T89-P89-D89</f>
        <v>-60235746.3152183</v>
      </c>
      <c r="AC89" s="50"/>
      <c r="AD89" s="9"/>
      <c r="AE89" s="9"/>
      <c r="AF89" s="9"/>
      <c r="AG89" s="9" t="n">
        <f aca="false">BF89/100*$AG$57</f>
        <v>7113187965.91849</v>
      </c>
      <c r="AH89" s="40" t="n">
        <f aca="false">(AG89-AG88)/AG88</f>
        <v>0.0030330562576856</v>
      </c>
      <c r="AI89" s="40" t="n">
        <f aca="false">(AG89-AG85)/AG85</f>
        <v>0.0170234062577218</v>
      </c>
      <c r="AJ89" s="40" t="n">
        <f aca="false">AB89/AG89</f>
        <v>-0.00846817862874235</v>
      </c>
      <c r="AK89" s="73"/>
      <c r="AL89" s="7"/>
      <c r="AM89" s="7"/>
      <c r="AN89" s="7"/>
      <c r="AO89" s="7"/>
      <c r="AP89" s="7"/>
      <c r="AQ89" s="7"/>
      <c r="AR89" s="7"/>
      <c r="AS89" s="7"/>
      <c r="AT89" s="7"/>
      <c r="AW89" s="71" t="n">
        <f aca="false">workers_and_wage_central!C77</f>
        <v>13613167</v>
      </c>
      <c r="AY89" s="40" t="n">
        <f aca="false">(AW89-AW88)/AW88</f>
        <v>-0.00050264269204442</v>
      </c>
      <c r="AZ89" s="39" t="n">
        <f aca="false">workers_and_wage_central!B77</f>
        <v>7288.75412286377</v>
      </c>
      <c r="BA89" s="40" t="n">
        <f aca="false">(AZ89-AZ88)/AZ88</f>
        <v>0.00353747703671092</v>
      </c>
      <c r="BB89" s="7"/>
      <c r="BC89" s="7"/>
      <c r="BD89" s="7"/>
      <c r="BE89" s="7"/>
      <c r="BF89" s="7" t="n">
        <f aca="false">BF88*(1+AY89)*(1+BA89)*(1-BE89)</f>
        <v>123.682112428469</v>
      </c>
      <c r="BG89" s="73" t="e">
        <f aca="false">(BB89-BB85)/BB85</f>
        <v>#DIV/0!</v>
      </c>
      <c r="BH89" s="0" t="n">
        <f aca="false">BH88+1</f>
        <v>58</v>
      </c>
      <c r="BI89" s="40" t="n">
        <f aca="false">T96/AG96</f>
        <v>0.0150199079646171</v>
      </c>
      <c r="BN89" s="0"/>
      <c r="BO89" s="0"/>
      <c r="BP89" s="0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152758706.874922</v>
      </c>
      <c r="E90" s="6"/>
      <c r="F90" s="8" t="n">
        <f aca="false">'Central pensions'!I90</f>
        <v>27765703.2137031</v>
      </c>
      <c r="G90" s="6" t="n">
        <f aca="false">'Central pensions'!K90</f>
        <v>3399987.90977259</v>
      </c>
      <c r="H90" s="6" t="n">
        <f aca="false">'Central pensions'!V90</f>
        <v>18705730.320956</v>
      </c>
      <c r="I90" s="8" t="n">
        <f aca="false">'Central pensions'!M90</f>
        <v>105154.265250698</v>
      </c>
      <c r="J90" s="6" t="n">
        <f aca="false">'Central pensions'!W90</f>
        <v>578527.741885234</v>
      </c>
      <c r="K90" s="6"/>
      <c r="L90" s="8" t="n">
        <f aca="false">'Central pensions'!N90</f>
        <v>5297244.82061029</v>
      </c>
      <c r="M90" s="8"/>
      <c r="N90" s="8" t="n">
        <f aca="false">'Central pensions'!L90</f>
        <v>1223944.37708745</v>
      </c>
      <c r="O90" s="6"/>
      <c r="P90" s="6" t="n">
        <f aca="false">'Central pensions'!X90</f>
        <v>34221209.396951</v>
      </c>
      <c r="Q90" s="8"/>
      <c r="R90" s="8" t="n">
        <f aca="false">'Central SIPA income'!G85</f>
        <v>27986771.4142679</v>
      </c>
      <c r="S90" s="8"/>
      <c r="T90" s="6" t="n">
        <f aca="false">'Central SIPA income'!J85</f>
        <v>107009846.163509</v>
      </c>
      <c r="U90" s="6"/>
      <c r="V90" s="8" t="n">
        <f aca="false">'Central SIPA income'!F85</f>
        <v>122193.7134816</v>
      </c>
      <c r="W90" s="8"/>
      <c r="X90" s="8" t="n">
        <f aca="false">'Central SIPA income'!M85</f>
        <v>306915.378840634</v>
      </c>
      <c r="Y90" s="6"/>
      <c r="Z90" s="6" t="n">
        <f aca="false">R90+V90-N90-L90-F90</f>
        <v>-6177927.2836513</v>
      </c>
      <c r="AA90" s="6"/>
      <c r="AB90" s="6" t="n">
        <f aca="false">T90-P90-D90</f>
        <v>-79970070.1083638</v>
      </c>
      <c r="AC90" s="50"/>
      <c r="AD90" s="6"/>
      <c r="AE90" s="6"/>
      <c r="AF90" s="6"/>
      <c r="AG90" s="6" t="n">
        <f aca="false">BF90/100*$AG$57</f>
        <v>7169768217.41624</v>
      </c>
      <c r="AH90" s="61" t="n">
        <f aca="false">(AG90-AG89)/AG89</f>
        <v>0.00795427475962063</v>
      </c>
      <c r="AI90" s="61"/>
      <c r="AJ90" s="61" t="n">
        <f aca="false">AB90/AG90</f>
        <v>-0.0111537873587192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0.00540436866929909</v>
      </c>
      <c r="AV90" s="5"/>
      <c r="AW90" s="65" t="n">
        <f aca="false">workers_and_wage_central!C78</f>
        <v>13674109</v>
      </c>
      <c r="AX90" s="5"/>
      <c r="AY90" s="61" t="n">
        <f aca="false">(AW90-AW89)/AW89</f>
        <v>0.00447669524659471</v>
      </c>
      <c r="AZ90" s="66" t="n">
        <f aca="false">workers_and_wage_central!B78</f>
        <v>7313.98837880331</v>
      </c>
      <c r="BA90" s="61" t="n">
        <f aca="false">(AZ90-AZ89)/AZ89</f>
        <v>0.00346208083222099</v>
      </c>
      <c r="BB90" s="5"/>
      <c r="BC90" s="5"/>
      <c r="BD90" s="5"/>
      <c r="BE90" s="5"/>
      <c r="BF90" s="5" t="n">
        <f aca="false">BF89*(1+AY90)*(1+BA90)*(1-BE90)</f>
        <v>124.665913933575</v>
      </c>
      <c r="BG90" s="5"/>
      <c r="BH90" s="5" t="n">
        <f aca="false">BH89+1</f>
        <v>59</v>
      </c>
      <c r="BI90" s="61" t="n">
        <f aca="false">T97/AG97</f>
        <v>0.0172411012684315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152940542.46941</v>
      </c>
      <c r="E91" s="9"/>
      <c r="F91" s="67" t="n">
        <f aca="false">'Central pensions'!I91</f>
        <v>27798753.9854301</v>
      </c>
      <c r="G91" s="9" t="n">
        <f aca="false">'Central pensions'!K91</f>
        <v>3442341.62302163</v>
      </c>
      <c r="H91" s="9" t="n">
        <f aca="false">'Central pensions'!V91</f>
        <v>18938747.9548865</v>
      </c>
      <c r="I91" s="67" t="n">
        <f aca="false">'Central pensions'!M91</f>
        <v>106464.173907885</v>
      </c>
      <c r="J91" s="9" t="n">
        <f aca="false">'Central pensions'!W91</f>
        <v>585734.472831539</v>
      </c>
      <c r="K91" s="9"/>
      <c r="L91" s="67" t="n">
        <f aca="false">'Central pensions'!N91</f>
        <v>4353297.44394974</v>
      </c>
      <c r="M91" s="67"/>
      <c r="N91" s="67" t="n">
        <f aca="false">'Central pensions'!L91</f>
        <v>1225076.97922537</v>
      </c>
      <c r="O91" s="9"/>
      <c r="P91" s="9" t="n">
        <f aca="false">'Central pensions'!X91</f>
        <v>29329293.2149135</v>
      </c>
      <c r="Q91" s="67"/>
      <c r="R91" s="67" t="n">
        <f aca="false">'Central SIPA income'!G86</f>
        <v>32346662.6410931</v>
      </c>
      <c r="S91" s="67"/>
      <c r="T91" s="9" t="n">
        <f aca="false">'Central SIPA income'!J86</f>
        <v>123680268.14846</v>
      </c>
      <c r="U91" s="9"/>
      <c r="V91" s="67" t="n">
        <f aca="false">'Central SIPA income'!F86</f>
        <v>119825.342125792</v>
      </c>
      <c r="W91" s="67"/>
      <c r="X91" s="67" t="n">
        <f aca="false">'Central SIPA income'!M86</f>
        <v>300966.712815252</v>
      </c>
      <c r="Y91" s="9"/>
      <c r="Z91" s="9" t="n">
        <f aca="false">R91+V91-N91-L91-F91</f>
        <v>-910640.42538631</v>
      </c>
      <c r="AA91" s="9"/>
      <c r="AB91" s="9" t="n">
        <f aca="false">T91-P91-D91</f>
        <v>-58589567.5358638</v>
      </c>
      <c r="AC91" s="50"/>
      <c r="AD91" s="9"/>
      <c r="AE91" s="9"/>
      <c r="AF91" s="9"/>
      <c r="AG91" s="9" t="n">
        <f aca="false">BF91/100*$AG$57</f>
        <v>7189622612.3088</v>
      </c>
      <c r="AH91" s="40" t="n">
        <f aca="false">(AG91-AG90)/AG90</f>
        <v>0.00276918225115534</v>
      </c>
      <c r="AI91" s="40"/>
      <c r="AJ91" s="40" t="n">
        <f aca="false">AB91/AG91</f>
        <v>-0.0081491853877778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workers_and_wage_central!C79</f>
        <v>13685335</v>
      </c>
      <c r="AX91" s="7"/>
      <c r="AY91" s="40" t="n">
        <f aca="false">(AW91-AW90)/AW90</f>
        <v>0.000820967567246978</v>
      </c>
      <c r="AZ91" s="39" t="n">
        <f aca="false">workers_and_wage_central!B79</f>
        <v>7328.22590980964</v>
      </c>
      <c r="BA91" s="40" t="n">
        <f aca="false">(AZ91-AZ90)/AZ90</f>
        <v>0.00194661657483473</v>
      </c>
      <c r="BB91" s="7"/>
      <c r="BC91" s="7"/>
      <c r="BD91" s="7"/>
      <c r="BE91" s="7"/>
      <c r="BF91" s="7" t="n">
        <f aca="false">BF90*(1+AY91)*(1+BA91)*(1-BE91)</f>
        <v>125.011136569764</v>
      </c>
      <c r="BG91" s="7"/>
      <c r="BH91" s="7" t="n">
        <f aca="false">BH90+1</f>
        <v>60</v>
      </c>
      <c r="BI91" s="40" t="n">
        <f aca="false">T98/AG98</f>
        <v>0.0150589419424345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153567542.399448</v>
      </c>
      <c r="E92" s="9"/>
      <c r="F92" s="67" t="n">
        <f aca="false">'Central pensions'!I92</f>
        <v>27912718.6446538</v>
      </c>
      <c r="G92" s="9" t="n">
        <f aca="false">'Central pensions'!K92</f>
        <v>3493985.77844732</v>
      </c>
      <c r="H92" s="9" t="n">
        <f aca="false">'Central pensions'!V92</f>
        <v>19222878.8605494</v>
      </c>
      <c r="I92" s="67" t="n">
        <f aca="false">'Central pensions'!M92</f>
        <v>108061.415828268</v>
      </c>
      <c r="J92" s="9" t="n">
        <f aca="false">'Central pensions'!W92</f>
        <v>594522.026614932</v>
      </c>
      <c r="K92" s="9"/>
      <c r="L92" s="67" t="n">
        <f aca="false">'Central pensions'!N92</f>
        <v>4326446.6685721</v>
      </c>
      <c r="M92" s="67"/>
      <c r="N92" s="67" t="n">
        <f aca="false">'Central pensions'!L92</f>
        <v>1230247.24311179</v>
      </c>
      <c r="O92" s="9"/>
      <c r="P92" s="9" t="n">
        <f aca="false">'Central pensions'!X92</f>
        <v>29218409.6802644</v>
      </c>
      <c r="Q92" s="67"/>
      <c r="R92" s="67" t="n">
        <f aca="false">'Central SIPA income'!G87</f>
        <v>28323738.4024372</v>
      </c>
      <c r="S92" s="67"/>
      <c r="T92" s="9" t="n">
        <f aca="false">'Central SIPA income'!J87</f>
        <v>108298268.648276</v>
      </c>
      <c r="U92" s="9"/>
      <c r="V92" s="67" t="n">
        <f aca="false">'Central SIPA income'!F87</f>
        <v>124448.316181086</v>
      </c>
      <c r="W92" s="67"/>
      <c r="X92" s="67" t="n">
        <f aca="false">'Central SIPA income'!M87</f>
        <v>312578.290801747</v>
      </c>
      <c r="Y92" s="9"/>
      <c r="Z92" s="9" t="n">
        <f aca="false">R92+V92-N92-L92-F92</f>
        <v>-5021225.83771945</v>
      </c>
      <c r="AA92" s="9"/>
      <c r="AB92" s="9" t="n">
        <f aca="false">T92-P92-D92</f>
        <v>-74487683.4314365</v>
      </c>
      <c r="AC92" s="50"/>
      <c r="AD92" s="9"/>
      <c r="AE92" s="9"/>
      <c r="AF92" s="9"/>
      <c r="AG92" s="9" t="n">
        <f aca="false">BF92/100*$AG$57</f>
        <v>7224501724.35013</v>
      </c>
      <c r="AH92" s="40" t="n">
        <f aca="false">(AG92-AG91)/AG91</f>
        <v>0.00485131333341731</v>
      </c>
      <c r="AI92" s="40"/>
      <c r="AJ92" s="40" t="n">
        <f aca="false">AB92/AG92</f>
        <v>-0.0103104250332416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71" t="n">
        <f aca="false">workers_and_wage_central!C80</f>
        <v>13682653</v>
      </c>
      <c r="AY92" s="40" t="n">
        <f aca="false">(AW92-AW91)/AW91</f>
        <v>-0.000195976203724644</v>
      </c>
      <c r="AZ92" s="39" t="n">
        <f aca="false">workers_and_wage_central!B80</f>
        <v>7365.22083789559</v>
      </c>
      <c r="BA92" s="40" t="n">
        <f aca="false">(AZ92-AZ91)/AZ91</f>
        <v>0.00504827887967203</v>
      </c>
      <c r="BB92" s="7"/>
      <c r="BC92" s="7"/>
      <c r="BD92" s="7"/>
      <c r="BE92" s="7"/>
      <c r="BF92" s="7" t="n">
        <f aca="false">BF91*(1+AY92)*(1+BA92)*(1-BE92)</f>
        <v>125.617604763431</v>
      </c>
      <c r="BG92" s="7"/>
      <c r="BH92" s="0" t="n">
        <f aca="false">BH91+1</f>
        <v>61</v>
      </c>
      <c r="BI92" s="40" t="n">
        <f aca="false">T99/AG99</f>
        <v>0.017271618225187</v>
      </c>
      <c r="BN92" s="0"/>
      <c r="BO92" s="0"/>
      <c r="BP92" s="0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154005680.128393</v>
      </c>
      <c r="E93" s="9"/>
      <c r="F93" s="67" t="n">
        <f aca="false">'Central pensions'!I93</f>
        <v>27992355.3632244</v>
      </c>
      <c r="G93" s="9" t="n">
        <f aca="false">'Central pensions'!K93</f>
        <v>3597844.97572927</v>
      </c>
      <c r="H93" s="9" t="n">
        <f aca="false">'Central pensions'!V93</f>
        <v>19794281.5205774</v>
      </c>
      <c r="I93" s="67" t="n">
        <f aca="false">'Central pensions'!M93</f>
        <v>111273.555950389</v>
      </c>
      <c r="J93" s="9" t="n">
        <f aca="false">'Central pensions'!W93</f>
        <v>612194.273832288</v>
      </c>
      <c r="K93" s="9"/>
      <c r="L93" s="67" t="n">
        <f aca="false">'Central pensions'!N93</f>
        <v>4414860.02200183</v>
      </c>
      <c r="M93" s="67"/>
      <c r="N93" s="67" t="n">
        <f aca="false">'Central pensions'!L93</f>
        <v>1234122.39918575</v>
      </c>
      <c r="O93" s="9"/>
      <c r="P93" s="9" t="n">
        <f aca="false">'Central pensions'!X93</f>
        <v>29698506.9568737</v>
      </c>
      <c r="Q93" s="67"/>
      <c r="R93" s="67" t="n">
        <f aca="false">'Central SIPA income'!G88</f>
        <v>32664886.4041617</v>
      </c>
      <c r="S93" s="67"/>
      <c r="T93" s="9" t="n">
        <f aca="false">'Central SIPA income'!J88</f>
        <v>124897024.287547</v>
      </c>
      <c r="U93" s="9"/>
      <c r="V93" s="67" t="n">
        <f aca="false">'Central SIPA income'!F88</f>
        <v>124597.783351162</v>
      </c>
      <c r="W93" s="67"/>
      <c r="X93" s="67" t="n">
        <f aca="false">'Central SIPA income'!M88</f>
        <v>312953.709240398</v>
      </c>
      <c r="Y93" s="9"/>
      <c r="Z93" s="9" t="n">
        <f aca="false">R93+V93-N93-L93-F93</f>
        <v>-851853.596899156</v>
      </c>
      <c r="AA93" s="9"/>
      <c r="AB93" s="9" t="n">
        <f aca="false">T93-P93-D93</f>
        <v>-58807162.7977197</v>
      </c>
      <c r="AC93" s="50"/>
      <c r="AD93" s="9"/>
      <c r="AE93" s="9"/>
      <c r="AF93" s="9"/>
      <c r="AG93" s="9" t="n">
        <f aca="false">BF93/100*$AG$57</f>
        <v>7268157252.22365</v>
      </c>
      <c r="AH93" s="40" t="n">
        <f aca="false">(AG93-AG92)/AG92</f>
        <v>0.0060427043330031</v>
      </c>
      <c r="AI93" s="40" t="n">
        <f aca="false">(AG93-AG89)/AG89</f>
        <v>0.0217861930610673</v>
      </c>
      <c r="AJ93" s="40" t="n">
        <f aca="false">AB93/AG93</f>
        <v>-0.00809106913306368</v>
      </c>
      <c r="AK93" s="73"/>
      <c r="AL93" s="7"/>
      <c r="AM93" s="7"/>
      <c r="AN93" s="7"/>
      <c r="AO93" s="7"/>
      <c r="AP93" s="7"/>
      <c r="AQ93" s="7"/>
      <c r="AR93" s="7"/>
      <c r="AS93" s="7"/>
      <c r="AT93" s="7"/>
      <c r="AW93" s="71" t="n">
        <f aca="false">workers_and_wage_central!C81</f>
        <v>13779923</v>
      </c>
      <c r="AY93" s="40" t="n">
        <f aca="false">(AW93-AW92)/AW92</f>
        <v>0.00710900144876874</v>
      </c>
      <c r="AZ93" s="39" t="n">
        <f aca="false">workers_and_wage_central!B81</f>
        <v>7357.42276070124</v>
      </c>
      <c r="BA93" s="40" t="n">
        <f aca="false">(AZ93-AZ92)/AZ92</f>
        <v>-0.00105877031605468</v>
      </c>
      <c r="BB93" s="7"/>
      <c r="BC93" s="7"/>
      <c r="BD93" s="7"/>
      <c r="BE93" s="7"/>
      <c r="BF93" s="7" t="n">
        <f aca="false">BF92*(1+AY93)*(1+BA93)*(1-BE93)</f>
        <v>126.376674808036</v>
      </c>
      <c r="BG93" s="73" t="e">
        <f aca="false">(BB93-BB89)/BB89</f>
        <v>#DIV/0!</v>
      </c>
      <c r="BH93" s="0" t="n">
        <f aca="false">BH92+1</f>
        <v>62</v>
      </c>
      <c r="BI93" s="40" t="n">
        <f aca="false">T100/AG100</f>
        <v>0.0150026186475899</v>
      </c>
      <c r="BN93" s="0"/>
      <c r="BO93" s="0"/>
      <c r="BP93" s="0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153789395.296549</v>
      </c>
      <c r="E94" s="6"/>
      <c r="F94" s="8" t="n">
        <f aca="false">'Central pensions'!I94</f>
        <v>27953043.0348244</v>
      </c>
      <c r="G94" s="6" t="n">
        <f aca="false">'Central pensions'!K94</f>
        <v>3616238.64303763</v>
      </c>
      <c r="H94" s="6" t="n">
        <f aca="false">'Central pensions'!V94</f>
        <v>19895478.0510988</v>
      </c>
      <c r="I94" s="8" t="n">
        <f aca="false">'Central pensions'!M94</f>
        <v>111842.432258896</v>
      </c>
      <c r="J94" s="6" t="n">
        <f aca="false">'Central pensions'!W94</f>
        <v>615324.063436043</v>
      </c>
      <c r="K94" s="6"/>
      <c r="L94" s="8" t="n">
        <f aca="false">'Central pensions'!N94</f>
        <v>5260004.15334243</v>
      </c>
      <c r="M94" s="8"/>
      <c r="N94" s="8" t="n">
        <f aca="false">'Central pensions'!L94</f>
        <v>1231732.81014127</v>
      </c>
      <c r="O94" s="6"/>
      <c r="P94" s="6" t="n">
        <f aca="false">'Central pensions'!X94</f>
        <v>34070817.0581663</v>
      </c>
      <c r="Q94" s="8"/>
      <c r="R94" s="8" t="n">
        <f aca="false">'Central SIPA income'!G89</f>
        <v>28548043.3312912</v>
      </c>
      <c r="S94" s="8"/>
      <c r="T94" s="6" t="n">
        <f aca="false">'Central SIPA income'!J89</f>
        <v>109155917.984639</v>
      </c>
      <c r="U94" s="6"/>
      <c r="V94" s="8" t="n">
        <f aca="false">'Central SIPA income'!F89</f>
        <v>123623.681976804</v>
      </c>
      <c r="W94" s="8"/>
      <c r="X94" s="8" t="n">
        <f aca="false">'Central SIPA income'!M89</f>
        <v>310507.047429228</v>
      </c>
      <c r="Y94" s="6"/>
      <c r="Z94" s="6" t="n">
        <f aca="false">R94+V94-N94-L94-F94</f>
        <v>-5773112.9850401</v>
      </c>
      <c r="AA94" s="6"/>
      <c r="AB94" s="6" t="n">
        <f aca="false">T94-P94-D94</f>
        <v>-78704294.3700756</v>
      </c>
      <c r="AC94" s="50"/>
      <c r="AD94" s="6"/>
      <c r="AE94" s="6"/>
      <c r="AF94" s="6"/>
      <c r="AG94" s="6" t="n">
        <f aca="false">BF94/100*$AG$57</f>
        <v>7281985253.86155</v>
      </c>
      <c r="AH94" s="61" t="n">
        <f aca="false">(AG94-AG93)/AG93</f>
        <v>0.00190254574275523</v>
      </c>
      <c r="AI94" s="61"/>
      <c r="AJ94" s="61" t="n">
        <f aca="false">AB94/AG94</f>
        <v>-0.010808082085629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0.00399106917769219</v>
      </c>
      <c r="AV94" s="5"/>
      <c r="AW94" s="65" t="n">
        <f aca="false">workers_and_wage_central!C82</f>
        <v>13815080</v>
      </c>
      <c r="AX94" s="5"/>
      <c r="AY94" s="61" t="n">
        <f aca="false">(AW94-AW93)/AW93</f>
        <v>0.00255132049721903</v>
      </c>
      <c r="AZ94" s="66" t="n">
        <f aca="false">workers_and_wage_central!B82</f>
        <v>7352.66159780866</v>
      </c>
      <c r="BA94" s="61" t="n">
        <f aca="false">(AZ94-AZ93)/AZ93</f>
        <v>-0.000647123734416023</v>
      </c>
      <c r="BB94" s="5"/>
      <c r="BC94" s="5"/>
      <c r="BD94" s="5"/>
      <c r="BE94" s="5"/>
      <c r="BF94" s="5" t="n">
        <f aca="false">BF93*(1+AY94)*(1+BA94)*(1-BE94)</f>
        <v>126.617112212676</v>
      </c>
      <c r="BG94" s="5"/>
      <c r="BH94" s="5" t="n">
        <f aca="false">BH93+1</f>
        <v>63</v>
      </c>
      <c r="BI94" s="61" t="n">
        <f aca="false">T101/AG101</f>
        <v>0.0172294359168651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154465318.268217</v>
      </c>
      <c r="E95" s="9"/>
      <c r="F95" s="67" t="n">
        <f aca="false">'Central pensions'!I95</f>
        <v>28075900.0359775</v>
      </c>
      <c r="G95" s="9" t="n">
        <f aca="false">'Central pensions'!K95</f>
        <v>3672325.8939619</v>
      </c>
      <c r="H95" s="9" t="n">
        <f aca="false">'Central pensions'!V95</f>
        <v>20204053.5572697</v>
      </c>
      <c r="I95" s="67" t="n">
        <f aca="false">'Central pensions'!M95</f>
        <v>113577.089503975</v>
      </c>
      <c r="J95" s="9" t="n">
        <f aca="false">'Central pensions'!W95</f>
        <v>624867.63579184</v>
      </c>
      <c r="K95" s="9"/>
      <c r="L95" s="67" t="n">
        <f aca="false">'Central pensions'!N95</f>
        <v>4384282.12659244</v>
      </c>
      <c r="M95" s="67"/>
      <c r="N95" s="67" t="n">
        <f aca="false">'Central pensions'!L95</f>
        <v>1236765.67246152</v>
      </c>
      <c r="O95" s="9"/>
      <c r="P95" s="9" t="n">
        <f aca="false">'Central pensions'!X95</f>
        <v>29554380.6219047</v>
      </c>
      <c r="Q95" s="67"/>
      <c r="R95" s="67" t="n">
        <f aca="false">'Central SIPA income'!G90</f>
        <v>32994376.7864534</v>
      </c>
      <c r="S95" s="67"/>
      <c r="T95" s="9" t="n">
        <f aca="false">'Central SIPA income'!J90</f>
        <v>126156859.321731</v>
      </c>
      <c r="U95" s="9"/>
      <c r="V95" s="67" t="n">
        <f aca="false">'Central SIPA income'!F90</f>
        <v>125679.161721292</v>
      </c>
      <c r="W95" s="67"/>
      <c r="X95" s="67" t="n">
        <f aca="false">'Central SIPA income'!M90</f>
        <v>315669.819936127</v>
      </c>
      <c r="Y95" s="9"/>
      <c r="Z95" s="9" t="n">
        <f aca="false">R95+V95-N95-L95-F95</f>
        <v>-576891.886856765</v>
      </c>
      <c r="AA95" s="9"/>
      <c r="AB95" s="9" t="n">
        <f aca="false">T95-P95-D95</f>
        <v>-57862839.5683908</v>
      </c>
      <c r="AC95" s="50"/>
      <c r="AD95" s="9"/>
      <c r="AE95" s="9"/>
      <c r="AF95" s="9"/>
      <c r="AG95" s="9" t="n">
        <f aca="false">BF95/100*$AG$57</f>
        <v>7318902588.54745</v>
      </c>
      <c r="AH95" s="40" t="n">
        <f aca="false">(AG95-AG94)/AG94</f>
        <v>0.0050696799566199</v>
      </c>
      <c r="AI95" s="40"/>
      <c r="AJ95" s="40" t="n">
        <f aca="false">AB95/AG95</f>
        <v>-0.00790594475993355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workers_and_wage_central!C83</f>
        <v>13862478</v>
      </c>
      <c r="AX95" s="7"/>
      <c r="AY95" s="40" t="n">
        <f aca="false">(AW95-AW94)/AW94</f>
        <v>0.00343088856524899</v>
      </c>
      <c r="AZ95" s="39" t="n">
        <f aca="false">workers_and_wage_central!B83</f>
        <v>7364.66987727012</v>
      </c>
      <c r="BA95" s="40" t="n">
        <f aca="false">(AZ95-AZ94)/AZ94</f>
        <v>0.00163318810497669</v>
      </c>
      <c r="BB95" s="7"/>
      <c r="BC95" s="7"/>
      <c r="BD95" s="7"/>
      <c r="BE95" s="7"/>
      <c r="BF95" s="7" t="n">
        <f aca="false">BF94*(1+AY95)*(1+BA95)*(1-BE95)</f>
        <v>127.259020448625</v>
      </c>
      <c r="BG95" s="7"/>
      <c r="BH95" s="7" t="n">
        <f aca="false">BH94+1</f>
        <v>64</v>
      </c>
      <c r="BI95" s="40" t="n">
        <f aca="false">T102/AG102</f>
        <v>0.0150517073774535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154627008.109236</v>
      </c>
      <c r="E96" s="9"/>
      <c r="F96" s="67" t="n">
        <f aca="false">'Central pensions'!I96</f>
        <v>28105289.0785416</v>
      </c>
      <c r="G96" s="9" t="n">
        <f aca="false">'Central pensions'!K96</f>
        <v>3751886.36224732</v>
      </c>
      <c r="H96" s="9" t="n">
        <f aca="false">'Central pensions'!V96</f>
        <v>20641771.7796429</v>
      </c>
      <c r="I96" s="67" t="n">
        <f aca="false">'Central pensions'!M96</f>
        <v>116037.722543732</v>
      </c>
      <c r="J96" s="9" t="n">
        <f aca="false">'Central pensions'!W96</f>
        <v>638405.312772463</v>
      </c>
      <c r="K96" s="9"/>
      <c r="L96" s="67" t="n">
        <f aca="false">'Central pensions'!N96</f>
        <v>4334513.73357114</v>
      </c>
      <c r="M96" s="67"/>
      <c r="N96" s="67" t="n">
        <f aca="false">'Central pensions'!L96</f>
        <v>1238694.76789302</v>
      </c>
      <c r="O96" s="9"/>
      <c r="P96" s="9" t="n">
        <f aca="false">'Central pensions'!X96</f>
        <v>29306745.5078172</v>
      </c>
      <c r="Q96" s="67"/>
      <c r="R96" s="67" t="n">
        <f aca="false">'Central SIPA income'!G91</f>
        <v>28848542.6214118</v>
      </c>
      <c r="S96" s="67"/>
      <c r="T96" s="9" t="n">
        <f aca="false">'Central SIPA income'!J91</f>
        <v>110304903.0652</v>
      </c>
      <c r="U96" s="9"/>
      <c r="V96" s="67" t="n">
        <f aca="false">'Central SIPA income'!F91</f>
        <v>124388.4542519</v>
      </c>
      <c r="W96" s="67"/>
      <c r="X96" s="67" t="n">
        <f aca="false">'Central SIPA income'!M91</f>
        <v>312427.934894305</v>
      </c>
      <c r="Y96" s="9"/>
      <c r="Z96" s="9" t="n">
        <f aca="false">R96+V96-N96-L96-F96</f>
        <v>-4705566.50434206</v>
      </c>
      <c r="AA96" s="9"/>
      <c r="AB96" s="9" t="n">
        <f aca="false">T96-P96-D96</f>
        <v>-73628850.5518531</v>
      </c>
      <c r="AC96" s="50"/>
      <c r="AD96" s="9"/>
      <c r="AE96" s="9"/>
      <c r="AF96" s="9"/>
      <c r="AG96" s="9" t="n">
        <f aca="false">BF96/100*$AG$57</f>
        <v>7343913379.83219</v>
      </c>
      <c r="AH96" s="40" t="n">
        <f aca="false">(AG96-AG95)/AG95</f>
        <v>0.00341728708397791</v>
      </c>
      <c r="AI96" s="40"/>
      <c r="AJ96" s="40" t="n">
        <f aca="false">AB96/AG96</f>
        <v>-0.0100258331959704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71" t="n">
        <f aca="false">workers_and_wage_central!C84</f>
        <v>13825999</v>
      </c>
      <c r="AY96" s="40" t="n">
        <f aca="false">(AW96-AW95)/AW95</f>
        <v>-0.0026314920030892</v>
      </c>
      <c r="AZ96" s="39" t="n">
        <f aca="false">workers_and_wage_central!B84</f>
        <v>7409.3346734609</v>
      </c>
      <c r="BA96" s="40" t="n">
        <f aca="false">(AZ96-AZ95)/AZ95</f>
        <v>0.0060647383976615</v>
      </c>
      <c r="BB96" s="7"/>
      <c r="BC96" s="7"/>
      <c r="BD96" s="7"/>
      <c r="BE96" s="7"/>
      <c r="BF96" s="7" t="n">
        <f aca="false">BF95*(1+AY96)*(1+BA96)*(1-BE96)</f>
        <v>127.693901055524</v>
      </c>
      <c r="BG96" s="7"/>
      <c r="BH96" s="0" t="n">
        <f aca="false">BH95+1</f>
        <v>65</v>
      </c>
      <c r="BI96" s="40" t="n">
        <f aca="false">T103/AG103</f>
        <v>0.017281376011832</v>
      </c>
      <c r="BN96" s="0"/>
      <c r="BO96" s="0"/>
      <c r="BP96" s="0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154539171.885794</v>
      </c>
      <c r="E97" s="9"/>
      <c r="F97" s="67" t="n">
        <f aca="false">'Central pensions'!I97</f>
        <v>28089323.805194</v>
      </c>
      <c r="G97" s="9" t="n">
        <f aca="false">'Central pensions'!K97</f>
        <v>3852618.56720507</v>
      </c>
      <c r="H97" s="9" t="n">
        <f aca="false">'Central pensions'!V97</f>
        <v>21195970.650515</v>
      </c>
      <c r="I97" s="67" t="n">
        <f aca="false">'Central pensions'!M97</f>
        <v>119153.151563043</v>
      </c>
      <c r="J97" s="9" t="n">
        <f aca="false">'Central pensions'!W97</f>
        <v>655545.484036548</v>
      </c>
      <c r="K97" s="9"/>
      <c r="L97" s="67" t="n">
        <f aca="false">'Central pensions'!N97</f>
        <v>4272921.33825543</v>
      </c>
      <c r="M97" s="67"/>
      <c r="N97" s="67" t="n">
        <f aca="false">'Central pensions'!L97</f>
        <v>1238359.50514883</v>
      </c>
      <c r="O97" s="9"/>
      <c r="P97" s="9" t="n">
        <f aca="false">'Central pensions'!X97</f>
        <v>28985297.7590259</v>
      </c>
      <c r="Q97" s="67"/>
      <c r="R97" s="67" t="n">
        <f aca="false">'Central SIPA income'!G92</f>
        <v>33299366.7895554</v>
      </c>
      <c r="S97" s="67"/>
      <c r="T97" s="9" t="n">
        <f aca="false">'Central SIPA income'!J92</f>
        <v>127323015.032594</v>
      </c>
      <c r="U97" s="9"/>
      <c r="V97" s="67" t="n">
        <f aca="false">'Central SIPA income'!F92</f>
        <v>121560.073007503</v>
      </c>
      <c r="W97" s="67"/>
      <c r="X97" s="67" t="n">
        <f aca="false">'Central SIPA income'!M92</f>
        <v>305323.85665332</v>
      </c>
      <c r="Y97" s="9"/>
      <c r="Z97" s="9" t="n">
        <f aca="false">R97+V97-N97-L97-F97</f>
        <v>-179677.786035307</v>
      </c>
      <c r="AA97" s="9"/>
      <c r="AB97" s="9" t="n">
        <f aca="false">T97-P97-D97</f>
        <v>-56201454.6122262</v>
      </c>
      <c r="AC97" s="50"/>
      <c r="AD97" s="9"/>
      <c r="AE97" s="9"/>
      <c r="AF97" s="9"/>
      <c r="AG97" s="9" t="n">
        <f aca="false">BF97/100*$AG$57</f>
        <v>7384853963.22814</v>
      </c>
      <c r="AH97" s="40" t="n">
        <f aca="false">(AG97-AG96)/AG96</f>
        <v>0.00557476392741572</v>
      </c>
      <c r="AI97" s="40" t="n">
        <f aca="false">(AG97-AG93)/AG93</f>
        <v>0.0160558869263298</v>
      </c>
      <c r="AJ97" s="40" t="n">
        <f aca="false">AB97/AG97</f>
        <v>-0.00761036777329296</v>
      </c>
      <c r="AK97" s="73"/>
      <c r="AL97" s="7"/>
      <c r="AM97" s="7"/>
      <c r="AN97" s="7"/>
      <c r="AO97" s="7"/>
      <c r="AP97" s="7"/>
      <c r="AQ97" s="7"/>
      <c r="AR97" s="7"/>
      <c r="AS97" s="7"/>
      <c r="AT97" s="7"/>
      <c r="AW97" s="71" t="n">
        <f aca="false">workers_and_wage_central!C85</f>
        <v>13880377</v>
      </c>
      <c r="AY97" s="40" t="n">
        <f aca="false">(AW97-AW96)/AW96</f>
        <v>0.00393302502047049</v>
      </c>
      <c r="AZ97" s="39" t="n">
        <f aca="false">workers_and_wage_central!B85</f>
        <v>7421.45121182037</v>
      </c>
      <c r="BA97" s="40" t="n">
        <f aca="false">(AZ97-AZ96)/AZ96</f>
        <v>0.00163530720280034</v>
      </c>
      <c r="BB97" s="7"/>
      <c r="BC97" s="7"/>
      <c r="BD97" s="7"/>
      <c r="BE97" s="7"/>
      <c r="BF97" s="7" t="n">
        <f aca="false">BF96*(1+AY97)*(1+BA97)*(1-BE97)</f>
        <v>128.405764408879</v>
      </c>
      <c r="BG97" s="73" t="e">
        <f aca="false">(BB97-BB93)/BB93</f>
        <v>#DIV/0!</v>
      </c>
      <c r="BH97" s="0" t="n">
        <f aca="false">BH96+1</f>
        <v>66</v>
      </c>
      <c r="BI97" s="40" t="n">
        <f aca="false">T104/AG104</f>
        <v>0.0150474602810413</v>
      </c>
      <c r="BN97" s="0"/>
      <c r="BO97" s="0"/>
      <c r="BP97" s="0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154816529.971336</v>
      </c>
      <c r="E98" s="6"/>
      <c r="F98" s="8" t="n">
        <f aca="false">'Central pensions'!I98</f>
        <v>28139736.9203914</v>
      </c>
      <c r="G98" s="6" t="n">
        <f aca="false">'Central pensions'!K98</f>
        <v>3966754.36917371</v>
      </c>
      <c r="H98" s="6" t="n">
        <f aca="false">'Central pensions'!V98</f>
        <v>21823912.1574407</v>
      </c>
      <c r="I98" s="8" t="n">
        <f aca="false">'Central pensions'!M98</f>
        <v>122683.124819805</v>
      </c>
      <c r="J98" s="6" t="n">
        <f aca="false">'Central pensions'!W98</f>
        <v>674966.355384762</v>
      </c>
      <c r="K98" s="6"/>
      <c r="L98" s="8" t="n">
        <f aca="false">'Central pensions'!N98</f>
        <v>5249890.72701584</v>
      </c>
      <c r="M98" s="8"/>
      <c r="N98" s="8" t="n">
        <f aca="false">'Central pensions'!L98</f>
        <v>1240050.84120169</v>
      </c>
      <c r="O98" s="6"/>
      <c r="P98" s="6" t="n">
        <f aca="false">'Central pensions'!X98</f>
        <v>34064101.7935588</v>
      </c>
      <c r="Q98" s="8"/>
      <c r="R98" s="8" t="n">
        <f aca="false">'Central SIPA income'!G93</f>
        <v>29106638.0487917</v>
      </c>
      <c r="S98" s="8"/>
      <c r="T98" s="6" t="n">
        <f aca="false">'Central SIPA income'!J93</f>
        <v>111291753.301356</v>
      </c>
      <c r="U98" s="6"/>
      <c r="V98" s="8" t="n">
        <f aca="false">'Central SIPA income'!F93</f>
        <v>120167.739959251</v>
      </c>
      <c r="W98" s="8"/>
      <c r="X98" s="8" t="n">
        <f aca="false">'Central SIPA income'!M93</f>
        <v>301826.717456866</v>
      </c>
      <c r="Y98" s="6"/>
      <c r="Z98" s="6" t="n">
        <f aca="false">R98+V98-N98-L98-F98</f>
        <v>-5402872.69985801</v>
      </c>
      <c r="AA98" s="6"/>
      <c r="AB98" s="6" t="n">
        <f aca="false">T98-P98-D98</f>
        <v>-77588878.4635394</v>
      </c>
      <c r="AC98" s="50"/>
      <c r="AD98" s="6"/>
      <c r="AE98" s="6"/>
      <c r="AF98" s="6"/>
      <c r="AG98" s="6" t="n">
        <f aca="false">BF98/100*$AG$57</f>
        <v>7390409879.17935</v>
      </c>
      <c r="AH98" s="61" t="n">
        <f aca="false">(AG98-AG97)/AG97</f>
        <v>0.00075233931217529</v>
      </c>
      <c r="AI98" s="61"/>
      <c r="AJ98" s="61" t="n">
        <f aca="false">AB98/AG98</f>
        <v>-0.0104985893518744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0.00332992962999672</v>
      </c>
      <c r="AV98" s="5"/>
      <c r="AW98" s="65" t="n">
        <f aca="false">workers_and_wage_central!C86</f>
        <v>13874215</v>
      </c>
      <c r="AX98" s="5"/>
      <c r="AY98" s="61" t="n">
        <f aca="false">(AW98-AW97)/AW97</f>
        <v>-0.000443936068883432</v>
      </c>
      <c r="AZ98" s="66" t="n">
        <f aca="false">workers_and_wage_central!B86</f>
        <v>7430.3332542558</v>
      </c>
      <c r="BA98" s="61" t="n">
        <f aca="false">(AZ98-AZ97)/AZ97</f>
        <v>0.00119680668671421</v>
      </c>
      <c r="BB98" s="5"/>
      <c r="BC98" s="5"/>
      <c r="BD98" s="5"/>
      <c r="BE98" s="5"/>
      <c r="BF98" s="5" t="n">
        <f aca="false">BF97*(1+AY98)*(1+BA98)*(1-BE98)</f>
        <v>128.502369113354</v>
      </c>
      <c r="BG98" s="5"/>
      <c r="BH98" s="5" t="n">
        <f aca="false">BH97+1</f>
        <v>67</v>
      </c>
      <c r="BI98" s="61" t="n">
        <f aca="false">T105/AG105</f>
        <v>0.0173305959398326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155674320.179401</v>
      </c>
      <c r="E99" s="9"/>
      <c r="F99" s="67" t="n">
        <f aca="false">'Central pensions'!I99</f>
        <v>28295650.4445629</v>
      </c>
      <c r="G99" s="9" t="n">
        <f aca="false">'Central pensions'!K99</f>
        <v>4018925.56107763</v>
      </c>
      <c r="H99" s="9" t="n">
        <f aca="false">'Central pensions'!V99</f>
        <v>22110942.6623058</v>
      </c>
      <c r="I99" s="67" t="n">
        <f aca="false">'Central pensions'!M99</f>
        <v>124296.666837453</v>
      </c>
      <c r="J99" s="9" t="n">
        <f aca="false">'Central pensions'!W99</f>
        <v>683843.587493998</v>
      </c>
      <c r="K99" s="9"/>
      <c r="L99" s="67" t="n">
        <f aca="false">'Central pensions'!N99</f>
        <v>4304387.82017585</v>
      </c>
      <c r="M99" s="67"/>
      <c r="N99" s="67" t="n">
        <f aca="false">'Central pensions'!L99</f>
        <v>1247103.13363161</v>
      </c>
      <c r="O99" s="9"/>
      <c r="P99" s="9" t="n">
        <f aca="false">'Central pensions'!X99</f>
        <v>29196682.3474212</v>
      </c>
      <c r="Q99" s="67"/>
      <c r="R99" s="67" t="n">
        <f aca="false">'Central SIPA income'!G94</f>
        <v>33653605.9644981</v>
      </c>
      <c r="S99" s="67"/>
      <c r="T99" s="9" t="n">
        <f aca="false">'Central SIPA income'!J94</f>
        <v>128677479.220499</v>
      </c>
      <c r="U99" s="9"/>
      <c r="V99" s="67" t="n">
        <f aca="false">'Central SIPA income'!F94</f>
        <v>121939.951545171</v>
      </c>
      <c r="W99" s="67"/>
      <c r="X99" s="67" t="n">
        <f aca="false">'Central SIPA income'!M94</f>
        <v>306278.002017918</v>
      </c>
      <c r="Y99" s="9"/>
      <c r="Z99" s="9" t="n">
        <f aca="false">R99+V99-N99-L99-F99</f>
        <v>-71595.4823270738</v>
      </c>
      <c r="AA99" s="9"/>
      <c r="AB99" s="9" t="n">
        <f aca="false">T99-P99-D99</f>
        <v>-56193523.306324</v>
      </c>
      <c r="AC99" s="50"/>
      <c r="AD99" s="9"/>
      <c r="AE99" s="9"/>
      <c r="AF99" s="9"/>
      <c r="AG99" s="9" t="n">
        <f aca="false">BF99/100*$AG$57</f>
        <v>7450227161.2772</v>
      </c>
      <c r="AH99" s="40" t="n">
        <f aca="false">(AG99-AG98)/AG98</f>
        <v>0.00809390589639287</v>
      </c>
      <c r="AI99" s="40"/>
      <c r="AJ99" s="40" t="n">
        <f aca="false">AB99/AG99</f>
        <v>-0.00754252482372506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workers_and_wage_central!C87</f>
        <v>13950405</v>
      </c>
      <c r="AX99" s="7"/>
      <c r="AY99" s="40" t="n">
        <f aca="false">(AW99-AW98)/AW98</f>
        <v>0.00549148186041517</v>
      </c>
      <c r="AZ99" s="39" t="n">
        <f aca="false">workers_and_wage_central!B87</f>
        <v>7449.56452394336</v>
      </c>
      <c r="BA99" s="40" t="n">
        <f aca="false">(AZ99-AZ98)/AZ98</f>
        <v>0.00258821092264484</v>
      </c>
      <c r="BB99" s="7"/>
      <c r="BC99" s="7"/>
      <c r="BD99" s="7"/>
      <c r="BE99" s="7"/>
      <c r="BF99" s="7" t="n">
        <f aca="false">BF98*(1+AY99)*(1+BA99)*(1-BE99)</f>
        <v>129.542455196421</v>
      </c>
      <c r="BG99" s="7"/>
      <c r="BH99" s="7" t="n">
        <f aca="false">BH98+1</f>
        <v>68</v>
      </c>
      <c r="BI99" s="40" t="n">
        <f aca="false">T106/AG106</f>
        <v>0.0151332272737951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156457181.300266</v>
      </c>
      <c r="E100" s="9"/>
      <c r="F100" s="67" t="n">
        <f aca="false">'Central pensions'!I100</f>
        <v>28437944.7201832</v>
      </c>
      <c r="G100" s="9" t="n">
        <f aca="false">'Central pensions'!K100</f>
        <v>4068642.2225292</v>
      </c>
      <c r="H100" s="9" t="n">
        <f aca="false">'Central pensions'!V100</f>
        <v>22384469.0648258</v>
      </c>
      <c r="I100" s="67" t="n">
        <f aca="false">'Central pensions'!M100</f>
        <v>125834.29554214</v>
      </c>
      <c r="J100" s="9" t="n">
        <f aca="false">'Central pensions'!W100</f>
        <v>692303.166953374</v>
      </c>
      <c r="K100" s="9"/>
      <c r="L100" s="67" t="n">
        <f aca="false">'Central pensions'!N100</f>
        <v>4321030.00115306</v>
      </c>
      <c r="M100" s="67"/>
      <c r="N100" s="67" t="n">
        <f aca="false">'Central pensions'!L100</f>
        <v>1253969.12213957</v>
      </c>
      <c r="O100" s="9"/>
      <c r="P100" s="9" t="n">
        <f aca="false">'Central pensions'!X100</f>
        <v>29320813.3466022</v>
      </c>
      <c r="Q100" s="67"/>
      <c r="R100" s="67" t="n">
        <f aca="false">'Central SIPA income'!G95</f>
        <v>29274651.930713</v>
      </c>
      <c r="S100" s="67"/>
      <c r="T100" s="9" t="n">
        <f aca="false">'Central SIPA income'!J95</f>
        <v>111934168.940931</v>
      </c>
      <c r="U100" s="9"/>
      <c r="V100" s="67" t="n">
        <f aca="false">'Central SIPA income'!F95</f>
        <v>126238.48700905</v>
      </c>
      <c r="W100" s="67"/>
      <c r="X100" s="67" t="n">
        <f aca="false">'Central SIPA income'!M95</f>
        <v>317074.68380102</v>
      </c>
      <c r="Y100" s="9"/>
      <c r="Z100" s="9" t="n">
        <f aca="false">R100+V100-N100-L100-F100</f>
        <v>-4612053.42575384</v>
      </c>
      <c r="AA100" s="9"/>
      <c r="AB100" s="9" t="n">
        <f aca="false">T100-P100-D100</f>
        <v>-73843825.7059371</v>
      </c>
      <c r="AC100" s="50"/>
      <c r="AD100" s="9"/>
      <c r="AE100" s="9"/>
      <c r="AF100" s="9"/>
      <c r="AG100" s="9" t="n">
        <f aca="false">BF100/100*$AG$57</f>
        <v>7460975418.37556</v>
      </c>
      <c r="AH100" s="40" t="n">
        <f aca="false">(AG100-AG99)/AG99</f>
        <v>0.00144267508435546</v>
      </c>
      <c r="AI100" s="40"/>
      <c r="AJ100" s="40" t="n">
        <f aca="false">AB100/AG100</f>
        <v>-0.00989734204512561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71" t="n">
        <f aca="false">workers_and_wage_central!C88</f>
        <v>13952163</v>
      </c>
      <c r="AY100" s="40" t="n">
        <f aca="false">(AW100-AW99)/AW99</f>
        <v>0.000126017846793695</v>
      </c>
      <c r="AZ100" s="39" t="n">
        <f aca="false">workers_and_wage_central!B88</f>
        <v>7459.37181109728</v>
      </c>
      <c r="BA100" s="40" t="n">
        <f aca="false">(AZ100-AZ99)/AZ99</f>
        <v>0.00131649133615839</v>
      </c>
      <c r="BB100" s="7"/>
      <c r="BC100" s="7"/>
      <c r="BD100" s="7"/>
      <c r="BE100" s="7"/>
      <c r="BF100" s="7" t="n">
        <f aca="false">BF99*(1+AY100)*(1+BA100)*(1-BE100)</f>
        <v>129.729342868899</v>
      </c>
      <c r="BG100" s="7"/>
      <c r="BH100" s="0" t="n">
        <f aca="false">BH99+1</f>
        <v>69</v>
      </c>
      <c r="BI100" s="40" t="n">
        <f aca="false">T107/AG107</f>
        <v>0.0173644501910751</v>
      </c>
      <c r="BN100" s="0"/>
      <c r="BO100" s="0"/>
      <c r="BP100" s="0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156903772.998254</v>
      </c>
      <c r="E101" s="9"/>
      <c r="F101" s="67" t="n">
        <f aca="false">'Central pensions'!I101</f>
        <v>28519118.0476991</v>
      </c>
      <c r="G101" s="9" t="n">
        <f aca="false">'Central pensions'!K101</f>
        <v>4190260.78963349</v>
      </c>
      <c r="H101" s="9" t="n">
        <f aca="false">'Central pensions'!V101</f>
        <v>23053578.5377551</v>
      </c>
      <c r="I101" s="67" t="n">
        <f aca="false">'Central pensions'!M101</f>
        <v>129595.694524747</v>
      </c>
      <c r="J101" s="9" t="n">
        <f aca="false">'Central pensions'!W101</f>
        <v>712997.274363558</v>
      </c>
      <c r="K101" s="9"/>
      <c r="L101" s="67" t="n">
        <f aca="false">'Central pensions'!N101</f>
        <v>4352866.66716938</v>
      </c>
      <c r="M101" s="67"/>
      <c r="N101" s="67" t="n">
        <f aca="false">'Central pensions'!L101</f>
        <v>1257022.51879961</v>
      </c>
      <c r="O101" s="9"/>
      <c r="P101" s="9" t="n">
        <f aca="false">'Central pensions'!X101</f>
        <v>29502812.8454319</v>
      </c>
      <c r="Q101" s="67"/>
      <c r="R101" s="67" t="n">
        <f aca="false">'Central SIPA income'!G96</f>
        <v>33721741.6983962</v>
      </c>
      <c r="S101" s="67"/>
      <c r="T101" s="9" t="n">
        <f aca="false">'Central SIPA income'!J96</f>
        <v>128938002.104498</v>
      </c>
      <c r="U101" s="9"/>
      <c r="V101" s="67" t="n">
        <f aca="false">'Central SIPA income'!F96</f>
        <v>127509.510446638</v>
      </c>
      <c r="W101" s="67"/>
      <c r="X101" s="67" t="n">
        <f aca="false">'Central SIPA income'!M96</f>
        <v>320267.128230017</v>
      </c>
      <c r="Y101" s="9"/>
      <c r="Z101" s="9" t="n">
        <f aca="false">R101+V101-N101-L101-F101</f>
        <v>-279756.02482523</v>
      </c>
      <c r="AA101" s="9"/>
      <c r="AB101" s="9" t="n">
        <f aca="false">T101-P101-D101</f>
        <v>-57468583.7391884</v>
      </c>
      <c r="AC101" s="50"/>
      <c r="AD101" s="9"/>
      <c r="AE101" s="9"/>
      <c r="AF101" s="9"/>
      <c r="AG101" s="9" t="n">
        <f aca="false">BF101/100*$AG$57</f>
        <v>7483588129.44574</v>
      </c>
      <c r="AH101" s="40" t="n">
        <f aca="false">(AG101-AG100)/AG100</f>
        <v>0.00303079822706325</v>
      </c>
      <c r="AI101" s="40" t="n">
        <f aca="false">(AG101-AG97)/AG97</f>
        <v>0.013369819729575</v>
      </c>
      <c r="AJ101" s="40" t="n">
        <f aca="false">AB101/AG101</f>
        <v>-0.00767928201621175</v>
      </c>
      <c r="AK101" s="73"/>
      <c r="AL101" s="7"/>
      <c r="AM101" s="7"/>
      <c r="AN101" s="7"/>
      <c r="AO101" s="7"/>
      <c r="AP101" s="7"/>
      <c r="AQ101" s="7"/>
      <c r="AR101" s="7"/>
      <c r="AS101" s="7"/>
      <c r="AT101" s="7"/>
      <c r="AW101" s="71" t="n">
        <f aca="false">workers_and_wage_central!C89</f>
        <v>13976135</v>
      </c>
      <c r="AY101" s="40" t="n">
        <f aca="false">(AW101-AW100)/AW100</f>
        <v>0.00171815653243157</v>
      </c>
      <c r="AZ101" s="39" t="n">
        <f aca="false">workers_and_wage_central!B89</f>
        <v>7469.14649910823</v>
      </c>
      <c r="BA101" s="40" t="n">
        <f aca="false">(AZ101-AZ100)/AZ100</f>
        <v>0.00131039023908261</v>
      </c>
      <c r="BB101" s="7"/>
      <c r="BC101" s="7"/>
      <c r="BD101" s="7"/>
      <c r="BE101" s="7"/>
      <c r="BF101" s="7" t="n">
        <f aca="false">BF100*(1+AY101)*(1+BA101)*(1-BE101)</f>
        <v>130.122526331264</v>
      </c>
      <c r="BG101" s="73" t="e">
        <f aca="false">(BB101-BB97)/BB97</f>
        <v>#DIV/0!</v>
      </c>
      <c r="BH101" s="0" t="n">
        <f aca="false">BH100+1</f>
        <v>70</v>
      </c>
      <c r="BI101" s="40" t="n">
        <f aca="false">T108/AG108</f>
        <v>0.0151525538800545</v>
      </c>
      <c r="BN101" s="0"/>
      <c r="BO101" s="0"/>
      <c r="BP101" s="0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157403674.847611</v>
      </c>
      <c r="E102" s="6"/>
      <c r="F102" s="8" t="n">
        <f aca="false">'Central pensions'!I102</f>
        <v>28609981.1262702</v>
      </c>
      <c r="G102" s="6" t="n">
        <f aca="false">'Central pensions'!K102</f>
        <v>4271945.16852472</v>
      </c>
      <c r="H102" s="6" t="n">
        <f aca="false">'Central pensions'!V102</f>
        <v>23502981.8896265</v>
      </c>
      <c r="I102" s="8" t="n">
        <f aca="false">'Central pensions'!M102</f>
        <v>132122.015521384</v>
      </c>
      <c r="J102" s="6" t="n">
        <f aca="false">'Central pensions'!W102</f>
        <v>726896.347101855</v>
      </c>
      <c r="K102" s="6"/>
      <c r="L102" s="8" t="n">
        <f aca="false">'Central pensions'!N102</f>
        <v>5328220.25278151</v>
      </c>
      <c r="M102" s="8"/>
      <c r="N102" s="8" t="n">
        <f aca="false">'Central pensions'!L102</f>
        <v>1260630.63402062</v>
      </c>
      <c r="O102" s="6"/>
      <c r="P102" s="6" t="n">
        <f aca="false">'Central pensions'!X102</f>
        <v>34583778.023189</v>
      </c>
      <c r="Q102" s="8"/>
      <c r="R102" s="8" t="n">
        <f aca="false">'Central SIPA income'!G97</f>
        <v>29698588.5186721</v>
      </c>
      <c r="S102" s="8"/>
      <c r="T102" s="6" t="n">
        <f aca="false">'Central SIPA income'!J97</f>
        <v>113555127.228297</v>
      </c>
      <c r="U102" s="6"/>
      <c r="V102" s="8" t="n">
        <f aca="false">'Central SIPA income'!F97</f>
        <v>126147.218081071</v>
      </c>
      <c r="W102" s="8"/>
      <c r="X102" s="8" t="n">
        <f aca="false">'Central SIPA income'!M97</f>
        <v>316845.442567501</v>
      </c>
      <c r="Y102" s="6"/>
      <c r="Z102" s="6" t="n">
        <f aca="false">R102+V102-N102-L102-F102</f>
        <v>-5374096.27631916</v>
      </c>
      <c r="AA102" s="6"/>
      <c r="AB102" s="6" t="n">
        <f aca="false">T102-P102-D102</f>
        <v>-78432325.6425021</v>
      </c>
      <c r="AC102" s="50"/>
      <c r="AD102" s="6"/>
      <c r="AE102" s="6"/>
      <c r="AF102" s="6"/>
      <c r="AG102" s="6" t="n">
        <f aca="false">BF102/100*$AG$57</f>
        <v>7544335295.70178</v>
      </c>
      <c r="AH102" s="61" t="n">
        <f aca="false">(AG102-AG101)/AG101</f>
        <v>0.0081173850304539</v>
      </c>
      <c r="AI102" s="61"/>
      <c r="AJ102" s="61" t="n">
        <f aca="false">AB102/AG102</f>
        <v>-0.0103961876783482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0.00606740222638663</v>
      </c>
      <c r="AV102" s="5"/>
      <c r="AW102" s="65" t="n">
        <f aca="false">workers_and_wage_central!C90</f>
        <v>14023023</v>
      </c>
      <c r="AX102" s="5"/>
      <c r="AY102" s="61" t="n">
        <f aca="false">(AW102-AW101)/AW101</f>
        <v>0.00335486169817335</v>
      </c>
      <c r="AZ102" s="66" t="n">
        <f aca="false">workers_and_wage_central!B90</f>
        <v>7504.59954352167</v>
      </c>
      <c r="BA102" s="61" t="n">
        <f aca="false">(AZ102-AZ101)/AZ101</f>
        <v>0.00474659914860029</v>
      </c>
      <c r="BB102" s="5"/>
      <c r="BC102" s="5"/>
      <c r="BD102" s="5"/>
      <c r="BE102" s="5"/>
      <c r="BF102" s="5" t="n">
        <f aca="false">BF101*(1+AY102)*(1+BA102)*(1-BE102)</f>
        <v>131.178780978631</v>
      </c>
      <c r="BG102" s="5"/>
      <c r="BH102" s="5" t="n">
        <f aca="false">BH101+1</f>
        <v>71</v>
      </c>
      <c r="BI102" s="61" t="n">
        <f aca="false">T109/AG109</f>
        <v>0.0174434308895141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158612977.480373</v>
      </c>
      <c r="E103" s="9"/>
      <c r="F103" s="67" t="n">
        <f aca="false">'Central pensions'!I103</f>
        <v>28829786.1945622</v>
      </c>
      <c r="G103" s="9" t="n">
        <f aca="false">'Central pensions'!K103</f>
        <v>4404076.85660334</v>
      </c>
      <c r="H103" s="9" t="n">
        <f aca="false">'Central pensions'!V103</f>
        <v>24229931.4522844</v>
      </c>
      <c r="I103" s="67" t="n">
        <f aca="false">'Central pensions'!M103</f>
        <v>136208.562575362</v>
      </c>
      <c r="J103" s="9" t="n">
        <f aca="false">'Central pensions'!W103</f>
        <v>749379.323266532</v>
      </c>
      <c r="K103" s="9"/>
      <c r="L103" s="67" t="n">
        <f aca="false">'Central pensions'!N103</f>
        <v>4405767.95484911</v>
      </c>
      <c r="M103" s="67"/>
      <c r="N103" s="67" t="n">
        <f aca="false">'Central pensions'!L103</f>
        <v>1271509.66471027</v>
      </c>
      <c r="O103" s="9"/>
      <c r="P103" s="9" t="n">
        <f aca="false">'Central pensions'!X103</f>
        <v>29857021.8810855</v>
      </c>
      <c r="Q103" s="67"/>
      <c r="R103" s="67" t="n">
        <f aca="false">'Central SIPA income'!G98</f>
        <v>34205498.4854825</v>
      </c>
      <c r="S103" s="67"/>
      <c r="T103" s="9" t="n">
        <f aca="false">'Central SIPA income'!J98</f>
        <v>130787688.107946</v>
      </c>
      <c r="U103" s="9"/>
      <c r="V103" s="67" t="n">
        <f aca="false">'Central SIPA income'!F98</f>
        <v>127028.110395195</v>
      </c>
      <c r="W103" s="67"/>
      <c r="X103" s="67" t="n">
        <f aca="false">'Central SIPA income'!M98</f>
        <v>319057.990092277</v>
      </c>
      <c r="Y103" s="9"/>
      <c r="Z103" s="9" t="n">
        <f aca="false">R103+V103-N103-L103-F103</f>
        <v>-174537.218243796</v>
      </c>
      <c r="AA103" s="9"/>
      <c r="AB103" s="9" t="n">
        <f aca="false">T103-P103-D103</f>
        <v>-57682311.2535127</v>
      </c>
      <c r="AC103" s="50"/>
      <c r="AD103" s="9"/>
      <c r="AE103" s="9"/>
      <c r="AF103" s="9"/>
      <c r="AG103" s="9" t="n">
        <f aca="false">BF103/100*$AG$57</f>
        <v>7568129298.17621</v>
      </c>
      <c r="AH103" s="40" t="n">
        <f aca="false">(AG103-AG102)/AG102</f>
        <v>0.00315388984474023</v>
      </c>
      <c r="AI103" s="40"/>
      <c r="AJ103" s="40" t="n">
        <f aca="false">AB103/AG103</f>
        <v>-0.00762173966391049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workers_and_wage_central!C91</f>
        <v>14039917</v>
      </c>
      <c r="AX103" s="7"/>
      <c r="AY103" s="40" t="n">
        <f aca="false">(AW103-AW102)/AW102</f>
        <v>0.00120473310212784</v>
      </c>
      <c r="AZ103" s="39" t="n">
        <f aca="false">workers_and_wage_central!B91</f>
        <v>7519.20958312419</v>
      </c>
      <c r="BA103" s="40" t="n">
        <f aca="false">(AZ103-AZ102)/AZ102</f>
        <v>0.00194681135452975</v>
      </c>
      <c r="BB103" s="7"/>
      <c r="BC103" s="7"/>
      <c r="BD103" s="7"/>
      <c r="BE103" s="7"/>
      <c r="BF103" s="7" t="n">
        <f aca="false">BF102*(1+AY103)*(1+BA103)*(1-BE103)</f>
        <v>131.592504403805</v>
      </c>
      <c r="BG103" s="7"/>
      <c r="BH103" s="7" t="n">
        <f aca="false">BH102+1</f>
        <v>72</v>
      </c>
      <c r="BI103" s="40" t="n">
        <f aca="false">T110/AG110</f>
        <v>0.0152376653910953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159544212.534464</v>
      </c>
      <c r="E104" s="9"/>
      <c r="F104" s="67" t="n">
        <f aca="false">'Central pensions'!I104</f>
        <v>28999049.188882</v>
      </c>
      <c r="G104" s="9" t="n">
        <f aca="false">'Central pensions'!K104</f>
        <v>4477053.3065848</v>
      </c>
      <c r="H104" s="9" t="n">
        <f aca="false">'Central pensions'!V104</f>
        <v>24631426.3485487</v>
      </c>
      <c r="I104" s="67" t="n">
        <f aca="false">'Central pensions'!M104</f>
        <v>138465.566183037</v>
      </c>
      <c r="J104" s="9" t="n">
        <f aca="false">'Central pensions'!W104</f>
        <v>761796.691192239</v>
      </c>
      <c r="K104" s="9"/>
      <c r="L104" s="67" t="n">
        <f aca="false">'Central pensions'!N104</f>
        <v>4396510.63993335</v>
      </c>
      <c r="M104" s="67"/>
      <c r="N104" s="67" t="n">
        <f aca="false">'Central pensions'!L104</f>
        <v>1277544.00478721</v>
      </c>
      <c r="O104" s="9"/>
      <c r="P104" s="9" t="n">
        <f aca="false">'Central pensions'!X104</f>
        <v>29842184.7886654</v>
      </c>
      <c r="Q104" s="67"/>
      <c r="R104" s="67" t="n">
        <f aca="false">'Central SIPA income'!G99</f>
        <v>29963126.3132785</v>
      </c>
      <c r="S104" s="67"/>
      <c r="T104" s="9" t="n">
        <f aca="false">'Central SIPA income'!J99</f>
        <v>114566610.413915</v>
      </c>
      <c r="U104" s="9"/>
      <c r="V104" s="67" t="n">
        <f aca="false">'Central SIPA income'!F99</f>
        <v>131692.394525231</v>
      </c>
      <c r="W104" s="67"/>
      <c r="X104" s="67" t="n">
        <f aca="false">'Central SIPA income'!M99</f>
        <v>330773.327076499</v>
      </c>
      <c r="Y104" s="9"/>
      <c r="Z104" s="9" t="n">
        <f aca="false">R104+V104-N104-L104-F104</f>
        <v>-4578285.12579884</v>
      </c>
      <c r="AA104" s="9"/>
      <c r="AB104" s="9" t="n">
        <f aca="false">T104-P104-D104</f>
        <v>-74819786.9092137</v>
      </c>
      <c r="AC104" s="50"/>
      <c r="AD104" s="9"/>
      <c r="AE104" s="9"/>
      <c r="AF104" s="9"/>
      <c r="AG104" s="9" t="n">
        <f aca="false">BF104/100*$AG$57</f>
        <v>7613684188.17232</v>
      </c>
      <c r="AH104" s="40" t="n">
        <f aca="false">(AG104-AG103)/AG103</f>
        <v>0.00601930651569115</v>
      </c>
      <c r="AI104" s="40"/>
      <c r="AJ104" s="40" t="n">
        <f aca="false">AB104/AG104</f>
        <v>-0.00982701476184743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71" t="n">
        <f aca="false">workers_and_wage_central!C92</f>
        <v>14099657</v>
      </c>
      <c r="AY104" s="40" t="n">
        <f aca="false">(AW104-AW103)/AW103</f>
        <v>0.00425501090925253</v>
      </c>
      <c r="AZ104" s="39" t="n">
        <f aca="false">workers_and_wage_central!B92</f>
        <v>7532.41948328629</v>
      </c>
      <c r="BA104" s="40" t="n">
        <f aca="false">(AZ104-AZ103)/AZ103</f>
        <v>0.00175682031682529</v>
      </c>
      <c r="BB104" s="7"/>
      <c r="BC104" s="7"/>
      <c r="BD104" s="7"/>
      <c r="BE104" s="7"/>
      <c r="BF104" s="7" t="n">
        <f aca="false">BF103*(1+AY104)*(1+BA104)*(1-BE104)</f>
        <v>132.384600022979</v>
      </c>
      <c r="BG104" s="7"/>
      <c r="BH104" s="0" t="n">
        <f aca="false">BH103+1</f>
        <v>73</v>
      </c>
      <c r="BI104" s="40" t="n">
        <f aca="false">T111/AG111</f>
        <v>0.0175422472173861</v>
      </c>
      <c r="BN104" s="0"/>
      <c r="BO104" s="0"/>
      <c r="BP104" s="0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160634413.481713</v>
      </c>
      <c r="E105" s="9"/>
      <c r="F105" s="67" t="n">
        <f aca="false">'Central pensions'!I105</f>
        <v>29197206.1159986</v>
      </c>
      <c r="G105" s="9" t="n">
        <f aca="false">'Central pensions'!K105</f>
        <v>4537598.44565782</v>
      </c>
      <c r="H105" s="9" t="n">
        <f aca="false">'Central pensions'!V105</f>
        <v>24964527.8400244</v>
      </c>
      <c r="I105" s="67" t="n">
        <f aca="false">'Central pensions'!M105</f>
        <v>140338.096257459</v>
      </c>
      <c r="J105" s="9" t="n">
        <f aca="false">'Central pensions'!W105</f>
        <v>772098.799176018</v>
      </c>
      <c r="K105" s="9"/>
      <c r="L105" s="67" t="n">
        <f aca="false">'Central pensions'!N105</f>
        <v>4490929.27935007</v>
      </c>
      <c r="M105" s="67"/>
      <c r="N105" s="67" t="n">
        <f aca="false">'Central pensions'!L105</f>
        <v>1285785.30625628</v>
      </c>
      <c r="O105" s="9"/>
      <c r="P105" s="9" t="n">
        <f aca="false">'Central pensions'!X105</f>
        <v>30377464.7665519</v>
      </c>
      <c r="Q105" s="67"/>
      <c r="R105" s="67" t="n">
        <f aca="false">'Central SIPA income'!G100</f>
        <v>34750242.6816346</v>
      </c>
      <c r="S105" s="67"/>
      <c r="T105" s="9" t="n">
        <f aca="false">'Central SIPA income'!J100</f>
        <v>132870564.755839</v>
      </c>
      <c r="U105" s="9"/>
      <c r="V105" s="67" t="n">
        <f aca="false">'Central SIPA income'!F100</f>
        <v>128111.326958387</v>
      </c>
      <c r="W105" s="67"/>
      <c r="X105" s="67" t="n">
        <f aca="false">'Central SIPA income'!M100</f>
        <v>321778.717799015</v>
      </c>
      <c r="Y105" s="9"/>
      <c r="Z105" s="9" t="n">
        <f aca="false">R105+V105-N105-L105-F105</f>
        <v>-95566.6930119358</v>
      </c>
      <c r="AA105" s="9"/>
      <c r="AB105" s="9" t="n">
        <f aca="false">T105-P105-D105</f>
        <v>-58141313.4924265</v>
      </c>
      <c r="AC105" s="50"/>
      <c r="AD105" s="9"/>
      <c r="AE105" s="9"/>
      <c r="AF105" s="9"/>
      <c r="AG105" s="9" t="n">
        <f aca="false">BF105/100*$AG$57</f>
        <v>7666820299.60951</v>
      </c>
      <c r="AH105" s="40" t="n">
        <f aca="false">(AG105-AG104)/AG104</f>
        <v>0.00697902751466123</v>
      </c>
      <c r="AI105" s="40" t="n">
        <f aca="false">(AG105-AG101)/AG101</f>
        <v>0.0244845342894821</v>
      </c>
      <c r="AJ105" s="40" t="n">
        <f aca="false">AB105/AG105</f>
        <v>-0.00758349761965698</v>
      </c>
      <c r="AK105" s="73"/>
      <c r="AL105" s="7"/>
      <c r="AM105" s="7"/>
      <c r="AN105" s="7"/>
      <c r="AO105" s="7"/>
      <c r="AP105" s="7"/>
      <c r="AQ105" s="7"/>
      <c r="AR105" s="7"/>
      <c r="AS105" s="7"/>
      <c r="AT105" s="7"/>
      <c r="AW105" s="71" t="n">
        <f aca="false">workers_and_wage_central!C93</f>
        <v>14121665</v>
      </c>
      <c r="AY105" s="40" t="n">
        <f aca="false">(AW105-AW104)/AW104</f>
        <v>0.00156088903439282</v>
      </c>
      <c r="AZ105" s="39" t="n">
        <f aca="false">workers_and_wage_central!B93</f>
        <v>7573.16757189353</v>
      </c>
      <c r="BA105" s="40" t="n">
        <f aca="false">(AZ105-AZ104)/AZ104</f>
        <v>0.00540969454737009</v>
      </c>
      <c r="BB105" s="7"/>
      <c r="BC105" s="7"/>
      <c r="BD105" s="7"/>
      <c r="BE105" s="7"/>
      <c r="BF105" s="7" t="n">
        <f aca="false">BF104*(1+AY105)*(1+BA105)*(1-BE105)</f>
        <v>133.308515789056</v>
      </c>
      <c r="BG105" s="73" t="e">
        <f aca="false">(BB105-BB101)/BB101</f>
        <v>#DIV/0!</v>
      </c>
      <c r="BH105" s="0" t="n">
        <f aca="false">BH104+1</f>
        <v>74</v>
      </c>
      <c r="BI105" s="40" t="n">
        <f aca="false">T112/AG112</f>
        <v>0.0153194814444415</v>
      </c>
      <c r="BN105" s="0"/>
      <c r="BO105" s="0"/>
      <c r="BP105" s="0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160709943.703939</v>
      </c>
      <c r="E106" s="6"/>
      <c r="F106" s="8" t="n">
        <f aca="false">'Central pensions'!I106</f>
        <v>29210934.6279564</v>
      </c>
      <c r="G106" s="6" t="n">
        <f aca="false">'Central pensions'!K106</f>
        <v>4581085.28847585</v>
      </c>
      <c r="H106" s="6" t="n">
        <f aca="false">'Central pensions'!V106</f>
        <v>25203779.6185163</v>
      </c>
      <c r="I106" s="8" t="n">
        <f aca="false">'Central pensions'!M106</f>
        <v>141683.050159046</v>
      </c>
      <c r="J106" s="6" t="n">
        <f aca="false">'Central pensions'!W106</f>
        <v>779498.33871699</v>
      </c>
      <c r="K106" s="6"/>
      <c r="L106" s="8" t="n">
        <f aca="false">'Central pensions'!N106</f>
        <v>5394917.34928567</v>
      </c>
      <c r="M106" s="8"/>
      <c r="N106" s="8" t="n">
        <f aca="false">'Central pensions'!L106</f>
        <v>1285411.26772096</v>
      </c>
      <c r="O106" s="6"/>
      <c r="P106" s="6" t="n">
        <f aca="false">'Central pensions'!X106</f>
        <v>35066205.309164</v>
      </c>
      <c r="Q106" s="8"/>
      <c r="R106" s="8" t="n">
        <f aca="false">'Central SIPA income'!G101</f>
        <v>30624211.401702</v>
      </c>
      <c r="S106" s="8"/>
      <c r="T106" s="6" t="n">
        <f aca="false">'Central SIPA income'!J101</f>
        <v>117094326.546871</v>
      </c>
      <c r="U106" s="6"/>
      <c r="V106" s="8" t="n">
        <f aca="false">'Central SIPA income'!F101</f>
        <v>127291.399964957</v>
      </c>
      <c r="W106" s="8"/>
      <c r="X106" s="8" t="n">
        <f aca="false">'Central SIPA income'!M101</f>
        <v>319719.297583031</v>
      </c>
      <c r="Y106" s="6"/>
      <c r="Z106" s="6" t="n">
        <f aca="false">R106+V106-N106-L106-F106</f>
        <v>-5139760.44329608</v>
      </c>
      <c r="AA106" s="6"/>
      <c r="AB106" s="6" t="n">
        <f aca="false">T106-P106-D106</f>
        <v>-78681822.4662324</v>
      </c>
      <c r="AC106" s="50"/>
      <c r="AD106" s="6"/>
      <c r="AE106" s="6"/>
      <c r="AF106" s="6"/>
      <c r="AG106" s="6" t="n">
        <f aca="false">BF106/100*$AG$57</f>
        <v>7737564792.2524</v>
      </c>
      <c r="AH106" s="61" t="n">
        <f aca="false">(AG106-AG105)/AG105</f>
        <v>0.00922735761088519</v>
      </c>
      <c r="AI106" s="61"/>
      <c r="AJ106" s="61" t="n">
        <f aca="false">AB106/AG106</f>
        <v>-0.0101688095129124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0.00526722428831525</v>
      </c>
      <c r="AV106" s="5"/>
      <c r="AW106" s="65" t="n">
        <f aca="false">workers_and_wage_central!C94</f>
        <v>14207356</v>
      </c>
      <c r="AX106" s="5"/>
      <c r="AY106" s="61" t="n">
        <f aca="false">(AW106-AW105)/AW105</f>
        <v>0.00606805217373447</v>
      </c>
      <c r="AZ106" s="66" t="n">
        <f aca="false">workers_and_wage_central!B94</f>
        <v>7596.94921314001</v>
      </c>
      <c r="BA106" s="61" t="n">
        <f aca="false">(AZ106-AZ105)/AZ105</f>
        <v>0.00314025023488699</v>
      </c>
      <c r="BB106" s="5"/>
      <c r="BC106" s="5"/>
      <c r="BD106" s="5"/>
      <c r="BE106" s="5"/>
      <c r="BF106" s="5" t="n">
        <f aca="false">BF105*(1+AY106)*(1+BA106)*(1-BE106)</f>
        <v>134.538601136818</v>
      </c>
      <c r="BG106" s="5"/>
      <c r="BH106" s="5" t="n">
        <f aca="false">BH105+1</f>
        <v>75</v>
      </c>
      <c r="BI106" s="61" t="n">
        <f aca="false">T113/AG113</f>
        <v>0.017569625804131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160909514.690521</v>
      </c>
      <c r="E107" s="9"/>
      <c r="F107" s="67" t="n">
        <f aca="false">'Central pensions'!I107</f>
        <v>29247209.0171343</v>
      </c>
      <c r="G107" s="9" t="n">
        <f aca="false">'Central pensions'!K107</f>
        <v>4637672.57326018</v>
      </c>
      <c r="H107" s="9" t="n">
        <f aca="false">'Central pensions'!V107</f>
        <v>25515106.1634514</v>
      </c>
      <c r="I107" s="67" t="n">
        <f aca="false">'Central pensions'!M107</f>
        <v>143433.172368871</v>
      </c>
      <c r="J107" s="9" t="n">
        <f aca="false">'Central pensions'!W107</f>
        <v>789126.994745917</v>
      </c>
      <c r="K107" s="9"/>
      <c r="L107" s="67" t="n">
        <f aca="false">'Central pensions'!N107</f>
        <v>4467024.31584039</v>
      </c>
      <c r="M107" s="67"/>
      <c r="N107" s="67" t="n">
        <f aca="false">'Central pensions'!L107</f>
        <v>1286863.21791998</v>
      </c>
      <c r="O107" s="9"/>
      <c r="P107" s="9" t="n">
        <f aca="false">'Central pensions'!X107</f>
        <v>30259352.149199</v>
      </c>
      <c r="Q107" s="67"/>
      <c r="R107" s="67" t="n">
        <f aca="false">'Central SIPA income'!G102</f>
        <v>35339360.1084886</v>
      </c>
      <c r="S107" s="67"/>
      <c r="T107" s="9" t="n">
        <f aca="false">'Central SIPA income'!J102</f>
        <v>135123106.297224</v>
      </c>
      <c r="U107" s="9"/>
      <c r="V107" s="67" t="n">
        <f aca="false">'Central SIPA income'!F102</f>
        <v>126307.805503242</v>
      </c>
      <c r="W107" s="67"/>
      <c r="X107" s="67" t="n">
        <f aca="false">'Central SIPA income'!M102</f>
        <v>317248.791873354</v>
      </c>
      <c r="Y107" s="9"/>
      <c r="Z107" s="9" t="n">
        <f aca="false">R107+V107-N107-L107-F107</f>
        <v>464571.363097176</v>
      </c>
      <c r="AA107" s="9"/>
      <c r="AB107" s="9" t="n">
        <f aca="false">T107-P107-D107</f>
        <v>-56045760.5424963</v>
      </c>
      <c r="AC107" s="50"/>
      <c r="AD107" s="9"/>
      <c r="AE107" s="9"/>
      <c r="AF107" s="9"/>
      <c r="AG107" s="9" t="n">
        <f aca="false">BF107/100*$AG$57</f>
        <v>7781594280.86434</v>
      </c>
      <c r="AH107" s="40" t="n">
        <f aca="false">(AG107-AG106)/AG106</f>
        <v>0.00569035475554522</v>
      </c>
      <c r="AI107" s="40"/>
      <c r="AJ107" s="40" t="n">
        <f aca="false">AB107/AG107</f>
        <v>-0.00720234935408005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workers_and_wage_central!C95</f>
        <v>14275638</v>
      </c>
      <c r="AX107" s="7"/>
      <c r="AY107" s="40" t="n">
        <f aca="false">(AW107-AW106)/AW106</f>
        <v>0.00480610185315269</v>
      </c>
      <c r="AZ107" s="39" t="n">
        <f aca="false">workers_and_wage_central!B95</f>
        <v>7603.63470636966</v>
      </c>
      <c r="BA107" s="40" t="n">
        <f aca="false">(AZ107-AZ106)/AZ106</f>
        <v>0.000880023420201988</v>
      </c>
      <c r="BB107" s="7"/>
      <c r="BC107" s="7"/>
      <c r="BD107" s="7"/>
      <c r="BE107" s="7"/>
      <c r="BF107" s="7" t="n">
        <f aca="false">BF106*(1+AY107)*(1+BA107)*(1-BE107)</f>
        <v>135.304173505602</v>
      </c>
      <c r="BG107" s="7"/>
      <c r="BH107" s="7" t="n">
        <f aca="false">BH106+1</f>
        <v>76</v>
      </c>
      <c r="BI107" s="40" t="n">
        <f aca="false">T114/AG114</f>
        <v>0.0153000280429355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161221963.49209</v>
      </c>
      <c r="E108" s="9"/>
      <c r="F108" s="67" t="n">
        <f aca="false">'Central pensions'!I108</f>
        <v>29304000.2853463</v>
      </c>
      <c r="G108" s="9" t="n">
        <f aca="false">'Central pensions'!K108</f>
        <v>4693574.19532622</v>
      </c>
      <c r="H108" s="9" t="n">
        <f aca="false">'Central pensions'!V108</f>
        <v>25822660.3944138</v>
      </c>
      <c r="I108" s="67" t="n">
        <f aca="false">'Central pensions'!M108</f>
        <v>145162.088515244</v>
      </c>
      <c r="J108" s="9" t="n">
        <f aca="false">'Central pensions'!W108</f>
        <v>798638.981270526</v>
      </c>
      <c r="K108" s="9"/>
      <c r="L108" s="67" t="n">
        <f aca="false">'Central pensions'!N108</f>
        <v>4446867.10121022</v>
      </c>
      <c r="M108" s="67"/>
      <c r="N108" s="67" t="n">
        <f aca="false">'Central pensions'!L108</f>
        <v>1288330.48957615</v>
      </c>
      <c r="O108" s="9"/>
      <c r="P108" s="9" t="n">
        <f aca="false">'Central pensions'!X108</f>
        <v>30162828.7623969</v>
      </c>
      <c r="Q108" s="67"/>
      <c r="R108" s="67" t="n">
        <f aca="false">'Central SIPA income'!G103</f>
        <v>31016194.1998743</v>
      </c>
      <c r="S108" s="67"/>
      <c r="T108" s="9" t="n">
        <f aca="false">'Central SIPA income'!J103</f>
        <v>118593106.749498</v>
      </c>
      <c r="U108" s="9"/>
      <c r="V108" s="67" t="n">
        <f aca="false">'Central SIPA income'!F103</f>
        <v>127214.279569534</v>
      </c>
      <c r="W108" s="67"/>
      <c r="X108" s="67" t="n">
        <f aca="false">'Central SIPA income'!M103</f>
        <v>319525.593384156</v>
      </c>
      <c r="Y108" s="9"/>
      <c r="Z108" s="9" t="n">
        <f aca="false">R108+V108-N108-L108-F108</f>
        <v>-3895789.39668879</v>
      </c>
      <c r="AA108" s="9"/>
      <c r="AB108" s="9" t="n">
        <f aca="false">T108-P108-D108</f>
        <v>-72791685.5049888</v>
      </c>
      <c r="AC108" s="50"/>
      <c r="AD108" s="9"/>
      <c r="AE108" s="9"/>
      <c r="AF108" s="9"/>
      <c r="AG108" s="9" t="n">
        <f aca="false">BF108/100*$AG$57</f>
        <v>7826608483.84137</v>
      </c>
      <c r="AH108" s="40" t="n">
        <f aca="false">(AG108-AG107)/AG107</f>
        <v>0.00578470186857799</v>
      </c>
      <c r="AI108" s="40"/>
      <c r="AJ108" s="40" t="n">
        <f aca="false">AB108/AG108</f>
        <v>-0.00930054003024078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71" t="n">
        <f aca="false">workers_and_wage_central!C96</f>
        <v>14289443</v>
      </c>
      <c r="AY108" s="40" t="n">
        <f aca="false">(AW108-AW107)/AW107</f>
        <v>0.00096703208641183</v>
      </c>
      <c r="AZ108" s="39" t="n">
        <f aca="false">workers_and_wage_central!B96</f>
        <v>7640.23111762523</v>
      </c>
      <c r="BA108" s="40" t="n">
        <f aca="false">(AZ108-AZ107)/AZ107</f>
        <v>0.0048130154418016</v>
      </c>
      <c r="BB108" s="7"/>
      <c r="BC108" s="7"/>
      <c r="BD108" s="7"/>
      <c r="BE108" s="7"/>
      <c r="BF108" s="7" t="n">
        <f aca="false">BF107*(1+AY108)*(1+BA108)*(1-BE108)</f>
        <v>136.086867810906</v>
      </c>
      <c r="BG108" s="7"/>
      <c r="BH108" s="0" t="n">
        <f aca="false">BH107+1</f>
        <v>77</v>
      </c>
      <c r="BI108" s="40" t="n">
        <f aca="false">T115/AG115</f>
        <v>0.0175390772104258</v>
      </c>
      <c r="BN108" s="0"/>
      <c r="BO108" s="0"/>
      <c r="BP108" s="0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161694895.577526</v>
      </c>
      <c r="E109" s="9"/>
      <c r="F109" s="67" t="n">
        <f aca="false">'Central pensions'!I109</f>
        <v>29389961.2900778</v>
      </c>
      <c r="G109" s="9" t="n">
        <f aca="false">'Central pensions'!K109</f>
        <v>4737987.11644752</v>
      </c>
      <c r="H109" s="9" t="n">
        <f aca="false">'Central pensions'!V109</f>
        <v>26067007.1824929</v>
      </c>
      <c r="I109" s="67" t="n">
        <f aca="false">'Central pensions'!M109</f>
        <v>146535.68401384</v>
      </c>
      <c r="J109" s="9" t="n">
        <f aca="false">'Central pensions'!W109</f>
        <v>806196.098427611</v>
      </c>
      <c r="K109" s="9"/>
      <c r="L109" s="67" t="n">
        <f aca="false">'Central pensions'!N109</f>
        <v>4396640.59753925</v>
      </c>
      <c r="M109" s="67"/>
      <c r="N109" s="67" t="n">
        <f aca="false">'Central pensions'!L109</f>
        <v>1292242.93492759</v>
      </c>
      <c r="O109" s="9"/>
      <c r="P109" s="9" t="n">
        <f aca="false">'Central pensions'!X109</f>
        <v>29923728.3160471</v>
      </c>
      <c r="Q109" s="67"/>
      <c r="R109" s="67" t="n">
        <f aca="false">'Central SIPA income'!G104</f>
        <v>35718541.0521333</v>
      </c>
      <c r="S109" s="67"/>
      <c r="T109" s="9" t="n">
        <f aca="false">'Central SIPA income'!J104</f>
        <v>136572937.499506</v>
      </c>
      <c r="U109" s="9"/>
      <c r="V109" s="67" t="n">
        <f aca="false">'Central SIPA income'!F104</f>
        <v>123191.915581561</v>
      </c>
      <c r="W109" s="67"/>
      <c r="X109" s="67" t="n">
        <f aca="false">'Central SIPA income'!M104</f>
        <v>309422.574726085</v>
      </c>
      <c r="Y109" s="9"/>
      <c r="Z109" s="9" t="n">
        <f aca="false">R109+V109-N109-L109-F109</f>
        <v>762888.145170271</v>
      </c>
      <c r="AA109" s="9"/>
      <c r="AB109" s="9" t="n">
        <f aca="false">T109-P109-D109</f>
        <v>-55045686.394067</v>
      </c>
      <c r="AC109" s="50"/>
      <c r="AD109" s="9"/>
      <c r="AE109" s="9"/>
      <c r="AF109" s="9"/>
      <c r="AG109" s="9" t="n">
        <f aca="false">BF109/100*$AG$57</f>
        <v>7829476802.15855</v>
      </c>
      <c r="AH109" s="40" t="n">
        <f aca="false">(AG109-AG108)/AG108</f>
        <v>0.000366482918252598</v>
      </c>
      <c r="AI109" s="40" t="n">
        <f aca="false">(AG109-AG105)/AG105</f>
        <v>0.0212156404079692</v>
      </c>
      <c r="AJ109" s="40" t="n">
        <f aca="false">AB109/AG109</f>
        <v>-0.00703057021369438</v>
      </c>
      <c r="AK109" s="73"/>
      <c r="AL109" s="7"/>
      <c r="AM109" s="7"/>
      <c r="AN109" s="7"/>
      <c r="AO109" s="7"/>
      <c r="AP109" s="7"/>
      <c r="AQ109" s="7"/>
      <c r="AR109" s="7"/>
      <c r="AS109" s="7"/>
      <c r="AT109" s="7"/>
      <c r="AW109" s="71" t="n">
        <f aca="false">workers_and_wage_central!C97</f>
        <v>14262792</v>
      </c>
      <c r="AY109" s="40" t="n">
        <f aca="false">(AW109-AW108)/AW108</f>
        <v>-0.00186508319463537</v>
      </c>
      <c r="AZ109" s="39" t="n">
        <f aca="false">workers_and_wage_central!B97</f>
        <v>7657.31265697394</v>
      </c>
      <c r="BA109" s="40" t="n">
        <f aca="false">(AZ109-AZ108)/AZ108</f>
        <v>0.00223573594642935</v>
      </c>
      <c r="BB109" s="7"/>
      <c r="BC109" s="7"/>
      <c r="BD109" s="7"/>
      <c r="BE109" s="7"/>
      <c r="BF109" s="7" t="n">
        <f aca="false">BF108*(1+AY109)*(1+BA109)*(1-BE109)</f>
        <v>136.136741323357</v>
      </c>
      <c r="BG109" s="73" t="e">
        <f aca="false">(BB109-BB105)/BB105</f>
        <v>#DIV/0!</v>
      </c>
      <c r="BH109" s="0" t="n">
        <f aca="false">BH108+1</f>
        <v>78</v>
      </c>
      <c r="BI109" s="40" t="n">
        <f aca="false">T116/AG116</f>
        <v>0.0153106809177762</v>
      </c>
      <c r="BN109" s="0"/>
      <c r="BO109" s="0"/>
      <c r="BP109" s="0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161443708.10704</v>
      </c>
      <c r="E110" s="6"/>
      <c r="F110" s="8" t="n">
        <f aca="false">'Central pensions'!I110</f>
        <v>29344304.9939543</v>
      </c>
      <c r="G110" s="6" t="n">
        <f aca="false">'Central pensions'!K110</f>
        <v>4904063.56490416</v>
      </c>
      <c r="H110" s="6" t="n">
        <f aca="false">'Central pensions'!V110</f>
        <v>26980710.8014272</v>
      </c>
      <c r="I110" s="8" t="n">
        <f aca="false">'Central pensions'!M110</f>
        <v>151672.069017655</v>
      </c>
      <c r="J110" s="6" t="n">
        <f aca="false">'Central pensions'!W110</f>
        <v>834454.973240021</v>
      </c>
      <c r="K110" s="6"/>
      <c r="L110" s="8" t="n">
        <f aca="false">'Central pensions'!N110</f>
        <v>5390033.43973454</v>
      </c>
      <c r="M110" s="8"/>
      <c r="N110" s="8" t="n">
        <f aca="false">'Central pensions'!L110</f>
        <v>1288833.2443863</v>
      </c>
      <c r="O110" s="6"/>
      <c r="P110" s="6" t="n">
        <f aca="false">'Central pensions'!X110</f>
        <v>35059689.3852525</v>
      </c>
      <c r="Q110" s="8"/>
      <c r="R110" s="8" t="n">
        <f aca="false">'Central SIPA income'!G105</f>
        <v>31386305.4181378</v>
      </c>
      <c r="S110" s="8"/>
      <c r="T110" s="6" t="n">
        <f aca="false">'Central SIPA income'!J105</f>
        <v>120008259.070697</v>
      </c>
      <c r="U110" s="6"/>
      <c r="V110" s="8" t="n">
        <f aca="false">'Central SIPA income'!F105</f>
        <v>121819.570312678</v>
      </c>
      <c r="W110" s="8"/>
      <c r="X110" s="8" t="n">
        <f aca="false">'Central SIPA income'!M105</f>
        <v>305975.639068769</v>
      </c>
      <c r="Y110" s="6"/>
      <c r="Z110" s="6" t="n">
        <f aca="false">R110+V110-N110-L110-F110</f>
        <v>-4515046.68962467</v>
      </c>
      <c r="AA110" s="6"/>
      <c r="AB110" s="6" t="n">
        <f aca="false">T110-P110-D110</f>
        <v>-76495138.4215953</v>
      </c>
      <c r="AC110" s="50"/>
      <c r="AD110" s="6"/>
      <c r="AE110" s="6"/>
      <c r="AF110" s="6"/>
      <c r="AG110" s="6" t="n">
        <f aca="false">BF110/100*$AG$57</f>
        <v>7875764166.65693</v>
      </c>
      <c r="AH110" s="61" t="n">
        <f aca="false">(AG110-AG109)/AG109</f>
        <v>0.00591193583786138</v>
      </c>
      <c r="AI110" s="61"/>
      <c r="AJ110" s="61" t="n">
        <f aca="false">AB110/AG110</f>
        <v>-0.00971272587686759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0.00467170967157633</v>
      </c>
      <c r="AV110" s="5"/>
      <c r="AW110" s="65" t="n">
        <f aca="false">workers_and_wage_central!C98</f>
        <v>14325821</v>
      </c>
      <c r="AX110" s="5"/>
      <c r="AY110" s="61" t="n">
        <f aca="false">(AW110-AW109)/AW109</f>
        <v>0.00441912074438161</v>
      </c>
      <c r="AZ110" s="66" t="n">
        <f aca="false">workers_and_wage_central!B98</f>
        <v>7668.69331637571</v>
      </c>
      <c r="BA110" s="61" t="n">
        <f aca="false">(AZ110-AZ109)/AZ109</f>
        <v>0.0014862471877014</v>
      </c>
      <c r="BB110" s="5"/>
      <c r="BC110" s="5"/>
      <c r="BD110" s="5"/>
      <c r="BE110" s="5"/>
      <c r="BF110" s="5" t="n">
        <f aca="false">BF109*(1+AY110)*(1+BA110)*(1-BE110)</f>
        <v>136.941573003236</v>
      </c>
      <c r="BG110" s="5"/>
      <c r="BH110" s="5" t="n">
        <f aca="false">BH109+1</f>
        <v>79</v>
      </c>
      <c r="BI110" s="61" t="n">
        <f aca="false">T117/AG117</f>
        <v>0.0174921857978594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161956207.038735</v>
      </c>
      <c r="E111" s="9"/>
      <c r="F111" s="67" t="n">
        <f aca="false">'Central pensions'!I111</f>
        <v>29437457.7413551</v>
      </c>
      <c r="G111" s="9" t="n">
        <f aca="false">'Central pensions'!K111</f>
        <v>5005317.83609568</v>
      </c>
      <c r="H111" s="9" t="n">
        <f aca="false">'Central pensions'!V111</f>
        <v>27537781.9266831</v>
      </c>
      <c r="I111" s="67" t="n">
        <f aca="false">'Central pensions'!M111</f>
        <v>154803.64441533</v>
      </c>
      <c r="J111" s="9" t="n">
        <f aca="false">'Central pensions'!W111</f>
        <v>851683.97711391</v>
      </c>
      <c r="K111" s="9"/>
      <c r="L111" s="67" t="n">
        <f aca="false">'Central pensions'!N111</f>
        <v>4421410.658979</v>
      </c>
      <c r="M111" s="67"/>
      <c r="N111" s="67" t="n">
        <f aca="false">'Central pensions'!L111</f>
        <v>1293656.87654189</v>
      </c>
      <c r="O111" s="9"/>
      <c r="P111" s="9" t="n">
        <f aca="false">'Central pensions'!X111</f>
        <v>30060039.3721915</v>
      </c>
      <c r="Q111" s="67"/>
      <c r="R111" s="67" t="n">
        <f aca="false">'Central SIPA income'!G106</f>
        <v>36309286.1867636</v>
      </c>
      <c r="S111" s="67"/>
      <c r="T111" s="9" t="n">
        <f aca="false">'Central SIPA income'!J106</f>
        <v>138831702.72265</v>
      </c>
      <c r="U111" s="9"/>
      <c r="V111" s="67" t="n">
        <f aca="false">'Central SIPA income'!F106</f>
        <v>121069.763856539</v>
      </c>
      <c r="W111" s="67"/>
      <c r="X111" s="67" t="n">
        <f aca="false">'Central SIPA income'!M106</f>
        <v>304092.341426148</v>
      </c>
      <c r="Y111" s="9"/>
      <c r="Z111" s="9" t="n">
        <f aca="false">R111+V111-N111-L111-F111</f>
        <v>1277830.67374413</v>
      </c>
      <c r="AA111" s="9"/>
      <c r="AB111" s="9" t="n">
        <f aca="false">T111-P111-D111</f>
        <v>-53184543.6882766</v>
      </c>
      <c r="AC111" s="50"/>
      <c r="AD111" s="9"/>
      <c r="AE111" s="9"/>
      <c r="AF111" s="9"/>
      <c r="AG111" s="9" t="n">
        <f aca="false">BF111/100*$AG$57</f>
        <v>7914134432.27809</v>
      </c>
      <c r="AH111" s="40" t="n">
        <f aca="false">(AG111-AG110)/AG110</f>
        <v>0.00487194192324857</v>
      </c>
      <c r="AI111" s="40"/>
      <c r="AJ111" s="40" t="n">
        <f aca="false">AB111/AG111</f>
        <v>-0.00672019715401365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workers_and_wage_central!C99</f>
        <v>14317628</v>
      </c>
      <c r="AX111" s="7"/>
      <c r="AY111" s="40" t="n">
        <f aca="false">(AW111-AW110)/AW110</f>
        <v>-0.000571904395566579</v>
      </c>
      <c r="AZ111" s="39" t="n">
        <f aca="false">workers_and_wage_central!B99</f>
        <v>7710.4643933187</v>
      </c>
      <c r="BA111" s="40" t="n">
        <f aca="false">(AZ111-AZ110)/AZ110</f>
        <v>0.00544696146001655</v>
      </c>
      <c r="BB111" s="7"/>
      <c r="BC111" s="7"/>
      <c r="BD111" s="7"/>
      <c r="BE111" s="7"/>
      <c r="BF111" s="7" t="n">
        <f aca="false">BF110*(1+AY111)*(1+BA111)*(1-BE111)</f>
        <v>137.608744393786</v>
      </c>
      <c r="BG111" s="7"/>
      <c r="BH111" s="7" t="n">
        <f aca="false">BH110+1</f>
        <v>80</v>
      </c>
      <c r="BI111" s="40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162299951.966462</v>
      </c>
      <c r="E112" s="9"/>
      <c r="F112" s="67" t="n">
        <f aca="false">'Central pensions'!I112</f>
        <v>29499937.4509555</v>
      </c>
      <c r="G112" s="9" t="n">
        <f aca="false">'Central pensions'!K112</f>
        <v>5066118.29654813</v>
      </c>
      <c r="H112" s="9" t="n">
        <f aca="false">'Central pensions'!V112</f>
        <v>27872288.1210565</v>
      </c>
      <c r="I112" s="67" t="n">
        <f aca="false">'Central pensions'!M112</f>
        <v>156684.071027263</v>
      </c>
      <c r="J112" s="9" t="n">
        <f aca="false">'Central pensions'!W112</f>
        <v>862029.529517218</v>
      </c>
      <c r="K112" s="9"/>
      <c r="L112" s="67" t="n">
        <f aca="false">'Central pensions'!N112</f>
        <v>4408212.03787703</v>
      </c>
      <c r="M112" s="67"/>
      <c r="N112" s="67" t="n">
        <f aca="false">'Central pensions'!L112</f>
        <v>1295523.2649924</v>
      </c>
      <c r="O112" s="9"/>
      <c r="P112" s="9" t="n">
        <f aca="false">'Central pensions'!X112</f>
        <v>30001819.9831309</v>
      </c>
      <c r="Q112" s="67"/>
      <c r="R112" s="67" t="n">
        <f aca="false">'Central SIPA income'!G107</f>
        <v>31862957.7955282</v>
      </c>
      <c r="S112" s="67"/>
      <c r="T112" s="9" t="n">
        <f aca="false">'Central SIPA income'!J107</f>
        <v>121830780.747921</v>
      </c>
      <c r="U112" s="9"/>
      <c r="V112" s="67" t="n">
        <f aca="false">'Central SIPA income'!F107</f>
        <v>122202.959155523</v>
      </c>
      <c r="W112" s="67"/>
      <c r="X112" s="67" t="n">
        <f aca="false">'Central SIPA income'!M107</f>
        <v>306938.601307926</v>
      </c>
      <c r="Y112" s="9"/>
      <c r="Z112" s="9" t="n">
        <f aca="false">R112+V112-N112-L112-F112</f>
        <v>-3218511.99914128</v>
      </c>
      <c r="AA112" s="9"/>
      <c r="AB112" s="9" t="n">
        <f aca="false">T112-P112-D112</f>
        <v>-70470991.2016721</v>
      </c>
      <c r="AC112" s="50"/>
      <c r="AD112" s="9"/>
      <c r="AE112" s="9"/>
      <c r="AF112" s="9"/>
      <c r="AG112" s="9" t="n">
        <f aca="false">BF112/100*$AG$57</f>
        <v>7952670016.26391</v>
      </c>
      <c r="AH112" s="40" t="n">
        <f aca="false">(AG112-AG111)/AG111</f>
        <v>0.0048692101853433</v>
      </c>
      <c r="AI112" s="40"/>
      <c r="AJ112" s="40" t="n">
        <f aca="false">AB112/AG112</f>
        <v>-0.00886129954563092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71" t="n">
        <f aca="false">workers_and_wage_central!C100</f>
        <v>14359155</v>
      </c>
      <c r="AY112" s="40" t="n">
        <f aca="false">(AW112-AW111)/AW111</f>
        <v>0.00290041059873884</v>
      </c>
      <c r="AZ112" s="39" t="n">
        <f aca="false">workers_and_wage_central!B100</f>
        <v>7725.60085048799</v>
      </c>
      <c r="BA112" s="40" t="n">
        <f aca="false">(AZ112-AZ111)/AZ111</f>
        <v>0.00196310577381175</v>
      </c>
      <c r="BB112" s="7"/>
      <c r="BC112" s="7"/>
      <c r="BD112" s="7"/>
      <c r="BE112" s="7"/>
      <c r="BF112" s="7" t="n">
        <f aca="false">BF111*(1+AY112)*(1+BA112)*(1-BE112)</f>
        <v>138.278790293581</v>
      </c>
      <c r="BG112" s="7"/>
      <c r="BH112" s="0" t="n">
        <f aca="false">BH111+1</f>
        <v>81</v>
      </c>
      <c r="BI112" s="40"/>
      <c r="BN112" s="0"/>
      <c r="BO112" s="0"/>
      <c r="BP112" s="0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162986233.445409</v>
      </c>
      <c r="E113" s="9"/>
      <c r="F113" s="67" t="n">
        <f aca="false">'Central pensions'!I113</f>
        <v>29624677.2334224</v>
      </c>
      <c r="G113" s="9" t="n">
        <f aca="false">'Central pensions'!K113</f>
        <v>5165118.65769084</v>
      </c>
      <c r="H113" s="9" t="n">
        <f aca="false">'Central pensions'!V113</f>
        <v>28416958.8982348</v>
      </c>
      <c r="I113" s="67" t="n">
        <f aca="false">'Central pensions'!M113</f>
        <v>159745.937866726</v>
      </c>
      <c r="J113" s="9" t="n">
        <f aca="false">'Central pensions'!W113</f>
        <v>878875.017471174</v>
      </c>
      <c r="K113" s="9"/>
      <c r="L113" s="67" t="n">
        <f aca="false">'Central pensions'!N113</f>
        <v>4363010.14047727</v>
      </c>
      <c r="M113" s="67"/>
      <c r="N113" s="67" t="n">
        <f aca="false">'Central pensions'!L113</f>
        <v>1301526.27875083</v>
      </c>
      <c r="O113" s="9"/>
      <c r="P113" s="9" t="n">
        <f aca="false">'Central pensions'!X113</f>
        <v>29800293.9331662</v>
      </c>
      <c r="Q113" s="67"/>
      <c r="R113" s="67" t="n">
        <f aca="false">'Central SIPA income'!G108</f>
        <v>36653890.8383155</v>
      </c>
      <c r="S113" s="67"/>
      <c r="T113" s="9" t="n">
        <f aca="false">'Central SIPA income'!J108</f>
        <v>140149328.47533</v>
      </c>
      <c r="U113" s="9"/>
      <c r="V113" s="67" t="n">
        <f aca="false">'Central SIPA income'!F108</f>
        <v>123243.261853906</v>
      </c>
      <c r="W113" s="67"/>
      <c r="X113" s="67" t="n">
        <f aca="false">'Central SIPA income'!M108</f>
        <v>309551.541758673</v>
      </c>
      <c r="Y113" s="9"/>
      <c r="Z113" s="9" t="n">
        <f aca="false">R113+V113-N113-L113-F113</f>
        <v>1487920.4475189</v>
      </c>
      <c r="AA113" s="9"/>
      <c r="AB113" s="9" t="n">
        <f aca="false">T113-P113-D113</f>
        <v>-52637198.9032455</v>
      </c>
      <c r="AC113" s="50"/>
      <c r="AD113" s="9"/>
      <c r="AE113" s="9"/>
      <c r="AF113" s="9"/>
      <c r="AG113" s="9" t="n">
        <f aca="false">BF113/100*$AG$57</f>
        <v>7976796434.80955</v>
      </c>
      <c r="AH113" s="40" t="n">
        <f aca="false">(AG113-AG112)/AG112</f>
        <v>0.00303375073985207</v>
      </c>
      <c r="AI113" s="40" t="n">
        <f aca="false">(AG113-AG109)/AG109</f>
        <v>0.0188160251794078</v>
      </c>
      <c r="AJ113" s="40" t="n">
        <f aca="false">AB113/AG113</f>
        <v>-0.00659878929259678</v>
      </c>
      <c r="AK113" s="73"/>
      <c r="AL113" s="7"/>
      <c r="AM113" s="7"/>
      <c r="AN113" s="7"/>
      <c r="AO113" s="7"/>
      <c r="AP113" s="7"/>
      <c r="AQ113" s="7"/>
      <c r="AR113" s="7"/>
      <c r="AS113" s="7"/>
      <c r="AT113" s="7"/>
      <c r="AW113" s="71" t="n">
        <f aca="false">workers_and_wage_central!C101</f>
        <v>14389549</v>
      </c>
      <c r="AY113" s="40" t="n">
        <f aca="false">(AW113-AW112)/AW112</f>
        <v>0.00211669837117853</v>
      </c>
      <c r="AZ113" s="39" t="n">
        <f aca="false">workers_and_wage_central!B101</f>
        <v>7732.67066637958</v>
      </c>
      <c r="BA113" s="40" t="n">
        <f aca="false">(AZ113-AZ112)/AZ112</f>
        <v>0.00091511534551246</v>
      </c>
      <c r="BB113" s="7"/>
      <c r="BC113" s="7"/>
      <c r="BD113" s="7"/>
      <c r="BE113" s="7"/>
      <c r="BF113" s="7" t="n">
        <f aca="false">BF112*(1+AY113)*(1+BA113)*(1-BE113)</f>
        <v>138.69829367594</v>
      </c>
      <c r="BG113" s="73" t="e">
        <f aca="false">(BB113-BB109)/BB109</f>
        <v>#DIV/0!</v>
      </c>
      <c r="BH113" s="0" t="n">
        <f aca="false">BH112+1</f>
        <v>82</v>
      </c>
      <c r="BI113" s="40"/>
      <c r="BN113" s="0"/>
      <c r="BO113" s="0"/>
      <c r="BP113" s="0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162560853.713318</v>
      </c>
      <c r="E114" s="6"/>
      <c r="F114" s="8" t="n">
        <f aca="false">'Central pensions'!I114</f>
        <v>29547359.4317992</v>
      </c>
      <c r="G114" s="6" t="n">
        <f aca="false">'Central pensions'!K114</f>
        <v>5221304.32187668</v>
      </c>
      <c r="H114" s="6" t="n">
        <f aca="false">'Central pensions'!V114</f>
        <v>28726075.8451343</v>
      </c>
      <c r="I114" s="8" t="n">
        <f aca="false">'Central pensions'!M114</f>
        <v>161483.638820929</v>
      </c>
      <c r="J114" s="6" t="n">
        <f aca="false">'Central pensions'!W114</f>
        <v>888435.335416527</v>
      </c>
      <c r="K114" s="6"/>
      <c r="L114" s="8" t="n">
        <f aca="false">'Central pensions'!N114</f>
        <v>5333702.48711567</v>
      </c>
      <c r="M114" s="8"/>
      <c r="N114" s="8" t="n">
        <f aca="false">'Central pensions'!L114</f>
        <v>1297252.22207099</v>
      </c>
      <c r="O114" s="6"/>
      <c r="P114" s="6" t="n">
        <f aca="false">'Central pensions'!X114</f>
        <v>34813706.5355482</v>
      </c>
      <c r="Q114" s="8"/>
      <c r="R114" s="8" t="n">
        <f aca="false">'Central SIPA income'!G109</f>
        <v>31938984.4775854</v>
      </c>
      <c r="S114" s="8"/>
      <c r="T114" s="6" t="n">
        <f aca="false">'Central SIPA income'!J109</f>
        <v>122121475.356129</v>
      </c>
      <c r="U114" s="6"/>
      <c r="V114" s="8" t="n">
        <f aca="false">'Central SIPA income'!F109</f>
        <v>125150.378706134</v>
      </c>
      <c r="W114" s="8"/>
      <c r="X114" s="8" t="n">
        <f aca="false">'Central SIPA income'!M109</f>
        <v>314341.669454423</v>
      </c>
      <c r="Y114" s="6"/>
      <c r="Z114" s="6" t="n">
        <f aca="false">R114+V114-N114-L114-F114</f>
        <v>-4114179.28469429</v>
      </c>
      <c r="AA114" s="6"/>
      <c r="AB114" s="6" t="n">
        <f aca="false">T114-P114-D114</f>
        <v>-75253084.8927372</v>
      </c>
      <c r="AC114" s="50"/>
      <c r="AD114" s="6"/>
      <c r="AE114" s="6"/>
      <c r="AF114" s="6"/>
      <c r="AG114" s="6" t="n">
        <f aca="false">BF114/100*$AG$57</f>
        <v>7981781145.33041</v>
      </c>
      <c r="AH114" s="61" t="n">
        <f aca="false">(AG114-AG113)/AG113</f>
        <v>0.000624901307384567</v>
      </c>
      <c r="AI114" s="61"/>
      <c r="AJ114" s="61" t="n">
        <f aca="false">AB114/AG114</f>
        <v>-0.00942810677498501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0.0041753364188827</v>
      </c>
      <c r="AV114" s="5"/>
      <c r="AW114" s="65" t="n">
        <f aca="false">workers_and_wage_central!C102</f>
        <v>14365687</v>
      </c>
      <c r="AX114" s="5"/>
      <c r="AY114" s="61" t="n">
        <f aca="false">(AW114-AW113)/AW113</f>
        <v>-0.00165828685805233</v>
      </c>
      <c r="AZ114" s="66" t="n">
        <f aca="false">workers_and_wage_central!B102</f>
        <v>7750.35513445328</v>
      </c>
      <c r="BA114" s="61" t="n">
        <f aca="false">(AZ114-AZ113)/AZ113</f>
        <v>0.00228698063536921</v>
      </c>
      <c r="BB114" s="5"/>
      <c r="BC114" s="5"/>
      <c r="BD114" s="5"/>
      <c r="BE114" s="5"/>
      <c r="BF114" s="5" t="n">
        <f aca="false">BF113*(1+AY114)*(1+BA114)*(1-BE114)</f>
        <v>138.78496642099</v>
      </c>
      <c r="BG114" s="5"/>
      <c r="BH114" s="5" t="n">
        <f aca="false">BH113+1</f>
        <v>83</v>
      </c>
      <c r="BI114" s="61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162993692.72695</v>
      </c>
      <c r="E115" s="9"/>
      <c r="F115" s="67" t="n">
        <f aca="false">'Central pensions'!I115</f>
        <v>29626033.0461396</v>
      </c>
      <c r="G115" s="9" t="n">
        <f aca="false">'Central pensions'!K115</f>
        <v>5328085.91210514</v>
      </c>
      <c r="H115" s="9" t="n">
        <f aca="false">'Central pensions'!V115</f>
        <v>29313556.6489087</v>
      </c>
      <c r="I115" s="67" t="n">
        <f aca="false">'Central pensions'!M115</f>
        <v>164786.162230057</v>
      </c>
      <c r="J115" s="9" t="n">
        <f aca="false">'Central pensions'!W115</f>
        <v>906604.844811614</v>
      </c>
      <c r="K115" s="9"/>
      <c r="L115" s="67" t="n">
        <f aca="false">'Central pensions'!N115</f>
        <v>4333494.47042876</v>
      </c>
      <c r="M115" s="67"/>
      <c r="N115" s="67" t="n">
        <f aca="false">'Central pensions'!L115</f>
        <v>1300424.12000375</v>
      </c>
      <c r="O115" s="9"/>
      <c r="P115" s="9" t="n">
        <f aca="false">'Central pensions'!X115</f>
        <v>29641073.2287358</v>
      </c>
      <c r="Q115" s="67"/>
      <c r="R115" s="67" t="n">
        <f aca="false">'Central SIPA income'!G110</f>
        <v>36837162.2155128</v>
      </c>
      <c r="S115" s="67"/>
      <c r="T115" s="9" t="n">
        <f aca="false">'Central SIPA income'!J110</f>
        <v>140850082.470486</v>
      </c>
      <c r="U115" s="9"/>
      <c r="V115" s="67" t="n">
        <f aca="false">'Central SIPA income'!F110</f>
        <v>124304.20987871</v>
      </c>
      <c r="W115" s="67"/>
      <c r="X115" s="67" t="n">
        <f aca="false">'Central SIPA income'!M110</f>
        <v>312216.337317177</v>
      </c>
      <c r="Y115" s="9"/>
      <c r="Z115" s="9" t="n">
        <f aca="false">R115+V115-N115-L115-F115</f>
        <v>1701514.78881944</v>
      </c>
      <c r="AA115" s="9"/>
      <c r="AB115" s="9" t="n">
        <f aca="false">T115-P115-D115</f>
        <v>-51784683.4851998</v>
      </c>
      <c r="AC115" s="50"/>
      <c r="AD115" s="9"/>
      <c r="AE115" s="9"/>
      <c r="AF115" s="9"/>
      <c r="AG115" s="9" t="n">
        <f aca="false">BF115/100*$AG$57</f>
        <v>8030643846.34556</v>
      </c>
      <c r="AH115" s="40" t="n">
        <f aca="false">(AG115-AG114)/AG114</f>
        <v>0.00612177910236777</v>
      </c>
      <c r="AI115" s="40"/>
      <c r="AJ115" s="40" t="n">
        <f aca="false">AB115/AG115</f>
        <v>-0.00644838502068112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workers_and_wage_central!C103</f>
        <v>14456307</v>
      </c>
      <c r="AX115" s="7"/>
      <c r="AY115" s="40" t="n">
        <f aca="false">(AW115-AW114)/AW114</f>
        <v>0.0063080867625753</v>
      </c>
      <c r="AZ115" s="39" t="n">
        <f aca="false">workers_and_wage_central!B103</f>
        <v>7748.92023539018</v>
      </c>
      <c r="BA115" s="40" t="n">
        <f aca="false">(AZ115-AZ114)/AZ114</f>
        <v>-0.000185139782397152</v>
      </c>
      <c r="BB115" s="7"/>
      <c r="BC115" s="7"/>
      <c r="BD115" s="7"/>
      <c r="BE115" s="7"/>
      <c r="BF115" s="7" t="n">
        <f aca="false">BF114*(1+AY115)*(1+BA115)*(1-BE115)</f>
        <v>139.634577328149</v>
      </c>
      <c r="BG115" s="7"/>
      <c r="BH115" s="7" t="n">
        <f aca="false">BH114+1</f>
        <v>84</v>
      </c>
      <c r="BI115" s="40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163695394.831841</v>
      </c>
      <c r="E116" s="9"/>
      <c r="F116" s="67" t="n">
        <f aca="false">'Central pensions'!I116</f>
        <v>29753575.7099093</v>
      </c>
      <c r="G116" s="9" t="n">
        <f aca="false">'Central pensions'!K116</f>
        <v>5419800.40667523</v>
      </c>
      <c r="H116" s="9" t="n">
        <f aca="false">'Central pensions'!V116</f>
        <v>29818142.7378826</v>
      </c>
      <c r="I116" s="67" t="n">
        <f aca="false">'Central pensions'!M116</f>
        <v>167622.692989957</v>
      </c>
      <c r="J116" s="9" t="n">
        <f aca="false">'Central pensions'!W116</f>
        <v>922210.600140707</v>
      </c>
      <c r="K116" s="9"/>
      <c r="L116" s="67" t="n">
        <f aca="false">'Central pensions'!N116</f>
        <v>4286770.65291222</v>
      </c>
      <c r="M116" s="67"/>
      <c r="N116" s="67" t="n">
        <f aca="false">'Central pensions'!L116</f>
        <v>1307135.9073269</v>
      </c>
      <c r="O116" s="9"/>
      <c r="P116" s="9" t="n">
        <f aca="false">'Central pensions'!X116</f>
        <v>29435549.3910813</v>
      </c>
      <c r="Q116" s="67"/>
      <c r="R116" s="67" t="n">
        <f aca="false">'Central SIPA income'!G111</f>
        <v>32379544.7387453</v>
      </c>
      <c r="S116" s="67"/>
      <c r="T116" s="9" t="n">
        <f aca="false">'Central SIPA income'!J111</f>
        <v>123805995.69878</v>
      </c>
      <c r="U116" s="9"/>
      <c r="V116" s="67" t="n">
        <f aca="false">'Central SIPA income'!F111</f>
        <v>123483.560430348</v>
      </c>
      <c r="W116" s="67"/>
      <c r="X116" s="67" t="n">
        <f aca="false">'Central SIPA income'!M111</f>
        <v>310155.102502694</v>
      </c>
      <c r="Y116" s="9"/>
      <c r="Z116" s="9" t="n">
        <f aca="false">R116+V116-N116-L116-F116</f>
        <v>-2844453.9709728</v>
      </c>
      <c r="AA116" s="9"/>
      <c r="AB116" s="9" t="n">
        <f aca="false">T116-P116-D116</f>
        <v>-69324948.5241421</v>
      </c>
      <c r="AC116" s="50"/>
      <c r="AD116" s="9"/>
      <c r="AE116" s="9"/>
      <c r="AF116" s="9"/>
      <c r="AG116" s="9" t="n">
        <f aca="false">BF116/100*$AG$57</f>
        <v>8086250138.94955</v>
      </c>
      <c r="AH116" s="40" t="n">
        <f aca="false">(AG116-AG115)/AG115</f>
        <v>0.0069242633178524</v>
      </c>
      <c r="AI116" s="40"/>
      <c r="AJ116" s="40" t="n">
        <f aca="false">AB116/AG116</f>
        <v>-0.00857318872566411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71" t="n">
        <f aca="false">workers_and_wage_central!C104</f>
        <v>14468430</v>
      </c>
      <c r="AY116" s="40" t="n">
        <f aca="false">(AW116-AW115)/AW115</f>
        <v>0.000838595915263836</v>
      </c>
      <c r="AZ116" s="39" t="n">
        <f aca="false">workers_and_wage_central!B104</f>
        <v>7796.03807384509</v>
      </c>
      <c r="BA116" s="40" t="n">
        <f aca="false">(AZ116-AZ115)/AZ115</f>
        <v>0.00608056826288093</v>
      </c>
      <c r="BB116" s="7"/>
      <c r="BC116" s="7"/>
      <c r="BD116" s="7"/>
      <c r="BE116" s="7"/>
      <c r="BF116" s="7" t="n">
        <f aca="false">BF115*(1+AY116)*(1+BA116)*(1-BE116)</f>
        <v>140.601443909846</v>
      </c>
      <c r="BG116" s="7"/>
      <c r="BH116" s="0" t="n">
        <f aca="false">BH115+1</f>
        <v>85</v>
      </c>
      <c r="BI116" s="40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164573864.975084</v>
      </c>
      <c r="E117" s="9"/>
      <c r="F117" s="67" t="n">
        <f aca="false">'Central pensions'!I117</f>
        <v>29913248.0570925</v>
      </c>
      <c r="G117" s="9" t="n">
        <f aca="false">'Central pensions'!K117</f>
        <v>5535289.27267203</v>
      </c>
      <c r="H117" s="9" t="n">
        <f aca="false">'Central pensions'!V117</f>
        <v>30453528.4038728</v>
      </c>
      <c r="I117" s="67" t="n">
        <f aca="false">'Central pensions'!M117</f>
        <v>171194.513587793</v>
      </c>
      <c r="J117" s="9" t="n">
        <f aca="false">'Central pensions'!W117</f>
        <v>941861.703212552</v>
      </c>
      <c r="K117" s="9"/>
      <c r="L117" s="67" t="n">
        <f aca="false">'Central pensions'!N117</f>
        <v>4283518.75233801</v>
      </c>
      <c r="M117" s="67"/>
      <c r="N117" s="67" t="n">
        <f aca="false">'Central pensions'!L117</f>
        <v>1314221.71009778</v>
      </c>
      <c r="O117" s="9"/>
      <c r="P117" s="9" t="n">
        <f aca="false">'Central pensions'!X117</f>
        <v>29457659.2597385</v>
      </c>
      <c r="Q117" s="67"/>
      <c r="R117" s="67" t="n">
        <f aca="false">'Central SIPA income'!G112</f>
        <v>37105168.7405863</v>
      </c>
      <c r="S117" s="67"/>
      <c r="T117" s="9" t="n">
        <f aca="false">'Central SIPA income'!J112</f>
        <v>141874828.647685</v>
      </c>
      <c r="U117" s="9"/>
      <c r="V117" s="67" t="n">
        <f aca="false">'Central SIPA income'!F112</f>
        <v>131609.253075783</v>
      </c>
      <c r="W117" s="67"/>
      <c r="X117" s="67" t="n">
        <f aca="false">'Central SIPA income'!M112</f>
        <v>330564.499725832</v>
      </c>
      <c r="Y117" s="9"/>
      <c r="Z117" s="9" t="n">
        <f aca="false">R117+V117-N117-L117-F117</f>
        <v>1725789.47413386</v>
      </c>
      <c r="AA117" s="9"/>
      <c r="AB117" s="9" t="n">
        <f aca="false">T117-P117-D117</f>
        <v>-52156695.5871371</v>
      </c>
      <c r="AC117" s="50"/>
      <c r="AD117" s="9"/>
      <c r="AE117" s="9"/>
      <c r="AF117" s="9"/>
      <c r="AG117" s="9" t="n">
        <f aca="false">BF117/100*$AG$57</f>
        <v>8110754727.12204</v>
      </c>
      <c r="AH117" s="40" t="n">
        <f aca="false">(AG117-AG116)/AG116</f>
        <v>0.00303040194792606</v>
      </c>
      <c r="AI117" s="40" t="n">
        <f aca="false">(AG117-AG113)/AG113</f>
        <v>0.0167934951590232</v>
      </c>
      <c r="AJ117" s="40" t="n">
        <f aca="false">AB117/AG117</f>
        <v>-0.00643056008249482</v>
      </c>
      <c r="AK117" s="73"/>
      <c r="AL117" s="78"/>
      <c r="AM117" s="7"/>
      <c r="AN117" s="7"/>
      <c r="AO117" s="7"/>
      <c r="AP117" s="7"/>
      <c r="AQ117" s="7"/>
      <c r="AR117" s="7"/>
      <c r="AS117" s="7"/>
      <c r="AT117" s="7"/>
      <c r="AW117" s="71" t="n">
        <f aca="false">workers_and_wage_central!C105</f>
        <v>14546981</v>
      </c>
      <c r="AY117" s="40" t="n">
        <f aca="false">(AW117-AW116)/AW116</f>
        <v>0.00542913087321845</v>
      </c>
      <c r="AZ117" s="39" t="n">
        <f aca="false">workers_and_wage_central!B105</f>
        <v>7777.43847149006</v>
      </c>
      <c r="BA117" s="40" t="n">
        <f aca="false">(AZ117-AZ116)/AZ116</f>
        <v>-0.00238577623388421</v>
      </c>
      <c r="BB117" s="7"/>
      <c r="BC117" s="7"/>
      <c r="BD117" s="7"/>
      <c r="BE117" s="7"/>
      <c r="BF117" s="7" t="n">
        <f aca="false">BF116*(1+AY117)*(1+BA117)*(1-BE117)</f>
        <v>141.027522799352</v>
      </c>
      <c r="BG117" s="73" t="e">
        <f aca="false">(BB117-BB113)/BB113</f>
        <v>#DIV/0!</v>
      </c>
      <c r="BH117" s="0" t="n">
        <f aca="false">BH116+1</f>
        <v>86</v>
      </c>
      <c r="BI117" s="40"/>
    </row>
    <row r="118" customFormat="false" ht="12.8" hidden="false" customHeight="false" outlineLevel="0" collapsed="false">
      <c r="AK118" s="5"/>
      <c r="AL118" s="60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32" t="n">
        <f aca="false">AVERAGE(AI29:AI117)</f>
        <v>0.0220243897948463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32"/>
    </row>
    <row r="121" customFormat="false" ht="12.8" hidden="false" customHeight="false" outlineLevel="0" collapsed="false">
      <c r="AK121" s="73"/>
      <c r="BF121" s="32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106</v>
      </c>
    </row>
    <row r="125" customFormat="false" ht="12.8" hidden="false" customHeight="false" outlineLevel="0" collapsed="false">
      <c r="AK125" s="73"/>
    </row>
    <row r="127" customFormat="false" ht="12.8" hidden="false" customHeight="false" outlineLevel="0" collapsed="false">
      <c r="AF127" s="5" t="n">
        <v>2015</v>
      </c>
      <c r="AG127" s="6" t="n">
        <f aca="false">AG14</f>
        <v>5192108061.38261</v>
      </c>
    </row>
    <row r="128" customFormat="false" ht="12.8" hidden="false" customHeight="false" outlineLevel="0" collapsed="false">
      <c r="AF128" s="7" t="n">
        <v>2015</v>
      </c>
      <c r="AG128" s="9" t="n">
        <f aca="false">AG15</f>
        <v>5310158517.42102</v>
      </c>
    </row>
    <row r="129" customFormat="false" ht="12.8" hidden="false" customHeight="false" outlineLevel="0" collapsed="false">
      <c r="AF129" s="7" t="n">
        <v>2015</v>
      </c>
      <c r="AG129" s="9" t="n">
        <f aca="false">AG16</f>
        <v>5306463610.93908</v>
      </c>
    </row>
    <row r="130" customFormat="false" ht="12.8" hidden="false" customHeight="false" outlineLevel="0" collapsed="false">
      <c r="AF130" s="7" t="n">
        <v>2015</v>
      </c>
      <c r="AG130" s="9" t="n">
        <f aca="false">AG17</f>
        <v>5248790844.48405</v>
      </c>
      <c r="AH130" s="32"/>
      <c r="AI130" s="32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5205124141.81883</v>
      </c>
    </row>
    <row r="132" customFormat="false" ht="12.8" hidden="false" customHeight="false" outlineLevel="0" collapsed="false">
      <c r="AF132" s="7" t="n">
        <f aca="false">AF128+1</f>
        <v>2016</v>
      </c>
      <c r="AG132" s="9" t="n">
        <f aca="false">AG19</f>
        <v>5114201771.34562</v>
      </c>
    </row>
    <row r="133" customFormat="false" ht="12.8" hidden="false" customHeight="false" outlineLevel="0" collapsed="false">
      <c r="AF133" s="7" t="n">
        <f aca="false">AF129+1</f>
        <v>2016</v>
      </c>
      <c r="AG133" s="9" t="n">
        <f aca="false">AG20</f>
        <v>5132602154.79852</v>
      </c>
    </row>
    <row r="134" customFormat="false" ht="12.8" hidden="false" customHeight="false" outlineLevel="0" collapsed="false">
      <c r="AF134" s="7" t="n">
        <f aca="false">AF130+1</f>
        <v>2016</v>
      </c>
      <c r="AG134" s="9" t="n">
        <f aca="false">AG21</f>
        <v>5167527491.82392</v>
      </c>
      <c r="AJ134" s="32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5221404663.9263</v>
      </c>
      <c r="AH135" s="32"/>
      <c r="AI135" s="32"/>
    </row>
    <row r="136" customFormat="false" ht="12.8" hidden="false" customHeight="false" outlineLevel="0" collapsed="false">
      <c r="AF136" s="7" t="n">
        <f aca="false">AF132+1</f>
        <v>2017</v>
      </c>
      <c r="AG136" s="9" t="n">
        <f aca="false">AG23</f>
        <v>5259341230.30775</v>
      </c>
    </row>
    <row r="137" customFormat="false" ht="12.8" hidden="false" customHeight="false" outlineLevel="0" collapsed="false">
      <c r="AF137" s="7" t="n">
        <f aca="false">AF133+1</f>
        <v>2017</v>
      </c>
      <c r="AG137" s="9" t="n">
        <f aca="false">AG24</f>
        <v>5329145842.42092</v>
      </c>
    </row>
    <row r="138" customFormat="false" ht="12.8" hidden="false" customHeight="false" outlineLevel="0" collapsed="false">
      <c r="AF138" s="7" t="n">
        <f aca="false">AF134+1</f>
        <v>2017</v>
      </c>
      <c r="AG138" s="9" t="n">
        <f aca="false">AG25</f>
        <v>5390723791.0674</v>
      </c>
      <c r="AJ138" s="32" t="n">
        <f aca="false">(AG138-AG134)/AG134</f>
        <v>0.0431920874338097</v>
      </c>
      <c r="AK138" s="32" t="n">
        <f aca="false">AVERAGE(AJ138:AJ230)</f>
        <v>0.0193906429907083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5384429080.35755</v>
      </c>
      <c r="AH139" s="32"/>
      <c r="AI139" s="32"/>
    </row>
    <row r="140" customFormat="false" ht="12.8" hidden="false" customHeight="false" outlineLevel="0" collapsed="false">
      <c r="AF140" s="7" t="n">
        <f aca="false">AF136+1</f>
        <v>2018</v>
      </c>
      <c r="AG140" s="9" t="n">
        <f aca="false">AG27</f>
        <v>5110565745.3297</v>
      </c>
    </row>
    <row r="141" customFormat="false" ht="12.8" hidden="false" customHeight="false" outlineLevel="0" collapsed="false">
      <c r="AF141" s="7" t="n">
        <f aca="false">AF137+1</f>
        <v>2018</v>
      </c>
      <c r="AG141" s="9" t="n">
        <f aca="false">AG28</f>
        <v>5107155569.16924</v>
      </c>
    </row>
    <row r="142" customFormat="false" ht="12.8" hidden="false" customHeight="false" outlineLevel="0" collapsed="false">
      <c r="AF142" s="7" t="n">
        <f aca="false">AF138+1</f>
        <v>2018</v>
      </c>
      <c r="AG142" s="9" t="n">
        <f aca="false">AG29</f>
        <v>5054594744.49258</v>
      </c>
      <c r="AJ142" s="32" t="n">
        <f aca="false">(AG142-AG138)/AG138</f>
        <v>-0.0623532311434299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5061577063.56846</v>
      </c>
      <c r="AH143" s="32"/>
      <c r="AI143" s="32"/>
    </row>
    <row r="144" customFormat="false" ht="12.8" hidden="false" customHeight="false" outlineLevel="0" collapsed="false">
      <c r="AF144" s="7" t="n">
        <f aca="false">AF140+1</f>
        <v>2019</v>
      </c>
      <c r="AG144" s="9" t="n">
        <f aca="false">AG31</f>
        <v>5042490446.21757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9" t="n">
        <f aca="false">AG32</f>
        <v>5083630620.0919</v>
      </c>
    </row>
    <row r="146" customFormat="false" ht="12.8" hidden="false" customHeight="false" outlineLevel="0" collapsed="false">
      <c r="AF146" s="7" t="n">
        <f aca="false">AF142+1</f>
        <v>2019</v>
      </c>
      <c r="AG146" s="9" t="n">
        <f aca="false">AG33</f>
        <v>5037731127.00825</v>
      </c>
      <c r="AJ146" s="32" t="n">
        <f aca="false">(AG146-AG142)/AG142</f>
        <v>-0.00333629466589907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4793690581.39865</v>
      </c>
      <c r="AH147" s="32"/>
      <c r="AI147" s="32"/>
      <c r="AK147" s="0" t="n">
        <f aca="false">100*AK144*AL144*AU144*AV144</f>
        <v>100.596883177987</v>
      </c>
      <c r="AL147" s="32" t="n">
        <f aca="false">(AK147-100)/100</f>
        <v>0.00596883177987451</v>
      </c>
      <c r="AM147" s="32"/>
      <c r="AN147" s="32"/>
      <c r="AO147" s="32"/>
      <c r="AP147" s="32"/>
      <c r="AQ147" s="32"/>
      <c r="AR147" s="32"/>
      <c r="AS147" s="32"/>
      <c r="AT147" s="32"/>
    </row>
    <row r="148" customFormat="false" ht="12.8" hidden="false" customHeight="false" outlineLevel="0" collapsed="false">
      <c r="AF148" s="7" t="n">
        <f aca="false">AF144+1</f>
        <v>2020</v>
      </c>
      <c r="AG148" s="9" t="n">
        <f aca="false">AG35</f>
        <v>4019949502.60615</v>
      </c>
    </row>
    <row r="149" customFormat="false" ht="12.8" hidden="false" customHeight="false" outlineLevel="0" collapsed="false">
      <c r="AF149" s="7" t="n">
        <f aca="false">AF145+1</f>
        <v>2020</v>
      </c>
      <c r="AG149" s="9" t="n">
        <f aca="false">AG36</f>
        <v>4512300110.79965</v>
      </c>
      <c r="AH149" s="32" t="n">
        <f aca="false">AVERAGE(AJ138:AJ158)</f>
        <v>0.00521650804974403</v>
      </c>
      <c r="AI149" s="32"/>
    </row>
    <row r="150" customFormat="false" ht="12.8" hidden="false" customHeight="false" outlineLevel="0" collapsed="false">
      <c r="AF150" s="7" t="n">
        <f aca="false">AF146+1</f>
        <v>2020</v>
      </c>
      <c r="AG150" s="9" t="n">
        <f aca="false">AG37</f>
        <v>4699819807.57936</v>
      </c>
      <c r="AJ150" s="32" t="n">
        <f aca="false">(AG150-AG146)/AG146</f>
        <v>-0.0670760925721661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4793690581.39865</v>
      </c>
      <c r="AH151" s="32"/>
      <c r="AI151" s="32"/>
    </row>
    <row r="152" customFormat="false" ht="12.8" hidden="false" customHeight="false" outlineLevel="0" collapsed="false">
      <c r="AF152" s="7" t="n">
        <f aca="false">AF148+1</f>
        <v>2021</v>
      </c>
      <c r="AG152" s="9" t="n">
        <f aca="false">AG39</f>
        <v>4823939403.12739</v>
      </c>
    </row>
    <row r="153" customFormat="false" ht="12.8" hidden="false" customHeight="false" outlineLevel="0" collapsed="false">
      <c r="AF153" s="7" t="n">
        <f aca="false">AF149+1</f>
        <v>2021</v>
      </c>
      <c r="AG153" s="9" t="n">
        <f aca="false">AG40</f>
        <v>4918407120.77163</v>
      </c>
    </row>
    <row r="154" customFormat="false" ht="12.8" hidden="false" customHeight="false" outlineLevel="0" collapsed="false">
      <c r="AF154" s="7" t="n">
        <f aca="false">AF150+1</f>
        <v>2021</v>
      </c>
      <c r="AG154" s="9" t="n">
        <f aca="false">AG41</f>
        <v>4967835217.28166</v>
      </c>
      <c r="AJ154" s="32" t="n">
        <f aca="false">(AG154-AG150)/AG150</f>
        <v>0.0570267415933838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5033375110.46859</v>
      </c>
      <c r="AH155" s="32"/>
      <c r="AI155" s="32"/>
    </row>
    <row r="156" customFormat="false" ht="12.8" hidden="false" customHeight="false" outlineLevel="0" collapsed="false">
      <c r="AF156" s="7" t="n">
        <f aca="false">AF152+1</f>
        <v>2022</v>
      </c>
      <c r="AG156" s="9" t="n">
        <f aca="false">AG43</f>
        <v>5113375767.31503</v>
      </c>
    </row>
    <row r="157" customFormat="false" ht="12.8" hidden="false" customHeight="false" outlineLevel="0" collapsed="false">
      <c r="AF157" s="7" t="n">
        <f aca="false">AF153+1</f>
        <v>2022</v>
      </c>
      <c r="AG157" s="9" t="n">
        <f aca="false">AG44</f>
        <v>5164327476.81018</v>
      </c>
    </row>
    <row r="158" customFormat="false" ht="12.8" hidden="false" customHeight="false" outlineLevel="0" collapsed="false">
      <c r="AF158" s="7" t="n">
        <f aca="false">AF154+1</f>
        <v>2022</v>
      </c>
      <c r="AG158" s="9" t="n">
        <f aca="false">AG45</f>
        <v>5285010818.04992</v>
      </c>
      <c r="AJ158" s="32" t="n">
        <f aca="false">(AG158-AG154)/AG154</f>
        <v>0.0638458376527658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5285043865.99202</v>
      </c>
      <c r="AH159" s="32"/>
      <c r="AI159" s="32"/>
    </row>
    <row r="160" customFormat="false" ht="12.8" hidden="false" customHeight="false" outlineLevel="0" collapsed="false">
      <c r="AF160" s="7" t="n">
        <f aca="false">AF156+1</f>
        <v>2023</v>
      </c>
      <c r="AG160" s="9" t="n">
        <f aca="false">AG47</f>
        <v>5317910798.00764</v>
      </c>
    </row>
    <row r="161" customFormat="false" ht="12.8" hidden="false" customHeight="false" outlineLevel="0" collapsed="false">
      <c r="AF161" s="7" t="n">
        <f aca="false">AF157+1</f>
        <v>2023</v>
      </c>
      <c r="AG161" s="9" t="n">
        <f aca="false">AG48</f>
        <v>5370900575.8826</v>
      </c>
    </row>
    <row r="162" customFormat="false" ht="12.8" hidden="false" customHeight="false" outlineLevel="0" collapsed="false">
      <c r="AF162" s="7" t="n">
        <f aca="false">AF158+1</f>
        <v>2023</v>
      </c>
      <c r="AG162" s="9" t="n">
        <f aca="false">AG49</f>
        <v>5446077499.66725</v>
      </c>
      <c r="AJ162" s="32" t="n">
        <f aca="false">(AG162-AG158)/AG158</f>
        <v>0.0304761309224276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5496445620.6317</v>
      </c>
      <c r="AH163" s="32"/>
      <c r="AI163" s="32"/>
    </row>
    <row r="164" customFormat="false" ht="12.8" hidden="false" customHeight="false" outlineLevel="0" collapsed="false">
      <c r="AF164" s="7" t="n">
        <f aca="false">AF160+1</f>
        <v>2024</v>
      </c>
      <c r="AG164" s="9" t="n">
        <f aca="false">AG51</f>
        <v>5530627229.92793</v>
      </c>
    </row>
    <row r="165" customFormat="false" ht="12.8" hidden="false" customHeight="false" outlineLevel="0" collapsed="false">
      <c r="AF165" s="7" t="n">
        <f aca="false">AF161+1</f>
        <v>2024</v>
      </c>
      <c r="AG165" s="9" t="n">
        <f aca="false">AG52</f>
        <v>5558882096.03851</v>
      </c>
    </row>
    <row r="166" customFormat="false" ht="12.8" hidden="false" customHeight="false" outlineLevel="0" collapsed="false">
      <c r="AF166" s="7" t="n">
        <f aca="false">AF162+1</f>
        <v>2024</v>
      </c>
      <c r="AG166" s="9" t="n">
        <f aca="false">AG53</f>
        <v>5583675438.83561</v>
      </c>
      <c r="AJ166" s="32" t="n">
        <f aca="false">(AG166-AG162)/AG162</f>
        <v>0.0252655125045063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5661338989.25063</v>
      </c>
      <c r="AH167" s="32"/>
      <c r="AI167" s="32"/>
    </row>
    <row r="168" customFormat="false" ht="12.8" hidden="false" customHeight="false" outlineLevel="0" collapsed="false">
      <c r="AF168" s="7" t="n">
        <f aca="false">AF164+1</f>
        <v>2025</v>
      </c>
      <c r="AG168" s="9" t="n">
        <f aca="false">AG55</f>
        <v>5696546046.82576</v>
      </c>
    </row>
    <row r="169" customFormat="false" ht="12.8" hidden="false" customHeight="false" outlineLevel="0" collapsed="false">
      <c r="AF169" s="7" t="n">
        <f aca="false">AF165+1</f>
        <v>2025</v>
      </c>
      <c r="AG169" s="9" t="n">
        <f aca="false">AG56</f>
        <v>5725648558.91964</v>
      </c>
    </row>
    <row r="170" customFormat="false" ht="12.8" hidden="false" customHeight="false" outlineLevel="0" collapsed="false">
      <c r="AF170" s="7" t="n">
        <f aca="false">AF166+1</f>
        <v>2025</v>
      </c>
      <c r="AG170" s="9" t="n">
        <f aca="false">AG57</f>
        <v>5751185702.00067</v>
      </c>
      <c r="AJ170" s="32" t="n">
        <f aca="false">(AG170-AG166)/AG166</f>
        <v>0.0299999999999991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5833011043.48088</v>
      </c>
      <c r="AH171" s="32"/>
      <c r="AI171" s="32"/>
    </row>
    <row r="172" customFormat="false" ht="12.8" hidden="false" customHeight="false" outlineLevel="0" collapsed="false">
      <c r="AF172" s="7" t="n">
        <f aca="false">AF168+1</f>
        <v>2026</v>
      </c>
      <c r="AG172" s="9" t="n">
        <f aca="false">AG59</f>
        <v>5882381817.47763</v>
      </c>
    </row>
    <row r="173" customFormat="false" ht="12.8" hidden="false" customHeight="false" outlineLevel="0" collapsed="false">
      <c r="AF173" s="7" t="n">
        <f aca="false">AF169+1</f>
        <v>2026</v>
      </c>
      <c r="AG173" s="9" t="n">
        <f aca="false">AG60</f>
        <v>5969598335.18392</v>
      </c>
    </row>
    <row r="174" customFormat="false" ht="12.8" hidden="false" customHeight="false" outlineLevel="0" collapsed="false">
      <c r="AF174" s="7" t="n">
        <f aca="false">AF170+1</f>
        <v>2026</v>
      </c>
      <c r="AG174" s="9" t="n">
        <f aca="false">AG61</f>
        <v>6026469355.289</v>
      </c>
      <c r="AJ174" s="32" t="n">
        <f aca="false">(AG174-AG170)/AG170</f>
        <v>0.0478655476543844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6100061525.82078</v>
      </c>
      <c r="AH175" s="32"/>
      <c r="AI175" s="32"/>
    </row>
    <row r="176" customFormat="false" ht="12.8" hidden="false" customHeight="false" outlineLevel="0" collapsed="false">
      <c r="AF176" s="7" t="n">
        <f aca="false">AF172+1</f>
        <v>2027</v>
      </c>
      <c r="AG176" s="9" t="n">
        <f aca="false">AG63</f>
        <v>6147942701.7739</v>
      </c>
    </row>
    <row r="177" customFormat="false" ht="12.8" hidden="false" customHeight="false" outlineLevel="0" collapsed="false">
      <c r="AF177" s="7" t="n">
        <f aca="false">AF173+1</f>
        <v>2027</v>
      </c>
      <c r="AG177" s="9" t="n">
        <f aca="false">AG64</f>
        <v>6206173256.38198</v>
      </c>
    </row>
    <row r="178" customFormat="false" ht="12.8" hidden="false" customHeight="false" outlineLevel="0" collapsed="false">
      <c r="AF178" s="7" t="n">
        <f aca="false">AF174+1</f>
        <v>2027</v>
      </c>
      <c r="AG178" s="9" t="n">
        <f aca="false">AG65</f>
        <v>6258887065.7841</v>
      </c>
      <c r="AJ178" s="32" t="n">
        <f aca="false">(AG178-AG174)/AG174</f>
        <v>0.0385661482358871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6285796713.09402</v>
      </c>
      <c r="AH179" s="32"/>
      <c r="AI179" s="32"/>
    </row>
    <row r="180" customFormat="false" ht="12.8" hidden="false" customHeight="false" outlineLevel="0" collapsed="false">
      <c r="AF180" s="7" t="n">
        <f aca="false">AF176+1</f>
        <v>2028</v>
      </c>
      <c r="AG180" s="9" t="n">
        <f aca="false">AG67</f>
        <v>6323651181.5583</v>
      </c>
    </row>
    <row r="181" customFormat="false" ht="12.8" hidden="false" customHeight="false" outlineLevel="0" collapsed="false">
      <c r="AF181" s="7" t="n">
        <f aca="false">AF177+1</f>
        <v>2028</v>
      </c>
      <c r="AG181" s="9" t="n">
        <f aca="false">AG68</f>
        <v>6362328690.93722</v>
      </c>
    </row>
    <row r="182" customFormat="false" ht="12.8" hidden="false" customHeight="false" outlineLevel="0" collapsed="false">
      <c r="AF182" s="7" t="n">
        <f aca="false">AF178+1</f>
        <v>2028</v>
      </c>
      <c r="AG182" s="9" t="n">
        <f aca="false">AG69</f>
        <v>6411046167.22939</v>
      </c>
      <c r="AJ182" s="32" t="n">
        <f aca="false">(AG182-AG178)/AG178</f>
        <v>0.0243108878377277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6467957932.79807</v>
      </c>
      <c r="AH183" s="32"/>
      <c r="AI183" s="32"/>
    </row>
    <row r="184" customFormat="false" ht="12.8" hidden="false" customHeight="false" outlineLevel="0" collapsed="false">
      <c r="AF184" s="7" t="n">
        <f aca="false">AF180+1</f>
        <v>2029</v>
      </c>
      <c r="AG184" s="9" t="n">
        <f aca="false">AG71</f>
        <v>6511016273.4751</v>
      </c>
    </row>
    <row r="185" customFormat="false" ht="12.8" hidden="false" customHeight="false" outlineLevel="0" collapsed="false">
      <c r="AF185" s="7" t="n">
        <f aca="false">AF181+1</f>
        <v>2029</v>
      </c>
      <c r="AG185" s="9" t="n">
        <f aca="false">AG72</f>
        <v>6553101029.26684</v>
      </c>
    </row>
    <row r="186" customFormat="false" ht="12.8" hidden="false" customHeight="false" outlineLevel="0" collapsed="false">
      <c r="AF186" s="7" t="n">
        <f aca="false">AF182+1</f>
        <v>2029</v>
      </c>
      <c r="AG186" s="9" t="n">
        <f aca="false">AG73</f>
        <v>6552407879.64715</v>
      </c>
      <c r="AJ186" s="32" t="n">
        <f aca="false">(AG186-AG182)/AG182</f>
        <v>0.0220497105667947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6611978872.15546</v>
      </c>
      <c r="AH187" s="32"/>
      <c r="AI187" s="32"/>
    </row>
    <row r="188" customFormat="false" ht="12.8" hidden="false" customHeight="false" outlineLevel="0" collapsed="false">
      <c r="AF188" s="7" t="n">
        <f aca="false">AF184+1</f>
        <v>2030</v>
      </c>
      <c r="AG188" s="9" t="n">
        <f aca="false">AG75</f>
        <v>6626894832.44537</v>
      </c>
    </row>
    <row r="189" customFormat="false" ht="12.8" hidden="false" customHeight="false" outlineLevel="0" collapsed="false">
      <c r="AF189" s="7" t="n">
        <f aca="false">AF185+1</f>
        <v>2030</v>
      </c>
      <c r="AG189" s="9" t="n">
        <f aca="false">AG76</f>
        <v>6709042973.97539</v>
      </c>
    </row>
    <row r="190" customFormat="false" ht="12.8" hidden="false" customHeight="false" outlineLevel="0" collapsed="false">
      <c r="AF190" s="7" t="n">
        <f aca="false">AF186+1</f>
        <v>2030</v>
      </c>
      <c r="AG190" s="9" t="n">
        <f aca="false">AG77</f>
        <v>6745531765.80628</v>
      </c>
      <c r="AJ190" s="32" t="n">
        <f aca="false">(AG190-AG186)/AG186</f>
        <v>0.0294737277816597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6813152014.58407</v>
      </c>
      <c r="AH191" s="32"/>
      <c r="AI191" s="32"/>
    </row>
    <row r="192" customFormat="false" ht="12.8" hidden="false" customHeight="false" outlineLevel="0" collapsed="false">
      <c r="AF192" s="7" t="n">
        <f aca="false">AF188+1</f>
        <v>2031</v>
      </c>
      <c r="AG192" s="9" t="n">
        <f aca="false">AG79</f>
        <v>6820408638.15682</v>
      </c>
    </row>
    <row r="193" customFormat="false" ht="12.8" hidden="false" customHeight="false" outlineLevel="0" collapsed="false">
      <c r="AF193" s="7" t="n">
        <f aca="false">AF189+1</f>
        <v>2031</v>
      </c>
      <c r="AG193" s="9" t="n">
        <f aca="false">AG80</f>
        <v>6830347705.49719</v>
      </c>
    </row>
    <row r="194" customFormat="false" ht="12.8" hidden="false" customHeight="false" outlineLevel="0" collapsed="false">
      <c r="AF194" s="7" t="n">
        <f aca="false">AF190+1</f>
        <v>2031</v>
      </c>
      <c r="AG194" s="9" t="n">
        <f aca="false">AG81</f>
        <v>6854703810.00429</v>
      </c>
      <c r="AJ194" s="32" t="n">
        <f aca="false">(AG194-AG190)/AG190</f>
        <v>0.0161843495795859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6881893647.56593</v>
      </c>
      <c r="AH195" s="32"/>
      <c r="AI195" s="32"/>
    </row>
    <row r="196" customFormat="false" ht="12.8" hidden="false" customHeight="false" outlineLevel="0" collapsed="false">
      <c r="AF196" s="7" t="n">
        <f aca="false">AF192+1</f>
        <v>2032</v>
      </c>
      <c r="AG196" s="9" t="n">
        <f aca="false">AG83</f>
        <v>6932729932.32647</v>
      </c>
    </row>
    <row r="197" customFormat="false" ht="12.8" hidden="false" customHeight="false" outlineLevel="0" collapsed="false">
      <c r="AF197" s="7" t="n">
        <f aca="false">AF193+1</f>
        <v>2032</v>
      </c>
      <c r="AG197" s="9" t="n">
        <f aca="false">AG84</f>
        <v>6938495594.61417</v>
      </c>
    </row>
    <row r="198" customFormat="false" ht="12.8" hidden="false" customHeight="false" outlineLevel="0" collapsed="false">
      <c r="AF198" s="7" t="n">
        <f aca="false">AF194+1</f>
        <v>2032</v>
      </c>
      <c r="AG198" s="9" t="n">
        <f aca="false">AG85</f>
        <v>6994124149.11123</v>
      </c>
      <c r="AJ198" s="32" t="n">
        <f aca="false">(AG198-AG194)/AG194</f>
        <v>0.0203393673849864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7055005778.21905</v>
      </c>
      <c r="AH199" s="32"/>
      <c r="AI199" s="32"/>
    </row>
    <row r="200" customFormat="false" ht="12.8" hidden="false" customHeight="false" outlineLevel="0" collapsed="false">
      <c r="AF200" s="7" t="n">
        <f aca="false">AF196+1</f>
        <v>2033</v>
      </c>
      <c r="AG200" s="9" t="n">
        <f aca="false">AG87</f>
        <v>7052012587.5949</v>
      </c>
    </row>
    <row r="201" customFormat="false" ht="12.8" hidden="false" customHeight="false" outlineLevel="0" collapsed="false">
      <c r="AF201" s="7" t="n">
        <f aca="false">AF197+1</f>
        <v>2033</v>
      </c>
      <c r="AG201" s="9" t="n">
        <f aca="false">AG88</f>
        <v>7091678506.04823</v>
      </c>
    </row>
    <row r="202" customFormat="false" ht="12.8" hidden="false" customHeight="false" outlineLevel="0" collapsed="false">
      <c r="AF202" s="7" t="n">
        <f aca="false">AF198+1</f>
        <v>2033</v>
      </c>
      <c r="AG202" s="9" t="n">
        <f aca="false">AG89</f>
        <v>7113187965.91849</v>
      </c>
      <c r="AJ202" s="32" t="n">
        <f aca="false">(AG202-AG198)/AG198</f>
        <v>0.0170234062577218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7169768217.41624</v>
      </c>
      <c r="AH203" s="32"/>
      <c r="AI203" s="32"/>
    </row>
    <row r="204" customFormat="false" ht="12.8" hidden="false" customHeight="false" outlineLevel="0" collapsed="false">
      <c r="AF204" s="7" t="n">
        <f aca="false">AF200+1</f>
        <v>2034</v>
      </c>
      <c r="AG204" s="9" t="n">
        <f aca="false">AG91</f>
        <v>7189622612.3088</v>
      </c>
    </row>
    <row r="205" customFormat="false" ht="12.8" hidden="false" customHeight="false" outlineLevel="0" collapsed="false">
      <c r="AF205" s="7" t="n">
        <f aca="false">AF201+1</f>
        <v>2034</v>
      </c>
      <c r="AG205" s="9" t="n">
        <f aca="false">AG92</f>
        <v>7224501724.35013</v>
      </c>
    </row>
    <row r="206" customFormat="false" ht="12.8" hidden="false" customHeight="false" outlineLevel="0" collapsed="false">
      <c r="AF206" s="7" t="n">
        <f aca="false">AF202+1</f>
        <v>2034</v>
      </c>
      <c r="AG206" s="9" t="n">
        <f aca="false">AG93</f>
        <v>7268157252.22365</v>
      </c>
      <c r="AJ206" s="32" t="n">
        <f aca="false">(AG206-AG202)/AG202</f>
        <v>0.0217861930610673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7281985253.86155</v>
      </c>
      <c r="AH207" s="32"/>
      <c r="AI207" s="32"/>
    </row>
    <row r="208" customFormat="false" ht="12.8" hidden="false" customHeight="false" outlineLevel="0" collapsed="false">
      <c r="AF208" s="7" t="n">
        <f aca="false">AF204+1</f>
        <v>2035</v>
      </c>
      <c r="AG208" s="9" t="n">
        <f aca="false">AG95</f>
        <v>7318902588.54745</v>
      </c>
    </row>
    <row r="209" customFormat="false" ht="12.8" hidden="false" customHeight="false" outlineLevel="0" collapsed="false">
      <c r="AF209" s="7" t="n">
        <f aca="false">AF205+1</f>
        <v>2035</v>
      </c>
      <c r="AG209" s="9" t="n">
        <f aca="false">AG96</f>
        <v>7343913379.83219</v>
      </c>
    </row>
    <row r="210" customFormat="false" ht="12.8" hidden="false" customHeight="false" outlineLevel="0" collapsed="false">
      <c r="AF210" s="7" t="n">
        <f aca="false">AF206+1</f>
        <v>2035</v>
      </c>
      <c r="AG210" s="9" t="n">
        <f aca="false">AG97</f>
        <v>7384853963.22814</v>
      </c>
      <c r="AJ210" s="32" t="n">
        <f aca="false">(AG210-AG206)/AG206</f>
        <v>0.0160558869263298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7390409879.17935</v>
      </c>
      <c r="AH211" s="32"/>
      <c r="AI211" s="32"/>
    </row>
    <row r="212" customFormat="false" ht="12.8" hidden="false" customHeight="false" outlineLevel="0" collapsed="false">
      <c r="AF212" s="7" t="n">
        <f aca="false">AF208+1</f>
        <v>2036</v>
      </c>
      <c r="AG212" s="9" t="n">
        <f aca="false">AG99</f>
        <v>7450227161.2772</v>
      </c>
    </row>
    <row r="213" customFormat="false" ht="12.8" hidden="false" customHeight="false" outlineLevel="0" collapsed="false">
      <c r="AF213" s="7" t="n">
        <f aca="false">AF209+1</f>
        <v>2036</v>
      </c>
      <c r="AG213" s="9" t="n">
        <f aca="false">AG100</f>
        <v>7460975418.37556</v>
      </c>
    </row>
    <row r="214" customFormat="false" ht="12.8" hidden="false" customHeight="false" outlineLevel="0" collapsed="false">
      <c r="AF214" s="7" t="n">
        <f aca="false">AF210+1</f>
        <v>2036</v>
      </c>
      <c r="AG214" s="9" t="n">
        <f aca="false">AG101</f>
        <v>7483588129.44574</v>
      </c>
      <c r="AJ214" s="32" t="n">
        <f aca="false">(AG214-AG210)/AG210</f>
        <v>0.013369819729575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7544335295.70178</v>
      </c>
      <c r="AH215" s="32"/>
      <c r="AI215" s="32"/>
    </row>
    <row r="216" customFormat="false" ht="12.8" hidden="false" customHeight="false" outlineLevel="0" collapsed="false">
      <c r="AF216" s="7" t="n">
        <f aca="false">AF212+1</f>
        <v>2037</v>
      </c>
      <c r="AG216" s="9" t="n">
        <f aca="false">AG103</f>
        <v>7568129298.17621</v>
      </c>
    </row>
    <row r="217" customFormat="false" ht="12.8" hidden="false" customHeight="false" outlineLevel="0" collapsed="false">
      <c r="AF217" s="7" t="n">
        <f aca="false">AF213+1</f>
        <v>2037</v>
      </c>
      <c r="AG217" s="9" t="n">
        <f aca="false">AG104</f>
        <v>7613684188.17232</v>
      </c>
    </row>
    <row r="218" customFormat="false" ht="12.8" hidden="false" customHeight="false" outlineLevel="0" collapsed="false">
      <c r="AF218" s="7" t="n">
        <f aca="false">AF214+1</f>
        <v>2037</v>
      </c>
      <c r="AG218" s="9" t="n">
        <f aca="false">AG105</f>
        <v>7666820299.60951</v>
      </c>
      <c r="AJ218" s="32" t="n">
        <f aca="false">(AG218-AG214)/AG214</f>
        <v>0.0244845342894821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7737564792.2524</v>
      </c>
      <c r="AH219" s="32"/>
      <c r="AI219" s="32"/>
    </row>
    <row r="220" customFormat="false" ht="12.8" hidden="false" customHeight="false" outlineLevel="0" collapsed="false">
      <c r="AF220" s="7" t="n">
        <f aca="false">AF216+1</f>
        <v>2038</v>
      </c>
      <c r="AG220" s="9" t="n">
        <f aca="false">AG107</f>
        <v>7781594280.86434</v>
      </c>
    </row>
    <row r="221" customFormat="false" ht="12.8" hidden="false" customHeight="false" outlineLevel="0" collapsed="false">
      <c r="AF221" s="7" t="n">
        <f aca="false">AF217+1</f>
        <v>2038</v>
      </c>
      <c r="AG221" s="9" t="n">
        <f aca="false">AG108</f>
        <v>7826608483.84137</v>
      </c>
    </row>
    <row r="222" customFormat="false" ht="12.8" hidden="false" customHeight="false" outlineLevel="0" collapsed="false">
      <c r="AF222" s="7" t="n">
        <f aca="false">AF218+1</f>
        <v>2038</v>
      </c>
      <c r="AG222" s="9" t="n">
        <f aca="false">AG109</f>
        <v>7829476802.15855</v>
      </c>
      <c r="AJ222" s="32" t="n">
        <f aca="false">(AG222-AG218)/AG218</f>
        <v>0.0212156404079692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7875764166.65693</v>
      </c>
      <c r="AH223" s="32"/>
      <c r="AI223" s="32"/>
    </row>
    <row r="224" customFormat="false" ht="12.8" hidden="false" customHeight="false" outlineLevel="0" collapsed="false">
      <c r="AF224" s="7" t="n">
        <f aca="false">AF220+1</f>
        <v>2039</v>
      </c>
      <c r="AG224" s="9" t="n">
        <f aca="false">AG111</f>
        <v>7914134432.27809</v>
      </c>
    </row>
    <row r="225" customFormat="false" ht="12.8" hidden="false" customHeight="false" outlineLevel="0" collapsed="false">
      <c r="AF225" s="7" t="n">
        <f aca="false">AF221+1</f>
        <v>2039</v>
      </c>
      <c r="AG225" s="9" t="n">
        <f aca="false">AG112</f>
        <v>7952670016.26391</v>
      </c>
    </row>
    <row r="226" customFormat="false" ht="12.8" hidden="false" customHeight="false" outlineLevel="0" collapsed="false">
      <c r="AF226" s="7" t="n">
        <f aca="false">AF222+1</f>
        <v>2039</v>
      </c>
      <c r="AG226" s="9" t="n">
        <f aca="false">AG113</f>
        <v>7976796434.80955</v>
      </c>
      <c r="AJ226" s="32" t="n">
        <f aca="false">(AG226-AG222)/AG222</f>
        <v>0.0188160251794078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7981781145.33041</v>
      </c>
      <c r="AH227" s="32"/>
      <c r="AI227" s="32"/>
    </row>
    <row r="228" customFormat="false" ht="12.8" hidden="false" customHeight="false" outlineLevel="0" collapsed="false">
      <c r="AF228" s="7" t="n">
        <f aca="false">AF224+1</f>
        <v>2040</v>
      </c>
      <c r="AG228" s="9" t="n">
        <f aca="false">AG115</f>
        <v>8030643846.34556</v>
      </c>
    </row>
    <row r="229" customFormat="false" ht="12.8" hidden="false" customHeight="false" outlineLevel="0" collapsed="false">
      <c r="AF229" s="7" t="n">
        <f aca="false">AF225+1</f>
        <v>2040</v>
      </c>
      <c r="AG229" s="9" t="n">
        <f aca="false">AG116</f>
        <v>8086250138.94955</v>
      </c>
    </row>
    <row r="230" customFormat="false" ht="12.8" hidden="false" customHeight="false" outlineLevel="0" collapsed="false">
      <c r="AF230" s="7" t="n">
        <f aca="false">AF226+1</f>
        <v>2040</v>
      </c>
      <c r="AG230" s="9" t="n">
        <f aca="false">AG117</f>
        <v>8110754727.12204</v>
      </c>
      <c r="AJ230" s="32" t="n">
        <f aca="false">(AG230-AG226)/AG226</f>
        <v>0.0167934951590232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ColWidth="11.976562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269</v>
      </c>
      <c r="C1" s="0" t="s">
        <v>270</v>
      </c>
      <c r="D1" s="0" t="s">
        <v>271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301406.913763333</v>
      </c>
      <c r="C15" s="0" t="n">
        <v>55473.45198</v>
      </c>
      <c r="D15" s="0" t="n">
        <v>246356.993816667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2060660.37461147</v>
      </c>
      <c r="C22" s="0" t="n">
        <v>737326.756867433</v>
      </c>
      <c r="D22" s="0" t="n">
        <v>1323543.74998404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ColWidth="11.976562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269</v>
      </c>
      <c r="C1" s="0" t="s">
        <v>270</v>
      </c>
      <c r="D1" s="0" t="s">
        <v>271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301406.913763333</v>
      </c>
      <c r="C15" s="0" t="n">
        <v>55473.45198</v>
      </c>
      <c r="D15" s="0" t="n">
        <v>246356.993816667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2077886.2163707</v>
      </c>
      <c r="C22" s="0" t="n">
        <v>754552.598626667</v>
      </c>
      <c r="D22" s="0" t="n">
        <v>1323543.74998404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H40" activeCellId="0" sqref="H40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19.57"/>
    <col collapsed="false" customWidth="true" hidden="false" outlineLevel="0" max="3" min="3" style="0" width="23.1"/>
    <col collapsed="false" customWidth="true" hidden="false" outlineLevel="0" max="4" min="4" style="0" width="18.1"/>
    <col collapsed="false" customWidth="true" hidden="false" outlineLevel="0" max="5" min="5" style="0" width="16.67"/>
    <col collapsed="false" customWidth="true" hidden="false" outlineLevel="0" max="6" min="6" style="0" width="19.97"/>
    <col collapsed="false" customWidth="true" hidden="false" outlineLevel="0" max="7" min="7" style="0" width="26.13"/>
    <col collapsed="false" customWidth="true" hidden="false" outlineLevel="0" max="8" min="8" style="0" width="14.23"/>
    <col collapsed="false" customWidth="true" hidden="false" outlineLevel="0" max="9" min="9" style="0" width="10.42"/>
  </cols>
  <sheetData>
    <row r="1" customFormat="false" ht="12.8" hidden="false" customHeight="false" outlineLevel="0" collapsed="false">
      <c r="A1" s="0" t="s">
        <v>234</v>
      </c>
      <c r="B1" s="0" t="s">
        <v>272</v>
      </c>
      <c r="C1" s="0" t="s">
        <v>273</v>
      </c>
      <c r="D1" s="0" t="s">
        <v>274</v>
      </c>
      <c r="E1" s="0" t="s">
        <v>275</v>
      </c>
      <c r="F1" s="0" t="s">
        <v>276</v>
      </c>
      <c r="G1" s="0" t="s">
        <v>277</v>
      </c>
      <c r="H1" s="0" t="s">
        <v>278</v>
      </c>
      <c r="I1" s="0" t="s">
        <v>279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8801738.99076201</v>
      </c>
      <c r="D2" s="0" t="n">
        <v>26736059.5330563</v>
      </c>
      <c r="E2" s="0" t="n">
        <v>1427005.84853763</v>
      </c>
      <c r="F2" s="0" t="n">
        <v>0</v>
      </c>
      <c r="G2" s="0" t="n">
        <v>0.0973155836347642</v>
      </c>
      <c r="H2" s="0" t="n">
        <v>0</v>
      </c>
      <c r="I2" s="0" t="n">
        <v>6958642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9099508.66693406</v>
      </c>
      <c r="D3" s="0" t="n">
        <v>25707848.1797891</v>
      </c>
      <c r="E3" s="0" t="n">
        <v>1043771.36622283</v>
      </c>
      <c r="F3" s="0" t="n">
        <v>0</v>
      </c>
      <c r="G3" s="0" t="n">
        <v>0.0827609797176292</v>
      </c>
      <c r="H3" s="0" t="n">
        <v>0</v>
      </c>
      <c r="I3" s="0" t="n">
        <v>5857720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8036361.48877902</v>
      </c>
      <c r="D4" s="0" t="n">
        <v>24963506.2639059</v>
      </c>
      <c r="E4" s="0" t="n">
        <v>1153592.03566395</v>
      </c>
      <c r="F4" s="0" t="n">
        <v>0</v>
      </c>
      <c r="G4" s="0" t="n">
        <v>0.0825628731804289</v>
      </c>
      <c r="H4" s="0" t="n">
        <v>0</v>
      </c>
      <c r="I4" s="0" t="n">
        <v>5366614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8299995.8342433</v>
      </c>
      <c r="D5" s="0" t="n">
        <v>23995544.9768074</v>
      </c>
      <c r="E5" s="0" t="n">
        <v>996333.929193311</v>
      </c>
      <c r="F5" s="0" t="n">
        <v>0</v>
      </c>
      <c r="G5" s="0" t="n">
        <v>0.0843074457838611</v>
      </c>
      <c r="H5" s="0" t="n">
        <v>0</v>
      </c>
      <c r="I5" s="0" t="n">
        <v>5166880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7083790.86251956</v>
      </c>
      <c r="D6" s="0" t="n">
        <v>22092671.6648817</v>
      </c>
      <c r="E6" s="0" t="n">
        <v>1043508.61369406</v>
      </c>
      <c r="F6" s="0" t="n">
        <v>0</v>
      </c>
      <c r="G6" s="0" t="n">
        <v>0.0847062388046971</v>
      </c>
      <c r="H6" s="0" t="n">
        <v>0</v>
      </c>
      <c r="I6" s="0" t="n">
        <v>5001810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7141741.13153861</v>
      </c>
      <c r="D7" s="0" t="n">
        <v>20953603.3074292</v>
      </c>
      <c r="E7" s="0" t="n">
        <v>997322.060808918</v>
      </c>
      <c r="F7" s="0" t="n">
        <v>0</v>
      </c>
      <c r="G7" s="0" t="n">
        <v>0.0819165586849702</v>
      </c>
      <c r="H7" s="0" t="n">
        <v>0</v>
      </c>
      <c r="I7" s="0" t="n">
        <v>4838115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6537200.07387468</v>
      </c>
      <c r="D8" s="0" t="n">
        <v>20525770.8111217</v>
      </c>
      <c r="E8" s="0" t="n">
        <v>894174.176714321</v>
      </c>
      <c r="F8" s="0" t="n">
        <v>0</v>
      </c>
      <c r="G8" s="0" t="n">
        <v>0.0882857804741549</v>
      </c>
      <c r="H8" s="0" t="n">
        <v>0</v>
      </c>
      <c r="I8" s="0" t="n">
        <v>4681067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6844344.09338309</v>
      </c>
      <c r="D9" s="0" t="n">
        <v>20319701.961079</v>
      </c>
      <c r="E9" s="0" t="n">
        <v>1288516.72697038</v>
      </c>
      <c r="F9" s="0" t="n">
        <v>0</v>
      </c>
      <c r="G9" s="0" t="n">
        <v>0.0937907852611056</v>
      </c>
      <c r="H9" s="0" t="n">
        <v>0</v>
      </c>
      <c r="I9" s="0" t="n">
        <v>4528466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6465790.56336906</v>
      </c>
      <c r="D10" s="0" t="n">
        <v>19682315.3943999</v>
      </c>
      <c r="E10" s="0" t="n">
        <v>1413369.66489755</v>
      </c>
      <c r="F10" s="0" t="n">
        <v>0</v>
      </c>
      <c r="G10" s="0" t="n">
        <v>0.096372729676127</v>
      </c>
      <c r="H10" s="0" t="n">
        <v>0</v>
      </c>
      <c r="I10" s="0" t="n">
        <v>4393450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6761134.5718931</v>
      </c>
      <c r="D11" s="0" t="n">
        <v>19156508.4635835</v>
      </c>
      <c r="E11" s="0" t="n">
        <v>1211102.53037176</v>
      </c>
      <c r="F11" s="0" t="n">
        <v>0</v>
      </c>
      <c r="G11" s="0" t="n">
        <v>0.091737001013223</v>
      </c>
      <c r="H11" s="0" t="n">
        <v>0</v>
      </c>
      <c r="I11" s="0" t="n">
        <v>4236824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6330249.55034855</v>
      </c>
      <c r="D12" s="0" t="n">
        <v>19079949.6646004</v>
      </c>
      <c r="E12" s="0" t="n">
        <v>1058541.91695001</v>
      </c>
      <c r="F12" s="0" t="n">
        <v>0</v>
      </c>
      <c r="G12" s="0" t="n">
        <v>0.0962111556845206</v>
      </c>
      <c r="H12" s="0" t="n">
        <v>0</v>
      </c>
      <c r="I12" s="0" t="n">
        <v>4107280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6605808.67022838</v>
      </c>
      <c r="D13" s="0" t="n">
        <v>18841925.8953786</v>
      </c>
      <c r="E13" s="0" t="n">
        <v>1159953.25528279</v>
      </c>
      <c r="F13" s="0" t="n">
        <v>0</v>
      </c>
      <c r="G13" s="0" t="n">
        <v>0.0998145894786448</v>
      </c>
      <c r="H13" s="0" t="n">
        <v>0</v>
      </c>
      <c r="I13" s="0" t="n">
        <v>4000022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5864261.4239609</v>
      </c>
      <c r="D14" s="0" t="n">
        <v>17680914.3075648</v>
      </c>
      <c r="E14" s="0" t="n">
        <v>1210179.08955148</v>
      </c>
      <c r="F14" s="0" t="n">
        <v>0</v>
      </c>
      <c r="G14" s="0" t="n">
        <v>0.103942800969015</v>
      </c>
      <c r="H14" s="0" t="n">
        <v>0</v>
      </c>
      <c r="I14" s="0" t="n">
        <v>3848756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5654656.03983126</v>
      </c>
      <c r="D15" s="0" t="n">
        <v>16505521.6916498</v>
      </c>
      <c r="E15" s="0" t="n">
        <v>1012149.61381906</v>
      </c>
      <c r="F15" s="0" t="n">
        <v>0</v>
      </c>
      <c r="G15" s="0" t="n">
        <v>0.114387988567878</v>
      </c>
      <c r="H15" s="0" t="n">
        <v>0</v>
      </c>
      <c r="I15" s="0" t="n">
        <v>3739508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5130609.37367307</v>
      </c>
      <c r="D16" s="0" t="n">
        <v>15356025.1769844</v>
      </c>
      <c r="E16" s="0" t="n">
        <v>892082.608143525</v>
      </c>
      <c r="F16" s="0" t="n">
        <v>0</v>
      </c>
      <c r="G16" s="0" t="n">
        <v>0.112266352454644</v>
      </c>
      <c r="H16" s="0" t="n">
        <v>0</v>
      </c>
      <c r="I16" s="0" t="n">
        <v>3631026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4503159.03744935</v>
      </c>
      <c r="D17" s="0" t="n">
        <v>13915046.0083624</v>
      </c>
      <c r="E17" s="0" t="n">
        <v>820233.068894143</v>
      </c>
      <c r="F17" s="0" t="n">
        <v>0</v>
      </c>
      <c r="G17" s="0" t="n">
        <v>0.116294435329918</v>
      </c>
      <c r="H17" s="0" t="n">
        <v>0</v>
      </c>
      <c r="I17" s="0" t="n">
        <v>3544971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4356711.90361622</v>
      </c>
      <c r="D18" s="0" t="n">
        <v>13334713.970042</v>
      </c>
      <c r="E18" s="0" t="n">
        <v>977794.278536905</v>
      </c>
      <c r="F18" s="0" t="n">
        <v>0</v>
      </c>
      <c r="G18" s="0" t="n">
        <v>0.11690375117888</v>
      </c>
      <c r="H18" s="0" t="n">
        <v>0</v>
      </c>
      <c r="I18" s="0" t="n">
        <v>3457408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4262041.41940262</v>
      </c>
      <c r="D19" s="0" t="n">
        <v>13039316.3595455</v>
      </c>
      <c r="E19" s="0" t="n">
        <v>880669.088200839</v>
      </c>
      <c r="F19" s="0" t="n">
        <v>0</v>
      </c>
      <c r="G19" s="0" t="n">
        <v>0.122560583688005</v>
      </c>
      <c r="H19" s="0" t="n">
        <v>0</v>
      </c>
      <c r="I19" s="0" t="n">
        <v>3397141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4303184.81482577</v>
      </c>
      <c r="D20" s="0" t="n">
        <v>12730050.9457645</v>
      </c>
      <c r="E20" s="0" t="n">
        <v>823881.219333817</v>
      </c>
      <c r="F20" s="0" t="n">
        <v>0</v>
      </c>
      <c r="G20" s="0" t="n">
        <v>0.122032662433696</v>
      </c>
      <c r="H20" s="0" t="n">
        <v>0</v>
      </c>
      <c r="I20" s="0" t="n">
        <v>3317601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4134056.59752443</v>
      </c>
      <c r="D21" s="0" t="n">
        <v>11958961.7607334</v>
      </c>
      <c r="E21" s="0" t="n">
        <v>824921.855547415</v>
      </c>
      <c r="F21" s="0" t="n">
        <v>0</v>
      </c>
      <c r="G21" s="0" t="n">
        <v>0.118603162958473</v>
      </c>
      <c r="H21" s="0" t="n">
        <v>0</v>
      </c>
      <c r="I21" s="0" t="n">
        <v>3198787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4633493.87499501</v>
      </c>
      <c r="D22" s="0" t="n">
        <v>11941881.2302102</v>
      </c>
      <c r="E22" s="0" t="n">
        <v>977101.920921196</v>
      </c>
      <c r="F22" s="0" t="n">
        <v>0</v>
      </c>
      <c r="G22" s="0" t="n">
        <v>0.125464648309674</v>
      </c>
      <c r="H22" s="0" t="n">
        <v>0</v>
      </c>
      <c r="I22" s="0" t="n">
        <v>3137998</v>
      </c>
    </row>
    <row r="23" customFormat="false" ht="12.8" hidden="false" customHeight="false" outlineLevel="0" collapsed="false">
      <c r="A23" s="0" t="n">
        <v>70</v>
      </c>
      <c r="B23" s="0" t="n">
        <v>666335.3977</v>
      </c>
      <c r="C23" s="0" t="n">
        <v>4245939.92612828</v>
      </c>
      <c r="D23" s="0" t="n">
        <v>10017214.5720101</v>
      </c>
      <c r="E23" s="0" t="n">
        <v>656030.256657454</v>
      </c>
      <c r="F23" s="0" t="n">
        <v>0.361209056163207</v>
      </c>
      <c r="G23" s="0" t="n">
        <v>0</v>
      </c>
      <c r="H23" s="0" t="n">
        <v>1148315</v>
      </c>
      <c r="I23" s="0" t="n">
        <v>3068583</v>
      </c>
      <c r="J23" s="0" t="n">
        <f aca="false">B23/C23</f>
        <v>0.156934721002425</v>
      </c>
    </row>
    <row r="24" customFormat="false" ht="12.8" hidden="false" customHeight="false" outlineLevel="0" collapsed="false">
      <c r="A24" s="0" t="n">
        <v>71</v>
      </c>
      <c r="B24" s="0" t="n">
        <v>903195.286</v>
      </c>
      <c r="C24" s="0" t="n">
        <v>4185404.8075873</v>
      </c>
      <c r="D24" s="0" t="n">
        <v>10038876.9877178</v>
      </c>
      <c r="E24" s="0" t="n">
        <v>651830.000435007</v>
      </c>
      <c r="F24" s="0" t="n">
        <v>0.352726929254199</v>
      </c>
      <c r="G24" s="0" t="n">
        <v>0</v>
      </c>
      <c r="H24" s="0" t="n">
        <v>1082853</v>
      </c>
      <c r="I24" s="0" t="n">
        <v>2998162</v>
      </c>
    </row>
    <row r="25" customFormat="false" ht="12.8" hidden="false" customHeight="false" outlineLevel="0" collapsed="false">
      <c r="A25" s="0" t="n">
        <v>72</v>
      </c>
      <c r="B25" s="0" t="n">
        <v>272745.63228</v>
      </c>
      <c r="C25" s="0" t="n">
        <v>4006982.4627818</v>
      </c>
      <c r="D25" s="0" t="n">
        <v>10156137.2874915</v>
      </c>
      <c r="E25" s="0" t="n">
        <v>632491.863882876</v>
      </c>
      <c r="F25" s="0" t="n">
        <v>0.34463880454908</v>
      </c>
      <c r="G25" s="0" t="n">
        <v>0</v>
      </c>
      <c r="H25" s="0" t="n">
        <v>1008083</v>
      </c>
      <c r="I25" s="0" t="n">
        <v>2929560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3808757.5034037</v>
      </c>
      <c r="D26" s="0" t="n">
        <v>10291981.2761518</v>
      </c>
      <c r="E26" s="0" t="n">
        <v>745853.78822178</v>
      </c>
      <c r="F26" s="0" t="n">
        <v>0</v>
      </c>
      <c r="G26" s="0" t="n">
        <v>0.133384498391515</v>
      </c>
      <c r="H26" s="0" t="n">
        <v>0</v>
      </c>
      <c r="I26" s="0" t="n">
        <v>2865204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3885117.57716575</v>
      </c>
      <c r="D27" s="0" t="n">
        <v>10141902.0729474</v>
      </c>
      <c r="E27" s="0" t="n">
        <v>602884.676400884</v>
      </c>
      <c r="F27" s="0" t="n">
        <v>0</v>
      </c>
      <c r="G27" s="0" t="n">
        <v>0.128730940891871</v>
      </c>
      <c r="H27" s="0" t="n">
        <v>0</v>
      </c>
      <c r="I27" s="0" t="n">
        <v>2804409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3929533.58362346</v>
      </c>
      <c r="D28" s="0" t="n">
        <v>10119488.9265839</v>
      </c>
      <c r="E28" s="0" t="n">
        <v>617398.301081581</v>
      </c>
      <c r="F28" s="0" t="n">
        <v>0</v>
      </c>
      <c r="G28" s="0" t="n">
        <v>0.12582779169053</v>
      </c>
      <c r="H28" s="0" t="n">
        <v>0</v>
      </c>
      <c r="I28" s="0" t="n">
        <v>2717878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3977998.51833708</v>
      </c>
      <c r="D29" s="0" t="n">
        <v>9889132.93666431</v>
      </c>
      <c r="E29" s="0" t="n">
        <v>621796.074522168</v>
      </c>
      <c r="F29" s="0" t="n">
        <v>0</v>
      </c>
      <c r="G29" s="0" t="n">
        <v>0.128725423818817</v>
      </c>
      <c r="H29" s="0" t="n">
        <v>0</v>
      </c>
      <c r="I29" s="0" t="n">
        <v>2654883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3979225.5713826</v>
      </c>
      <c r="D30" s="0" t="n">
        <v>9683904.66929511</v>
      </c>
      <c r="E30" s="0" t="n">
        <v>805310.985394181</v>
      </c>
      <c r="F30" s="0" t="n">
        <v>0</v>
      </c>
      <c r="G30" s="0" t="n">
        <v>0.132425268439275</v>
      </c>
      <c r="H30" s="0" t="n">
        <v>0</v>
      </c>
      <c r="I30" s="0" t="n">
        <v>2598512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4000500.73180147</v>
      </c>
      <c r="D31" s="0" t="n">
        <v>9695658.75032783</v>
      </c>
      <c r="E31" s="0" t="n">
        <v>602112.483779971</v>
      </c>
      <c r="F31" s="0" t="n">
        <v>0</v>
      </c>
      <c r="G31" s="0" t="n">
        <v>0.137606556793334</v>
      </c>
      <c r="H31" s="0" t="n">
        <v>0</v>
      </c>
      <c r="I31" s="0" t="n">
        <v>2543226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3971995.37268503</v>
      </c>
      <c r="D32" s="0" t="n">
        <v>9375485.3835035</v>
      </c>
      <c r="E32" s="0" t="n">
        <v>598250.960941497</v>
      </c>
      <c r="F32" s="0" t="n">
        <v>0</v>
      </c>
      <c r="G32" s="0" t="n">
        <v>0.138970866893115</v>
      </c>
      <c r="H32" s="0" t="n">
        <v>0</v>
      </c>
      <c r="I32" s="0" t="n">
        <v>2486327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3957779.29000292</v>
      </c>
      <c r="D33" s="0" t="n">
        <v>9084964.27894886</v>
      </c>
      <c r="E33" s="0" t="n">
        <v>558837.528435877</v>
      </c>
      <c r="F33" s="0" t="n">
        <v>0</v>
      </c>
      <c r="G33" s="0" t="n">
        <v>0.144721575896783</v>
      </c>
      <c r="H33" s="0" t="n">
        <v>0</v>
      </c>
      <c r="I33" s="0" t="n">
        <v>2424921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3960640.37482296</v>
      </c>
      <c r="D34" s="0" t="n">
        <v>9120800.42465404</v>
      </c>
      <c r="E34" s="0" t="n">
        <v>733946.373131587</v>
      </c>
      <c r="F34" s="0" t="n">
        <v>0</v>
      </c>
      <c r="G34" s="0" t="n">
        <v>0.14371751661035</v>
      </c>
      <c r="H34" s="0" t="n">
        <v>0</v>
      </c>
      <c r="I34" s="0" t="n">
        <v>2378601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3964667.92090047</v>
      </c>
      <c r="D35" s="0" t="n">
        <v>8984846.13683706</v>
      </c>
      <c r="E35" s="0" t="n">
        <v>564228.769835364</v>
      </c>
      <c r="F35" s="0" t="n">
        <v>0</v>
      </c>
      <c r="G35" s="0" t="n">
        <v>0.137611145078173</v>
      </c>
      <c r="H35" s="0" t="n">
        <v>0</v>
      </c>
      <c r="I35" s="0" t="n">
        <v>2329612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3948815.39552119</v>
      </c>
      <c r="D36" s="0" t="n">
        <v>8630318.99470199</v>
      </c>
      <c r="E36" s="0" t="n">
        <v>552972.367515407</v>
      </c>
      <c r="F36" s="0" t="n">
        <v>0</v>
      </c>
      <c r="G36" s="0" t="n">
        <v>0.141520168110297</v>
      </c>
      <c r="H36" s="0" t="n">
        <v>0</v>
      </c>
      <c r="I36" s="0" t="n">
        <v>2257006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3951107.02736952</v>
      </c>
      <c r="D37" s="0" t="n">
        <v>8447129.65321312</v>
      </c>
      <c r="E37" s="0" t="n">
        <v>556139.85656017</v>
      </c>
      <c r="F37" s="0" t="n">
        <v>0</v>
      </c>
      <c r="G37" s="0" t="n">
        <v>0.146563486185136</v>
      </c>
      <c r="H37" s="0" t="n">
        <v>0</v>
      </c>
      <c r="I37" s="0" t="n">
        <v>2205439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3929199.30211445</v>
      </c>
      <c r="D38" s="0" t="n">
        <v>8121185.74771446</v>
      </c>
      <c r="E38" s="0" t="n">
        <v>667852.467296982</v>
      </c>
      <c r="F38" s="0" t="n">
        <v>0</v>
      </c>
      <c r="G38" s="0" t="n">
        <v>0.146340808192625</v>
      </c>
      <c r="H38" s="0" t="n">
        <v>0</v>
      </c>
      <c r="I38" s="0" t="n">
        <v>2168922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3932689.63445043</v>
      </c>
      <c r="D39" s="0" t="n">
        <v>7916323.32354302</v>
      </c>
      <c r="E39" s="0" t="n">
        <v>506996.07083471</v>
      </c>
      <c r="F39" s="0" t="n">
        <v>0</v>
      </c>
      <c r="G39" s="0" t="n">
        <v>0.154863453516581</v>
      </c>
      <c r="H39" s="0" t="n">
        <v>0</v>
      </c>
      <c r="I39" s="0" t="n">
        <v>2127998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3911407.70035524</v>
      </c>
      <c r="D40" s="0" t="n">
        <v>7694741.6643181</v>
      </c>
      <c r="E40" s="0" t="n">
        <v>498201.388084106</v>
      </c>
      <c r="F40" s="0" t="n">
        <v>0</v>
      </c>
      <c r="G40" s="0" t="n">
        <v>0.148803167631367</v>
      </c>
      <c r="H40" s="0" t="n">
        <v>0</v>
      </c>
      <c r="I40" s="0" t="n">
        <v>2078331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3880808.6184331</v>
      </c>
      <c r="D41" s="0" t="n">
        <v>7534062.98404816</v>
      </c>
      <c r="E41" s="0" t="n">
        <v>493559.22459461</v>
      </c>
      <c r="F41" s="0" t="n">
        <v>0</v>
      </c>
      <c r="G41" s="0" t="n">
        <v>0.144293760490625</v>
      </c>
      <c r="H41" s="0" t="n">
        <v>0</v>
      </c>
      <c r="I41" s="0" t="n">
        <v>2017403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3863347.30245397</v>
      </c>
      <c r="D42" s="0" t="n">
        <v>7573968.93725143</v>
      </c>
      <c r="E42" s="0" t="n">
        <v>642817.128848074</v>
      </c>
      <c r="F42" s="0" t="n">
        <v>0</v>
      </c>
      <c r="G42" s="0" t="n">
        <v>0.144883214247388</v>
      </c>
      <c r="H42" s="0" t="n">
        <v>0</v>
      </c>
      <c r="I42" s="0" t="n">
        <v>1993250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3855560.93932342</v>
      </c>
      <c r="D43" s="0" t="n">
        <v>7651194.16751953</v>
      </c>
      <c r="E43" s="0" t="n">
        <v>471460.538945444</v>
      </c>
      <c r="F43" s="0" t="n">
        <v>0</v>
      </c>
      <c r="G43" s="0" t="n">
        <v>0.151817374988349</v>
      </c>
      <c r="H43" s="0" t="n">
        <v>0</v>
      </c>
      <c r="I43" s="0" t="n">
        <v>1954774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3849058.03745182</v>
      </c>
      <c r="D44" s="0" t="n">
        <v>7480770.90617127</v>
      </c>
      <c r="E44" s="0" t="n">
        <v>439838.759111788</v>
      </c>
      <c r="F44" s="0" t="n">
        <v>0</v>
      </c>
      <c r="G44" s="0" t="n">
        <v>0.151030157578981</v>
      </c>
      <c r="H44" s="0" t="n">
        <v>0</v>
      </c>
      <c r="I44" s="0" t="n">
        <v>1911871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3775882.44429752</v>
      </c>
      <c r="D45" s="0" t="n">
        <v>7259399.97840683</v>
      </c>
      <c r="E45" s="0" t="n">
        <v>415513.328770519</v>
      </c>
      <c r="F45" s="0" t="n">
        <v>0</v>
      </c>
      <c r="G45" s="0" t="n">
        <v>0.153867239059937</v>
      </c>
      <c r="H45" s="0" t="n">
        <v>0</v>
      </c>
      <c r="I45" s="0" t="n">
        <v>1866060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3736127.07934579</v>
      </c>
      <c r="D46" s="0" t="n">
        <v>7139766.62601503</v>
      </c>
      <c r="E46" s="0" t="n">
        <v>515801.30086098</v>
      </c>
      <c r="F46" s="0" t="n">
        <v>0</v>
      </c>
      <c r="G46" s="0" t="n">
        <v>0.149137604868779</v>
      </c>
      <c r="H46" s="0" t="n">
        <v>0</v>
      </c>
      <c r="I46" s="0" t="n">
        <v>1849920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3760276.21125102</v>
      </c>
      <c r="D47" s="0" t="n">
        <v>6968538.18601021</v>
      </c>
      <c r="E47" s="0" t="n">
        <v>391943.936325204</v>
      </c>
      <c r="F47" s="0" t="n">
        <v>0</v>
      </c>
      <c r="G47" s="0" t="n">
        <v>0.147720387096208</v>
      </c>
      <c r="H47" s="0" t="n">
        <v>0</v>
      </c>
      <c r="I47" s="0" t="n">
        <v>1810685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3731887.03758106</v>
      </c>
      <c r="D48" s="0" t="n">
        <v>7007688.32111616</v>
      </c>
      <c r="E48" s="0" t="n">
        <v>384328.462237815</v>
      </c>
      <c r="F48" s="0" t="n">
        <v>0</v>
      </c>
      <c r="G48" s="0" t="n">
        <v>0.146738947628071</v>
      </c>
      <c r="H48" s="0" t="n">
        <v>0</v>
      </c>
      <c r="I48" s="0" t="n">
        <v>1766616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3760387.85587655</v>
      </c>
      <c r="D49" s="0" t="n">
        <v>6536520.71197934</v>
      </c>
      <c r="E49" s="0" t="n">
        <v>392297.185208887</v>
      </c>
      <c r="F49" s="0" t="n">
        <v>0</v>
      </c>
      <c r="G49" s="0" t="n">
        <v>0.151132825729301</v>
      </c>
      <c r="H49" s="0" t="n">
        <v>0</v>
      </c>
      <c r="I49" s="0" t="n">
        <v>1716174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3692176.07997372</v>
      </c>
      <c r="D50" s="0" t="n">
        <v>6651021.25866406</v>
      </c>
      <c r="E50" s="0" t="n">
        <v>461355.883047845</v>
      </c>
      <c r="F50" s="0" t="n">
        <v>0</v>
      </c>
      <c r="G50" s="0" t="n">
        <v>0.139317454612805</v>
      </c>
      <c r="H50" s="0" t="n">
        <v>0</v>
      </c>
      <c r="I50" s="0" t="n">
        <v>1682795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3712566.82059544</v>
      </c>
      <c r="D51" s="0" t="n">
        <v>6450625.41816736</v>
      </c>
      <c r="E51" s="0" t="n">
        <v>378013.973760431</v>
      </c>
      <c r="F51" s="0" t="n">
        <v>0</v>
      </c>
      <c r="G51" s="0" t="n">
        <v>0.139383471420015</v>
      </c>
      <c r="H51" s="0" t="n">
        <v>0</v>
      </c>
      <c r="I51" s="0" t="n">
        <v>1643817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3679485.66630718</v>
      </c>
      <c r="D52" s="0" t="n">
        <v>6314323.44792141</v>
      </c>
      <c r="E52" s="0" t="n">
        <v>368497.044541172</v>
      </c>
      <c r="F52" s="0" t="n">
        <v>0</v>
      </c>
      <c r="G52" s="0" t="n">
        <v>0.138971334631275</v>
      </c>
      <c r="H52" s="0" t="n">
        <v>0</v>
      </c>
      <c r="I52" s="0" t="n">
        <v>1600770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3585745.10494851</v>
      </c>
      <c r="D53" s="0" t="n">
        <v>6142123.47548143</v>
      </c>
      <c r="E53" s="0" t="n">
        <v>366532.746916193</v>
      </c>
      <c r="F53" s="0" t="n">
        <v>0</v>
      </c>
      <c r="G53" s="0" t="n">
        <v>0.148110017985788</v>
      </c>
      <c r="H53" s="0" t="n">
        <v>0</v>
      </c>
      <c r="I53" s="0" t="n">
        <v>1569242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3557759.36507278</v>
      </c>
      <c r="D54" s="0" t="n">
        <v>6200204.14012889</v>
      </c>
      <c r="E54" s="0" t="n">
        <v>426851.701754856</v>
      </c>
      <c r="F54" s="0" t="n">
        <v>0</v>
      </c>
      <c r="G54" s="0" t="n">
        <v>0.1388672481212</v>
      </c>
      <c r="H54" s="0" t="n">
        <v>0</v>
      </c>
      <c r="I54" s="0" t="n">
        <v>1540854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3516602.32436527</v>
      </c>
      <c r="D55" s="0" t="n">
        <v>6218000.79437982</v>
      </c>
      <c r="E55" s="0" t="n">
        <v>325379.112446938</v>
      </c>
      <c r="F55" s="0" t="n">
        <v>0</v>
      </c>
      <c r="G55" s="0" t="n">
        <v>0.140077729555018</v>
      </c>
      <c r="H55" s="0" t="n">
        <v>0</v>
      </c>
      <c r="I55" s="0" t="n">
        <v>1517801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3480406.82946468</v>
      </c>
      <c r="D56" s="0" t="n">
        <v>6057525.35354173</v>
      </c>
      <c r="E56" s="0" t="n">
        <v>320966.638641548</v>
      </c>
      <c r="F56" s="0" t="n">
        <v>0</v>
      </c>
      <c r="G56" s="0" t="n">
        <v>0.14072780734086</v>
      </c>
      <c r="H56" s="0" t="n">
        <v>0</v>
      </c>
      <c r="I56" s="0" t="n">
        <v>1497350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3458089.53551193</v>
      </c>
      <c r="D57" s="0" t="n">
        <v>5979893.15943001</v>
      </c>
      <c r="E57" s="0" t="n">
        <v>300183.804306414</v>
      </c>
      <c r="F57" s="0" t="n">
        <v>0</v>
      </c>
      <c r="G57" s="0" t="n">
        <v>0.13266730772787</v>
      </c>
      <c r="H57" s="0" t="n">
        <v>0</v>
      </c>
      <c r="I57" s="0" t="n">
        <v>1480065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3420938.36728691</v>
      </c>
      <c r="D58" s="0" t="n">
        <v>6037241.94155855</v>
      </c>
      <c r="E58" s="0" t="n">
        <v>348520.212044397</v>
      </c>
      <c r="F58" s="0" t="n">
        <v>0</v>
      </c>
      <c r="G58" s="0" t="n">
        <v>0.132461426253024</v>
      </c>
      <c r="H58" s="0" t="n">
        <v>0</v>
      </c>
      <c r="I58" s="0" t="n">
        <v>1472039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3394996.50235978</v>
      </c>
      <c r="D59" s="0" t="n">
        <v>5806648.37008698</v>
      </c>
      <c r="E59" s="0" t="n">
        <v>251064.146946977</v>
      </c>
      <c r="F59" s="0" t="n">
        <v>0</v>
      </c>
      <c r="G59" s="0" t="n">
        <v>0.124044971310481</v>
      </c>
      <c r="H59" s="0" t="n">
        <v>0</v>
      </c>
      <c r="I59" s="0" t="n">
        <v>1443120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3336171.27239004</v>
      </c>
      <c r="D60" s="0" t="n">
        <v>5744063.65194015</v>
      </c>
      <c r="E60" s="0" t="n">
        <v>236772.447616592</v>
      </c>
      <c r="F60" s="0" t="n">
        <v>0</v>
      </c>
      <c r="G60" s="0" t="n">
        <v>0.120021798013038</v>
      </c>
      <c r="H60" s="0" t="n">
        <v>0</v>
      </c>
      <c r="I60" s="0" t="n">
        <v>1416009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3320605.75927013</v>
      </c>
      <c r="D61" s="0" t="n">
        <v>5480594.817109</v>
      </c>
      <c r="E61" s="0" t="n">
        <v>242399.230499616</v>
      </c>
      <c r="F61" s="0" t="n">
        <v>0</v>
      </c>
      <c r="G61" s="0" t="n">
        <v>0.113974538596735</v>
      </c>
      <c r="H61" s="0" t="n">
        <v>0</v>
      </c>
      <c r="I61" s="0" t="n">
        <v>1390053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3297201.32742879</v>
      </c>
      <c r="D62" s="0" t="n">
        <v>5470194.80801817</v>
      </c>
      <c r="E62" s="0" t="n">
        <v>293944.839408936</v>
      </c>
      <c r="F62" s="0" t="n">
        <v>0</v>
      </c>
      <c r="G62" s="0" t="n">
        <v>0.110447137393047</v>
      </c>
      <c r="H62" s="0" t="n">
        <v>0</v>
      </c>
      <c r="I62" s="0" t="n">
        <v>1377607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3244582.97997524</v>
      </c>
      <c r="D63" s="0" t="n">
        <v>5394790.09011477</v>
      </c>
      <c r="E63" s="0" t="n">
        <v>210600.306074256</v>
      </c>
      <c r="F63" s="0" t="n">
        <v>0</v>
      </c>
      <c r="G63" s="0" t="n">
        <v>0.116418804493318</v>
      </c>
      <c r="H63" s="0" t="n">
        <v>0</v>
      </c>
      <c r="I63" s="0" t="n">
        <v>1369790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3221912.95031372</v>
      </c>
      <c r="D64" s="0" t="n">
        <v>5401100.55317495</v>
      </c>
      <c r="E64" s="0" t="n">
        <v>196859.822733285</v>
      </c>
      <c r="F64" s="0" t="n">
        <v>0</v>
      </c>
      <c r="G64" s="0" t="n">
        <v>0.102509014706715</v>
      </c>
      <c r="H64" s="0" t="n">
        <v>0</v>
      </c>
      <c r="I64" s="0" t="n">
        <v>1343789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3189555.00188418</v>
      </c>
      <c r="D65" s="0" t="n">
        <v>5380180.89171559</v>
      </c>
      <c r="E65" s="0" t="n">
        <v>204693.753599152</v>
      </c>
      <c r="F65" s="0" t="n">
        <v>0</v>
      </c>
      <c r="G65" s="0" t="n">
        <v>0.104524215718882</v>
      </c>
      <c r="H65" s="0" t="n">
        <v>0</v>
      </c>
      <c r="I65" s="0" t="n">
        <v>1329751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3156319.95625758</v>
      </c>
      <c r="D66" s="0" t="n">
        <v>5307678.06564592</v>
      </c>
      <c r="E66" s="0" t="n">
        <v>252686.935362748</v>
      </c>
      <c r="F66" s="0" t="n">
        <v>0</v>
      </c>
      <c r="G66" s="0" t="n">
        <v>0.101820888783697</v>
      </c>
      <c r="H66" s="0" t="n">
        <v>0</v>
      </c>
      <c r="I66" s="0" t="n">
        <v>1316318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3075389.69042352</v>
      </c>
      <c r="D67" s="0" t="n">
        <v>5100371.38976718</v>
      </c>
      <c r="E67" s="0" t="n">
        <v>206618.439274472</v>
      </c>
      <c r="F67" s="0" t="n">
        <v>0</v>
      </c>
      <c r="G67" s="0" t="n">
        <v>0.0993308695023876</v>
      </c>
      <c r="H67" s="0" t="n">
        <v>0</v>
      </c>
      <c r="I67" s="0" t="n">
        <v>1305199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3050916.1290256</v>
      </c>
      <c r="D68" s="0" t="n">
        <v>5225321.06106441</v>
      </c>
      <c r="E68" s="0" t="n">
        <v>171448.237867993</v>
      </c>
      <c r="F68" s="0" t="n">
        <v>0</v>
      </c>
      <c r="G68" s="0" t="n">
        <v>0.0908388366453008</v>
      </c>
      <c r="H68" s="0" t="n">
        <v>0</v>
      </c>
      <c r="I68" s="0" t="n">
        <v>1298771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3011738.46656926</v>
      </c>
      <c r="D69" s="0" t="n">
        <v>5095092.30785312</v>
      </c>
      <c r="E69" s="0" t="n">
        <v>172283.562141077</v>
      </c>
      <c r="F69" s="0" t="n">
        <v>0</v>
      </c>
      <c r="G69" s="0" t="n">
        <v>0.0778130542789409</v>
      </c>
      <c r="H69" s="0" t="n">
        <v>0</v>
      </c>
      <c r="I69" s="0" t="n">
        <v>1296417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2969578.25558598</v>
      </c>
      <c r="D70" s="0" t="n">
        <v>4963003.1509899</v>
      </c>
      <c r="E70" s="0" t="n">
        <v>193100.227495225</v>
      </c>
      <c r="F70" s="0" t="n">
        <v>0</v>
      </c>
      <c r="G70" s="0" t="n">
        <v>0.0860048543892818</v>
      </c>
      <c r="H70" s="0" t="n">
        <v>0</v>
      </c>
      <c r="I70" s="0" t="n">
        <v>1269334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2919074.55918893</v>
      </c>
      <c r="D71" s="0" t="n">
        <v>4884397.17837749</v>
      </c>
      <c r="E71" s="0" t="n">
        <v>132868.262756448</v>
      </c>
      <c r="F71" s="0" t="n">
        <v>0</v>
      </c>
      <c r="G71" s="0" t="n">
        <v>0.0713633934107284</v>
      </c>
      <c r="H71" s="0" t="n">
        <v>0</v>
      </c>
      <c r="I71" s="0" t="n">
        <v>1273762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2872535.95353356</v>
      </c>
      <c r="D72" s="0" t="n">
        <v>4863754.89795035</v>
      </c>
      <c r="E72" s="0" t="n">
        <v>133425.235624875</v>
      </c>
      <c r="F72" s="0" t="n">
        <v>0</v>
      </c>
      <c r="G72" s="0" t="n">
        <v>0.064801742356684</v>
      </c>
      <c r="H72" s="0" t="n">
        <v>0</v>
      </c>
      <c r="I72" s="0" t="n">
        <v>1257416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2863271.04623443</v>
      </c>
      <c r="D73" s="0" t="n">
        <v>4772603.95336252</v>
      </c>
      <c r="E73" s="0" t="n">
        <v>119180.907606863</v>
      </c>
      <c r="F73" s="0" t="n">
        <v>0</v>
      </c>
      <c r="G73" s="0" t="n">
        <v>0.0682442378711031</v>
      </c>
      <c r="H73" s="0" t="n">
        <v>0</v>
      </c>
      <c r="I73" s="0" t="n">
        <v>1237071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2848700.8851354</v>
      </c>
      <c r="D74" s="0" t="n">
        <v>4700507.01251683</v>
      </c>
      <c r="E74" s="0" t="n">
        <v>126045.653447652</v>
      </c>
      <c r="F74" s="0" t="n">
        <v>0</v>
      </c>
      <c r="G74" s="0" t="n">
        <v>0.0676599411215624</v>
      </c>
      <c r="H74" s="0" t="n">
        <v>0</v>
      </c>
      <c r="I74" s="0" t="n">
        <v>1197190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2820015.9961107</v>
      </c>
      <c r="D75" s="0" t="n">
        <v>4657133.03187927</v>
      </c>
      <c r="E75" s="0" t="n">
        <v>100130.751062168</v>
      </c>
      <c r="F75" s="0" t="n">
        <v>0</v>
      </c>
      <c r="G75" s="0" t="n">
        <v>0.066168225331573</v>
      </c>
      <c r="H75" s="0" t="n">
        <v>0</v>
      </c>
      <c r="I75" s="0" t="n">
        <v>1148199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2835636.75958004</v>
      </c>
      <c r="D76" s="0" t="n">
        <v>4688980.46611096</v>
      </c>
      <c r="E76" s="0" t="n">
        <v>69858.4423762663</v>
      </c>
      <c r="F76" s="0" t="n">
        <v>0</v>
      </c>
      <c r="G76" s="0" t="n">
        <v>0.0644166014534827</v>
      </c>
      <c r="H76" s="0" t="n">
        <v>0</v>
      </c>
      <c r="I76" s="0" t="n">
        <v>1126761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2800395.97022909</v>
      </c>
      <c r="D77" s="0" t="n">
        <v>4491485.28816714</v>
      </c>
      <c r="E77" s="0" t="n">
        <v>91545.2261295819</v>
      </c>
      <c r="F77" s="0" t="n">
        <v>0</v>
      </c>
      <c r="G77" s="0" t="n">
        <v>0.0665359378391118</v>
      </c>
      <c r="H77" s="0" t="n">
        <v>0</v>
      </c>
      <c r="I77" s="0" t="n">
        <v>1096381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2742115.5970885</v>
      </c>
      <c r="D78" s="0" t="n">
        <v>4595552.09345977</v>
      </c>
      <c r="E78" s="0" t="n">
        <v>89657.3487025481</v>
      </c>
      <c r="F78" s="0" t="n">
        <v>0</v>
      </c>
      <c r="G78" s="0" t="n">
        <v>0.0490006428498632</v>
      </c>
      <c r="H78" s="0" t="n">
        <v>0</v>
      </c>
      <c r="I78" s="0" t="n">
        <v>1054380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2704633.26076869</v>
      </c>
      <c r="D79" s="0" t="n">
        <v>4538303.74926268</v>
      </c>
      <c r="E79" s="0" t="n">
        <v>73290.5523437349</v>
      </c>
      <c r="F79" s="0" t="n">
        <v>0</v>
      </c>
      <c r="G79" s="0" t="n">
        <v>0.0442454653806476</v>
      </c>
      <c r="H79" s="0" t="n">
        <v>0</v>
      </c>
      <c r="I79" s="0" t="n">
        <v>1026634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2671059.40079112</v>
      </c>
      <c r="D80" s="0" t="n">
        <v>4421962.19622605</v>
      </c>
      <c r="E80" s="0" t="n">
        <v>81581.4771519122</v>
      </c>
      <c r="F80" s="0" t="n">
        <v>0</v>
      </c>
      <c r="G80" s="0" t="n">
        <v>0.050016299586398</v>
      </c>
      <c r="H80" s="0" t="n">
        <v>0</v>
      </c>
      <c r="I80" s="0" t="n">
        <v>1004503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2611913.75116999</v>
      </c>
      <c r="D81" s="0" t="n">
        <v>4252878.54122905</v>
      </c>
      <c r="E81" s="0" t="n">
        <v>62035.1130000103</v>
      </c>
      <c r="F81" s="0" t="n">
        <v>0</v>
      </c>
      <c r="G81" s="0" t="n">
        <v>0.0497828451317846</v>
      </c>
      <c r="H81" s="0" t="n">
        <v>0</v>
      </c>
      <c r="I81" s="0" t="n">
        <v>972174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2568897.59186746</v>
      </c>
      <c r="D82" s="0" t="n">
        <v>4190260.71959676</v>
      </c>
      <c r="E82" s="0" t="n">
        <v>60208.8092446919</v>
      </c>
      <c r="F82" s="0" t="n">
        <v>0</v>
      </c>
      <c r="G82" s="0" t="n">
        <v>0.0403475173593124</v>
      </c>
      <c r="H82" s="0" t="n">
        <v>0</v>
      </c>
      <c r="I82" s="0" t="n">
        <v>945017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2537882.16530102</v>
      </c>
      <c r="D83" s="0" t="n">
        <v>4090371.88368299</v>
      </c>
      <c r="E83" s="0" t="n">
        <v>58106.7169867958</v>
      </c>
      <c r="F83" s="0" t="n">
        <v>0</v>
      </c>
      <c r="G83" s="0" t="n">
        <v>0.0366649276446533</v>
      </c>
      <c r="H83" s="0" t="n">
        <v>0</v>
      </c>
      <c r="I83" s="0" t="n">
        <v>918753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2489690.10436751</v>
      </c>
      <c r="D84" s="0" t="n">
        <v>3805715.6386496</v>
      </c>
      <c r="E84" s="0" t="n">
        <v>65770.5265338054</v>
      </c>
      <c r="F84" s="0" t="n">
        <v>0</v>
      </c>
      <c r="G84" s="0" t="n">
        <v>0.0449285220392721</v>
      </c>
      <c r="H84" s="0" t="n">
        <v>0</v>
      </c>
      <c r="I84" s="0" t="n">
        <v>873761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2453853.9433261</v>
      </c>
      <c r="D85" s="0" t="n">
        <v>3803302.46881064</v>
      </c>
      <c r="E85" s="0" t="n">
        <v>47840.2945075665</v>
      </c>
      <c r="F85" s="0" t="n">
        <v>0</v>
      </c>
      <c r="G85" s="0" t="n">
        <v>0.0417339618443548</v>
      </c>
      <c r="H85" s="0" t="n">
        <v>0</v>
      </c>
      <c r="I85" s="0" t="n">
        <v>852917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2414809.30872872</v>
      </c>
      <c r="D86" s="0" t="n">
        <v>3678269.57216518</v>
      </c>
      <c r="E86" s="0" t="n">
        <v>56551.5646795068</v>
      </c>
      <c r="F86" s="0" t="n">
        <v>0</v>
      </c>
      <c r="G86" s="0" t="n">
        <v>0.0395397590959773</v>
      </c>
      <c r="H86" s="0" t="n">
        <v>0</v>
      </c>
      <c r="I86" s="0" t="n">
        <v>814132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2384506.21074152</v>
      </c>
      <c r="D87" s="0" t="n">
        <v>3661146.79827223</v>
      </c>
      <c r="E87" s="0" t="n">
        <v>47213.0324355462</v>
      </c>
      <c r="F87" s="0" t="n">
        <v>0</v>
      </c>
      <c r="G87" s="0" t="n">
        <v>0.0380358648927249</v>
      </c>
      <c r="H87" s="0" t="n">
        <v>0</v>
      </c>
      <c r="I87" s="0" t="n">
        <v>793811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2336745.18172861</v>
      </c>
      <c r="D88" s="0" t="n">
        <v>3536069.27236046</v>
      </c>
      <c r="E88" s="0" t="n">
        <v>63705.0254017014</v>
      </c>
      <c r="F88" s="0" t="n">
        <v>0</v>
      </c>
      <c r="G88" s="0" t="n">
        <v>0.0252010763681734</v>
      </c>
      <c r="H88" s="0" t="n">
        <v>0</v>
      </c>
      <c r="I88" s="0" t="n">
        <v>763161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2277552.1640848</v>
      </c>
      <c r="D89" s="0" t="n">
        <v>3402547.28356356</v>
      </c>
      <c r="E89" s="0" t="n">
        <v>57026.6921788307</v>
      </c>
      <c r="F89" s="0" t="n">
        <v>0</v>
      </c>
      <c r="G89" s="0" t="n">
        <v>0.0243981257068993</v>
      </c>
      <c r="H89" s="0" t="n">
        <v>0</v>
      </c>
      <c r="I89" s="0" t="n">
        <v>748903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2259629.0754987</v>
      </c>
      <c r="D90" s="0" t="n">
        <v>3334139.65795965</v>
      </c>
      <c r="E90" s="0" t="n">
        <v>65425.5123670594</v>
      </c>
      <c r="F90" s="0" t="n">
        <v>0</v>
      </c>
      <c r="G90" s="0" t="n">
        <v>0.0257531950773298</v>
      </c>
      <c r="H90" s="0" t="n">
        <v>0</v>
      </c>
      <c r="I90" s="0" t="n">
        <v>724578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2254102.55764807</v>
      </c>
      <c r="D91" s="0" t="n">
        <v>3322761.27210009</v>
      </c>
      <c r="E91" s="0" t="n">
        <v>50072.7325181341</v>
      </c>
      <c r="F91" s="0" t="n">
        <v>0</v>
      </c>
      <c r="G91" s="0" t="n">
        <v>0.0229239645580054</v>
      </c>
      <c r="H91" s="0" t="n">
        <v>0</v>
      </c>
      <c r="I91" s="0" t="n">
        <v>694012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2234103.2716243</v>
      </c>
      <c r="D92" s="0" t="n">
        <v>3277684.69925527</v>
      </c>
      <c r="E92" s="0" t="n">
        <v>41767.0103550315</v>
      </c>
      <c r="F92" s="0" t="n">
        <v>0</v>
      </c>
      <c r="G92" s="0" t="n">
        <v>0.028084626339955</v>
      </c>
      <c r="H92" s="0" t="n">
        <v>0</v>
      </c>
      <c r="I92" s="0" t="n">
        <v>668746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2188464.76884481</v>
      </c>
      <c r="D93" s="0" t="n">
        <v>3211444.08582115</v>
      </c>
      <c r="E93" s="0" t="n">
        <v>37860.5914991614</v>
      </c>
      <c r="F93" s="0" t="n">
        <v>0</v>
      </c>
      <c r="G93" s="0" t="n">
        <v>0.0190639875287259</v>
      </c>
      <c r="H93" s="0" t="n">
        <v>0</v>
      </c>
      <c r="I93" s="0" t="n">
        <v>647073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2130625.13461521</v>
      </c>
      <c r="D94" s="0" t="n">
        <v>3077603.38683106</v>
      </c>
      <c r="E94" s="0" t="n">
        <v>43619.5812141753</v>
      </c>
      <c r="F94" s="0" t="n">
        <v>0</v>
      </c>
      <c r="G94" s="0" t="n">
        <v>0.0171137960952587</v>
      </c>
      <c r="H94" s="0" t="n">
        <v>0</v>
      </c>
      <c r="I94" s="0" t="n">
        <v>607015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2102186.70260104</v>
      </c>
      <c r="D95" s="0" t="n">
        <v>2997210.16803975</v>
      </c>
      <c r="E95" s="0" t="n">
        <v>31861.6350814627</v>
      </c>
      <c r="F95" s="0" t="n">
        <v>0</v>
      </c>
      <c r="G95" s="0" t="n">
        <v>0.0163809534971966</v>
      </c>
      <c r="H95" s="0" t="n">
        <v>0</v>
      </c>
      <c r="I95" s="0" t="n">
        <v>583092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2064498.08568595</v>
      </c>
      <c r="D96" s="0" t="n">
        <v>2961726.8373807</v>
      </c>
      <c r="E96" s="0" t="n">
        <v>33203.9261385589</v>
      </c>
      <c r="F96" s="0" t="n">
        <v>0</v>
      </c>
      <c r="G96" s="0" t="n">
        <v>0.0158063405064618</v>
      </c>
      <c r="H96" s="0" t="n">
        <v>0</v>
      </c>
      <c r="I96" s="0" t="n">
        <v>559042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2006636.93995284</v>
      </c>
      <c r="D97" s="0" t="n">
        <v>2810000.66766445</v>
      </c>
      <c r="E97" s="0" t="n">
        <v>43232.9810969829</v>
      </c>
      <c r="F97" s="0" t="n">
        <v>0</v>
      </c>
      <c r="G97" s="0" t="n">
        <v>0.010375941716002</v>
      </c>
      <c r="H97" s="0" t="n">
        <v>0</v>
      </c>
      <c r="I97" s="0" t="n">
        <v>535021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1947722.97670572</v>
      </c>
      <c r="D98" s="0" t="n">
        <v>2751195.15261976</v>
      </c>
      <c r="E98" s="0" t="n">
        <v>58330.5778121788</v>
      </c>
      <c r="F98" s="0" t="n">
        <v>0</v>
      </c>
      <c r="G98" s="0" t="n">
        <v>0.0100242766744936</v>
      </c>
      <c r="H98" s="0" t="n">
        <v>0</v>
      </c>
      <c r="I98" s="0" t="n">
        <v>521223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1897019.43031215</v>
      </c>
      <c r="D99" s="0" t="n">
        <v>2680047.82958759</v>
      </c>
      <c r="E99" s="0" t="n">
        <v>43653.5090657598</v>
      </c>
      <c r="F99" s="0" t="n">
        <v>0</v>
      </c>
      <c r="G99" s="0" t="n">
        <v>0.015773851590106</v>
      </c>
      <c r="H99" s="0" t="n">
        <v>0</v>
      </c>
      <c r="I99" s="0" t="n">
        <v>489291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1863957.89918773</v>
      </c>
      <c r="D100" s="0" t="n">
        <v>2585429.09689989</v>
      </c>
      <c r="E100" s="0" t="n">
        <v>43055.3264512853</v>
      </c>
      <c r="F100" s="0" t="n">
        <v>0</v>
      </c>
      <c r="G100" s="0" t="n">
        <v>0.0161663483002283</v>
      </c>
      <c r="H100" s="0" t="n">
        <v>0</v>
      </c>
      <c r="I100" s="0" t="n">
        <v>480845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1828830.87260975</v>
      </c>
      <c r="D101" s="0" t="n">
        <v>2383875.88971253</v>
      </c>
      <c r="E101" s="0" t="n">
        <v>37424.4901596055</v>
      </c>
      <c r="F101" s="0" t="n">
        <v>0</v>
      </c>
      <c r="G101" s="0" t="n">
        <v>0.0191191937202677</v>
      </c>
      <c r="H101" s="0" t="n">
        <v>0</v>
      </c>
      <c r="I101" s="0" t="n">
        <v>458104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1792877.32640281</v>
      </c>
      <c r="D102" s="0" t="n">
        <v>2509940.26414395</v>
      </c>
      <c r="E102" s="0" t="n">
        <v>42529.5076427282</v>
      </c>
      <c r="F102" s="0" t="n">
        <v>0</v>
      </c>
      <c r="G102" s="0" t="n">
        <v>0.0111473955098057</v>
      </c>
      <c r="H102" s="0" t="n">
        <v>0</v>
      </c>
      <c r="I102" s="0" t="n">
        <v>443905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1748078.41144366</v>
      </c>
      <c r="D103" s="0" t="n">
        <v>2407344.64299449</v>
      </c>
      <c r="E103" s="0" t="n">
        <v>26998.8940478537</v>
      </c>
      <c r="F103" s="0" t="n">
        <v>0</v>
      </c>
      <c r="G103" s="0" t="n">
        <v>0.0131711420204709</v>
      </c>
      <c r="H103" s="0" t="n">
        <v>0</v>
      </c>
      <c r="I103" s="0" t="n">
        <v>408661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1730397.73150229</v>
      </c>
      <c r="D104" s="0" t="n">
        <v>2386913.61308932</v>
      </c>
      <c r="E104" s="0" t="n">
        <v>26896.0292981851</v>
      </c>
      <c r="F104" s="0" t="n">
        <v>0</v>
      </c>
      <c r="G104" s="0" t="n">
        <v>0.0122497420410693</v>
      </c>
      <c r="H104" s="0" t="n">
        <v>0</v>
      </c>
      <c r="I104" s="0" t="n">
        <v>396280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1771618.73424284</v>
      </c>
      <c r="D105" s="0" t="n">
        <v>2190753.17025176</v>
      </c>
      <c r="E105" s="0" t="n">
        <v>26441.4292359767</v>
      </c>
      <c r="F105" s="0" t="n">
        <v>0</v>
      </c>
      <c r="G105" s="0" t="n">
        <v>0.0109504425019267</v>
      </c>
      <c r="H105" s="0" t="n">
        <v>0</v>
      </c>
      <c r="I105" s="0" t="n">
        <v>375691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272</v>
      </c>
      <c r="C1" s="0" t="s">
        <v>273</v>
      </c>
      <c r="D1" s="0" t="s">
        <v>274</v>
      </c>
      <c r="E1" s="0" t="s">
        <v>275</v>
      </c>
      <c r="F1" s="0" t="s">
        <v>276</v>
      </c>
      <c r="G1" s="0" t="s">
        <v>277</v>
      </c>
      <c r="H1" s="0" t="s">
        <v>278</v>
      </c>
      <c r="I1" s="0" t="s">
        <v>279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8801738.99076201</v>
      </c>
      <c r="D2" s="0" t="n">
        <v>26736059.5330563</v>
      </c>
      <c r="E2" s="0" t="n">
        <v>1427005.84853763</v>
      </c>
      <c r="F2" s="0" t="n">
        <v>0</v>
      </c>
      <c r="G2" s="0" t="n">
        <v>0.0973155836347642</v>
      </c>
      <c r="H2" s="0" t="n">
        <v>0</v>
      </c>
      <c r="I2" s="0" t="n">
        <v>6958642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9099508.66693406</v>
      </c>
      <c r="D3" s="0" t="n">
        <v>25707848.1797891</v>
      </c>
      <c r="E3" s="0" t="n">
        <v>1043771.36622283</v>
      </c>
      <c r="F3" s="0" t="n">
        <v>0</v>
      </c>
      <c r="G3" s="0" t="n">
        <v>0.0827609797176292</v>
      </c>
      <c r="H3" s="0" t="n">
        <v>0</v>
      </c>
      <c r="I3" s="0" t="n">
        <v>5857720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8036361.48877902</v>
      </c>
      <c r="D4" s="0" t="n">
        <v>24963506.2639059</v>
      </c>
      <c r="E4" s="0" t="n">
        <v>1153592.03566395</v>
      </c>
      <c r="F4" s="0" t="n">
        <v>0</v>
      </c>
      <c r="G4" s="0" t="n">
        <v>0.0825628731804289</v>
      </c>
      <c r="H4" s="0" t="n">
        <v>0</v>
      </c>
      <c r="I4" s="0" t="n">
        <v>5366614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8299995.8342433</v>
      </c>
      <c r="D5" s="0" t="n">
        <v>23995544.9768074</v>
      </c>
      <c r="E5" s="0" t="n">
        <v>996333.929193311</v>
      </c>
      <c r="F5" s="0" t="n">
        <v>0</v>
      </c>
      <c r="G5" s="0" t="n">
        <v>0.0843074457838611</v>
      </c>
      <c r="H5" s="0" t="n">
        <v>0</v>
      </c>
      <c r="I5" s="0" t="n">
        <v>5166880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7083790.86251956</v>
      </c>
      <c r="D6" s="0" t="n">
        <v>22092671.6648817</v>
      </c>
      <c r="E6" s="0" t="n">
        <v>1043508.61369406</v>
      </c>
      <c r="F6" s="0" t="n">
        <v>0</v>
      </c>
      <c r="G6" s="0" t="n">
        <v>0.0847062388046971</v>
      </c>
      <c r="H6" s="0" t="n">
        <v>0</v>
      </c>
      <c r="I6" s="0" t="n">
        <v>5001810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7141741.13153861</v>
      </c>
      <c r="D7" s="0" t="n">
        <v>20953603.3074292</v>
      </c>
      <c r="E7" s="0" t="n">
        <v>997322.060808918</v>
      </c>
      <c r="F7" s="0" t="n">
        <v>0</v>
      </c>
      <c r="G7" s="0" t="n">
        <v>0.0819165586849702</v>
      </c>
      <c r="H7" s="0" t="n">
        <v>0</v>
      </c>
      <c r="I7" s="0" t="n">
        <v>4838115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6537200.07387468</v>
      </c>
      <c r="D8" s="0" t="n">
        <v>20525770.8111217</v>
      </c>
      <c r="E8" s="0" t="n">
        <v>894174.176714321</v>
      </c>
      <c r="F8" s="0" t="n">
        <v>0</v>
      </c>
      <c r="G8" s="0" t="n">
        <v>0.0882857804741549</v>
      </c>
      <c r="H8" s="0" t="n">
        <v>0</v>
      </c>
      <c r="I8" s="0" t="n">
        <v>4681067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6844344.09338309</v>
      </c>
      <c r="D9" s="0" t="n">
        <v>20319701.961079</v>
      </c>
      <c r="E9" s="0" t="n">
        <v>1288516.72697038</v>
      </c>
      <c r="F9" s="0" t="n">
        <v>0</v>
      </c>
      <c r="G9" s="0" t="n">
        <v>0.0937907852611056</v>
      </c>
      <c r="H9" s="0" t="n">
        <v>0</v>
      </c>
      <c r="I9" s="0" t="n">
        <v>4528466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6465790.56336906</v>
      </c>
      <c r="D10" s="0" t="n">
        <v>19682315.3943999</v>
      </c>
      <c r="E10" s="0" t="n">
        <v>1413369.66489755</v>
      </c>
      <c r="F10" s="0" t="n">
        <v>0</v>
      </c>
      <c r="G10" s="0" t="n">
        <v>0.096372729676127</v>
      </c>
      <c r="H10" s="0" t="n">
        <v>0</v>
      </c>
      <c r="I10" s="0" t="n">
        <v>4393450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6761134.5718931</v>
      </c>
      <c r="D11" s="0" t="n">
        <v>19156508.4635835</v>
      </c>
      <c r="E11" s="0" t="n">
        <v>1211102.53037176</v>
      </c>
      <c r="F11" s="0" t="n">
        <v>0</v>
      </c>
      <c r="G11" s="0" t="n">
        <v>0.091737001013223</v>
      </c>
      <c r="H11" s="0" t="n">
        <v>0</v>
      </c>
      <c r="I11" s="0" t="n">
        <v>4236824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6330249.55034855</v>
      </c>
      <c r="D12" s="0" t="n">
        <v>19079949.6646004</v>
      </c>
      <c r="E12" s="0" t="n">
        <v>1058541.91695001</v>
      </c>
      <c r="F12" s="0" t="n">
        <v>0</v>
      </c>
      <c r="G12" s="0" t="n">
        <v>0.0962111556845206</v>
      </c>
      <c r="H12" s="0" t="n">
        <v>0</v>
      </c>
      <c r="I12" s="0" t="n">
        <v>4107280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6605808.67022838</v>
      </c>
      <c r="D13" s="0" t="n">
        <v>18841925.8953786</v>
      </c>
      <c r="E13" s="0" t="n">
        <v>1159953.25528279</v>
      </c>
      <c r="F13" s="0" t="n">
        <v>0</v>
      </c>
      <c r="G13" s="0" t="n">
        <v>0.0998145894786448</v>
      </c>
      <c r="H13" s="0" t="n">
        <v>0</v>
      </c>
      <c r="I13" s="0" t="n">
        <v>4000022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5864261.4239609</v>
      </c>
      <c r="D14" s="0" t="n">
        <v>17680914.3075648</v>
      </c>
      <c r="E14" s="0" t="n">
        <v>1210179.08955148</v>
      </c>
      <c r="F14" s="0" t="n">
        <v>0</v>
      </c>
      <c r="G14" s="0" t="n">
        <v>0.103942800969015</v>
      </c>
      <c r="H14" s="0" t="n">
        <v>0</v>
      </c>
      <c r="I14" s="0" t="n">
        <v>3848756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5654656.03983126</v>
      </c>
      <c r="D15" s="0" t="n">
        <v>16505521.6916498</v>
      </c>
      <c r="E15" s="0" t="n">
        <v>1012149.61381906</v>
      </c>
      <c r="F15" s="0" t="n">
        <v>0</v>
      </c>
      <c r="G15" s="0" t="n">
        <v>0.114387988567878</v>
      </c>
      <c r="H15" s="0" t="n">
        <v>0</v>
      </c>
      <c r="I15" s="0" t="n">
        <v>3739508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5130609.37367307</v>
      </c>
      <c r="D16" s="0" t="n">
        <v>15356025.1769844</v>
      </c>
      <c r="E16" s="0" t="n">
        <v>892082.608143525</v>
      </c>
      <c r="F16" s="0" t="n">
        <v>0</v>
      </c>
      <c r="G16" s="0" t="n">
        <v>0.112266352454644</v>
      </c>
      <c r="H16" s="0" t="n">
        <v>0</v>
      </c>
      <c r="I16" s="0" t="n">
        <v>3631026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4503159.03744935</v>
      </c>
      <c r="D17" s="0" t="n">
        <v>13915046.0083624</v>
      </c>
      <c r="E17" s="0" t="n">
        <v>820233.068894143</v>
      </c>
      <c r="F17" s="0" t="n">
        <v>0</v>
      </c>
      <c r="G17" s="0" t="n">
        <v>0.116294435329918</v>
      </c>
      <c r="H17" s="0" t="n">
        <v>0</v>
      </c>
      <c r="I17" s="0" t="n">
        <v>3544971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4356711.90361622</v>
      </c>
      <c r="D18" s="0" t="n">
        <v>13334713.970042</v>
      </c>
      <c r="E18" s="0" t="n">
        <v>977794.278536905</v>
      </c>
      <c r="F18" s="0" t="n">
        <v>0</v>
      </c>
      <c r="G18" s="0" t="n">
        <v>0.11690375117888</v>
      </c>
      <c r="H18" s="0" t="n">
        <v>0</v>
      </c>
      <c r="I18" s="0" t="n">
        <v>3457408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4262041.41940262</v>
      </c>
      <c r="D19" s="0" t="n">
        <v>13039316.3595455</v>
      </c>
      <c r="E19" s="0" t="n">
        <v>880669.088200839</v>
      </c>
      <c r="F19" s="0" t="n">
        <v>0</v>
      </c>
      <c r="G19" s="0" t="n">
        <v>0.122560583688005</v>
      </c>
      <c r="H19" s="0" t="n">
        <v>0</v>
      </c>
      <c r="I19" s="0" t="n">
        <v>3397141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4305354.81916745</v>
      </c>
      <c r="D20" s="0" t="n">
        <v>12730050.9457645</v>
      </c>
      <c r="E20" s="0" t="n">
        <v>823881.219333817</v>
      </c>
      <c r="F20" s="0" t="n">
        <v>0</v>
      </c>
      <c r="G20" s="0" t="n">
        <v>0.122032662433696</v>
      </c>
      <c r="H20" s="0" t="n">
        <v>0</v>
      </c>
      <c r="I20" s="0" t="n">
        <v>3317601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4139879.82563656</v>
      </c>
      <c r="D21" s="0" t="n">
        <v>11958961.7607334</v>
      </c>
      <c r="E21" s="0" t="n">
        <v>824883.644943441</v>
      </c>
      <c r="F21" s="0" t="n">
        <v>0</v>
      </c>
      <c r="G21" s="0" t="n">
        <v>0.118603162958473</v>
      </c>
      <c r="H21" s="0" t="n">
        <v>0</v>
      </c>
      <c r="I21" s="0" t="n">
        <v>3198787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4635750.13121883</v>
      </c>
      <c r="D22" s="0" t="n">
        <v>11935306.1550978</v>
      </c>
      <c r="E22" s="0" t="n">
        <v>976643.441170889</v>
      </c>
      <c r="F22" s="0" t="n">
        <v>0</v>
      </c>
      <c r="G22" s="0" t="n">
        <v>0.125464648309674</v>
      </c>
      <c r="H22" s="0" t="n">
        <v>0</v>
      </c>
      <c r="I22" s="0" t="n">
        <v>3137998</v>
      </c>
    </row>
    <row r="23" customFormat="false" ht="12.8" hidden="false" customHeight="false" outlineLevel="0" collapsed="false">
      <c r="A23" s="0" t="n">
        <v>70</v>
      </c>
      <c r="B23" s="0" t="n">
        <v>666529.52028</v>
      </c>
      <c r="C23" s="0" t="n">
        <v>4248280.75694224</v>
      </c>
      <c r="D23" s="0" t="n">
        <v>10006342.6395371</v>
      </c>
      <c r="E23" s="0" t="n">
        <v>656029.815137829</v>
      </c>
      <c r="F23" s="0" t="n">
        <v>0.361313149198172</v>
      </c>
      <c r="G23" s="0" t="n">
        <v>0</v>
      </c>
      <c r="H23" s="0" t="n">
        <v>1148614</v>
      </c>
      <c r="I23" s="0" t="n">
        <v>3068583</v>
      </c>
    </row>
    <row r="24" customFormat="false" ht="12.8" hidden="false" customHeight="false" outlineLevel="0" collapsed="false">
      <c r="A24" s="0" t="n">
        <v>71</v>
      </c>
      <c r="B24" s="0" t="n">
        <v>903197.117853333</v>
      </c>
      <c r="C24" s="0" t="n">
        <v>4186515.33711917</v>
      </c>
      <c r="D24" s="0" t="n">
        <v>10027608.0109119</v>
      </c>
      <c r="E24" s="0" t="n">
        <v>651829.959613758</v>
      </c>
      <c r="F24" s="0" t="n">
        <v>0.352726929254199</v>
      </c>
      <c r="G24" s="0" t="n">
        <v>0</v>
      </c>
      <c r="H24" s="0" t="n">
        <v>1082859</v>
      </c>
      <c r="I24" s="0" t="n">
        <v>2998164</v>
      </c>
    </row>
    <row r="25" customFormat="false" ht="12.8" hidden="false" customHeight="false" outlineLevel="0" collapsed="false">
      <c r="A25" s="0" t="n">
        <v>72</v>
      </c>
      <c r="B25" s="0" t="n">
        <v>273460.751733333</v>
      </c>
      <c r="C25" s="0" t="n">
        <v>4009640.48958936</v>
      </c>
      <c r="D25" s="0" t="n">
        <v>10044827.541497</v>
      </c>
      <c r="E25" s="0" t="n">
        <v>635466.207276745</v>
      </c>
      <c r="F25" s="0" t="n">
        <v>0.345545383087134</v>
      </c>
      <c r="G25" s="0" t="n">
        <v>0</v>
      </c>
      <c r="H25" s="0" t="n">
        <v>1012659</v>
      </c>
      <c r="I25" s="0" t="n">
        <v>2929558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3800673.45476316</v>
      </c>
      <c r="D26" s="0" t="n">
        <v>10049827.8085872</v>
      </c>
      <c r="E26" s="0" t="n">
        <v>749128.126748519</v>
      </c>
      <c r="F26" s="0" t="n">
        <v>0</v>
      </c>
      <c r="G26" s="0" t="n">
        <v>0.133384547678671</v>
      </c>
      <c r="H26" s="0" t="n">
        <v>0</v>
      </c>
      <c r="I26" s="0" t="n">
        <v>2865203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3827486.47745144</v>
      </c>
      <c r="D27" s="0" t="n">
        <v>9870897.44900846</v>
      </c>
      <c r="E27" s="0" t="n">
        <v>598125.672941864</v>
      </c>
      <c r="F27" s="0" t="n">
        <v>0</v>
      </c>
      <c r="G27" s="0" t="n">
        <v>0.128730237757508</v>
      </c>
      <c r="H27" s="0" t="n">
        <v>0</v>
      </c>
      <c r="I27" s="0" t="n">
        <v>2804409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3844764.15857159</v>
      </c>
      <c r="D28" s="0" t="n">
        <v>9917360.18192841</v>
      </c>
      <c r="E28" s="0" t="n">
        <v>603816.573101487</v>
      </c>
      <c r="F28" s="0" t="n">
        <v>0</v>
      </c>
      <c r="G28" s="0" t="n">
        <v>0.126169858390564</v>
      </c>
      <c r="H28" s="0" t="n">
        <v>0</v>
      </c>
      <c r="I28" s="0" t="n">
        <v>2717878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3893432.01986209</v>
      </c>
      <c r="D29" s="0" t="n">
        <v>9679123.32136924</v>
      </c>
      <c r="E29" s="0" t="n">
        <v>611835.0906823</v>
      </c>
      <c r="F29" s="0" t="n">
        <v>0</v>
      </c>
      <c r="G29" s="0" t="n">
        <v>0.128825921522462</v>
      </c>
      <c r="H29" s="0" t="n">
        <v>0</v>
      </c>
      <c r="I29" s="0" t="n">
        <v>2654884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3900728.32306694</v>
      </c>
      <c r="D30" s="0" t="n">
        <v>9342206.22188654</v>
      </c>
      <c r="E30" s="0" t="n">
        <v>790710.422258327</v>
      </c>
      <c r="F30" s="0" t="n">
        <v>0</v>
      </c>
      <c r="G30" s="0" t="n">
        <v>0.132688759447222</v>
      </c>
      <c r="H30" s="0" t="n">
        <v>0</v>
      </c>
      <c r="I30" s="0" t="n">
        <v>2598513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3892412.69243809</v>
      </c>
      <c r="D31" s="0" t="n">
        <v>9296647.65009574</v>
      </c>
      <c r="E31" s="0" t="n">
        <v>590995.761471664</v>
      </c>
      <c r="F31" s="0" t="n">
        <v>0</v>
      </c>
      <c r="G31" s="0" t="n">
        <v>0.137239288403561</v>
      </c>
      <c r="H31" s="0" t="n">
        <v>0</v>
      </c>
      <c r="I31" s="0" t="n">
        <v>2544832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3853145.54233777</v>
      </c>
      <c r="D32" s="0" t="n">
        <v>8911137.70241028</v>
      </c>
      <c r="E32" s="0" t="n">
        <v>581543.382712931</v>
      </c>
      <c r="F32" s="0" t="n">
        <v>0</v>
      </c>
      <c r="G32" s="0" t="n">
        <v>0.138910516938174</v>
      </c>
      <c r="H32" s="0" t="n">
        <v>0</v>
      </c>
      <c r="I32" s="0" t="n">
        <v>2487061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3837209.58278174</v>
      </c>
      <c r="D33" s="0" t="n">
        <v>8815146.76753008</v>
      </c>
      <c r="E33" s="0" t="n">
        <v>565093.68236054</v>
      </c>
      <c r="F33" s="0" t="n">
        <v>0</v>
      </c>
      <c r="G33" s="0" t="n">
        <v>0.141001527066561</v>
      </c>
      <c r="H33" s="0" t="n">
        <v>0</v>
      </c>
      <c r="I33" s="0" t="n">
        <v>2444313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3862844.87665879</v>
      </c>
      <c r="D34" s="0" t="n">
        <v>8582696.81203407</v>
      </c>
      <c r="E34" s="0" t="n">
        <v>733309.928054869</v>
      </c>
      <c r="F34" s="0" t="n">
        <v>0</v>
      </c>
      <c r="G34" s="0" t="n">
        <v>0.14276359822208</v>
      </c>
      <c r="H34" s="0" t="n">
        <v>0</v>
      </c>
      <c r="I34" s="0" t="n">
        <v>2394884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3834598.10940822</v>
      </c>
      <c r="D35" s="0" t="n">
        <v>8379081.58721042</v>
      </c>
      <c r="E35" s="0" t="n">
        <v>578335.239462623</v>
      </c>
      <c r="F35" s="0" t="n">
        <v>0</v>
      </c>
      <c r="G35" s="0" t="n">
        <v>0.143326252318706</v>
      </c>
      <c r="H35" s="0" t="n">
        <v>0</v>
      </c>
      <c r="I35" s="0" t="n">
        <v>2356796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3785372.91673765</v>
      </c>
      <c r="D36" s="0" t="n">
        <v>8181524.80171372</v>
      </c>
      <c r="E36" s="0" t="n">
        <v>546272.607084725</v>
      </c>
      <c r="F36" s="0" t="n">
        <v>0</v>
      </c>
      <c r="G36" s="0" t="n">
        <v>0.149130484451045</v>
      </c>
      <c r="H36" s="0" t="n">
        <v>0</v>
      </c>
      <c r="I36" s="0" t="n">
        <v>2292914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3792992.62274207</v>
      </c>
      <c r="D37" s="0" t="n">
        <v>8051908.60241669</v>
      </c>
      <c r="E37" s="0" t="n">
        <v>552339.630436904</v>
      </c>
      <c r="F37" s="0" t="n">
        <v>0</v>
      </c>
      <c r="G37" s="0" t="n">
        <v>0.14304979587537</v>
      </c>
      <c r="H37" s="0" t="n">
        <v>0</v>
      </c>
      <c r="I37" s="0" t="n">
        <v>2219110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3752781.30827918</v>
      </c>
      <c r="D38" s="0" t="n">
        <v>7739993.9877244</v>
      </c>
      <c r="E38" s="0" t="n">
        <v>701166.99013557</v>
      </c>
      <c r="F38" s="0" t="n">
        <v>0</v>
      </c>
      <c r="G38" s="0" t="n">
        <v>0.143415661274043</v>
      </c>
      <c r="H38" s="0" t="n">
        <v>0</v>
      </c>
      <c r="I38" s="0" t="n">
        <v>2177883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3727766.01714658</v>
      </c>
      <c r="D39" s="0" t="n">
        <v>7378251.8219676</v>
      </c>
      <c r="E39" s="0" t="n">
        <v>526484.247891078</v>
      </c>
      <c r="F39" s="0" t="n">
        <v>0</v>
      </c>
      <c r="G39" s="0" t="n">
        <v>0.148059417466188</v>
      </c>
      <c r="H39" s="0" t="n">
        <v>0</v>
      </c>
      <c r="I39" s="0" t="n">
        <v>2120520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3669261.08490162</v>
      </c>
      <c r="D40" s="0" t="n">
        <v>7186280.65847727</v>
      </c>
      <c r="E40" s="0" t="n">
        <v>530593.778936075</v>
      </c>
      <c r="F40" s="0" t="n">
        <v>0</v>
      </c>
      <c r="G40" s="0" t="n">
        <v>0.14548691264296</v>
      </c>
      <c r="H40" s="0" t="n">
        <v>0</v>
      </c>
      <c r="I40" s="0" t="n">
        <v>2076311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3624372.21864055</v>
      </c>
      <c r="D41" s="0" t="n">
        <v>6920288.52514325</v>
      </c>
      <c r="E41" s="0" t="n">
        <v>517277.022880275</v>
      </c>
      <c r="F41" s="0" t="n">
        <v>0</v>
      </c>
      <c r="G41" s="0" t="n">
        <v>0.144246469144783</v>
      </c>
      <c r="H41" s="0" t="n">
        <v>0</v>
      </c>
      <c r="I41" s="0" t="n">
        <v>2030432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3584061.20619791</v>
      </c>
      <c r="D42" s="0" t="n">
        <v>6654443.9433</v>
      </c>
      <c r="E42" s="0" t="n">
        <v>631011.476254612</v>
      </c>
      <c r="F42" s="0" t="n">
        <v>0</v>
      </c>
      <c r="G42" s="0" t="n">
        <v>0.145983283056876</v>
      </c>
      <c r="H42" s="0" t="n">
        <v>0</v>
      </c>
      <c r="I42" s="0" t="n">
        <v>1982984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3576176.48697556</v>
      </c>
      <c r="D43" s="0" t="n">
        <v>6541656.48792816</v>
      </c>
      <c r="E43" s="0" t="n">
        <v>519504.718870078</v>
      </c>
      <c r="F43" s="0" t="n">
        <v>0</v>
      </c>
      <c r="G43" s="0" t="n">
        <v>0.143560118604626</v>
      </c>
      <c r="H43" s="0" t="n">
        <v>0</v>
      </c>
      <c r="I43" s="0" t="n">
        <v>1943743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3584446.47098699</v>
      </c>
      <c r="D44" s="0" t="n">
        <v>6385270.02192699</v>
      </c>
      <c r="E44" s="0" t="n">
        <v>486583.741124736</v>
      </c>
      <c r="F44" s="0" t="n">
        <v>0</v>
      </c>
      <c r="G44" s="0" t="n">
        <v>0.145585499408149</v>
      </c>
      <c r="H44" s="0" t="n">
        <v>0</v>
      </c>
      <c r="I44" s="0" t="n">
        <v>1906021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3523378.61064261</v>
      </c>
      <c r="D45" s="0" t="n">
        <v>6274386.83210597</v>
      </c>
      <c r="E45" s="0" t="n">
        <v>482676.975122022</v>
      </c>
      <c r="F45" s="0" t="n">
        <v>0</v>
      </c>
      <c r="G45" s="0" t="n">
        <v>0.146876626230614</v>
      </c>
      <c r="H45" s="0" t="n">
        <v>0</v>
      </c>
      <c r="I45" s="0" t="n">
        <v>1869543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3485132.16224605</v>
      </c>
      <c r="D46" s="0" t="n">
        <v>5941119.5058312</v>
      </c>
      <c r="E46" s="0" t="n">
        <v>583869.205199101</v>
      </c>
      <c r="F46" s="0" t="n">
        <v>0</v>
      </c>
      <c r="G46" s="0" t="n">
        <v>0.146221110446463</v>
      </c>
      <c r="H46" s="0" t="n">
        <v>0</v>
      </c>
      <c r="I46" s="0" t="n">
        <v>1814386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3465610.44387873</v>
      </c>
      <c r="D47" s="0" t="n">
        <v>5834789.67209819</v>
      </c>
      <c r="E47" s="0" t="n">
        <v>456439.56148765</v>
      </c>
      <c r="F47" s="0" t="n">
        <v>0</v>
      </c>
      <c r="G47" s="0" t="n">
        <v>0.14931822684744</v>
      </c>
      <c r="H47" s="0" t="n">
        <v>0</v>
      </c>
      <c r="I47" s="0" t="n">
        <v>1793982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3447260.75763443</v>
      </c>
      <c r="D48" s="0" t="n">
        <v>5771054.61091045</v>
      </c>
      <c r="E48" s="0" t="n">
        <v>428660.562003209</v>
      </c>
      <c r="F48" s="0" t="n">
        <v>0</v>
      </c>
      <c r="G48" s="0" t="n">
        <v>0.154222255507174</v>
      </c>
      <c r="H48" s="0" t="n">
        <v>0</v>
      </c>
      <c r="I48" s="0" t="n">
        <v>1719521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3450857.3761495</v>
      </c>
      <c r="D49" s="0" t="n">
        <v>5766791.24038789</v>
      </c>
      <c r="E49" s="0" t="n">
        <v>415234.573135885</v>
      </c>
      <c r="F49" s="0" t="n">
        <v>0</v>
      </c>
      <c r="G49" s="0" t="n">
        <v>0.153201959427264</v>
      </c>
      <c r="H49" s="0" t="n">
        <v>0</v>
      </c>
      <c r="I49" s="0" t="n">
        <v>1697462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3470465.91161302</v>
      </c>
      <c r="D50" s="0" t="n">
        <v>5571510.46343404</v>
      </c>
      <c r="E50" s="0" t="n">
        <v>530912.564841966</v>
      </c>
      <c r="F50" s="0" t="n">
        <v>0</v>
      </c>
      <c r="G50" s="0" t="n">
        <v>0.148809828096608</v>
      </c>
      <c r="H50" s="0" t="n">
        <v>0</v>
      </c>
      <c r="I50" s="0" t="n">
        <v>1666742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3500501.59062879</v>
      </c>
      <c r="D51" s="0" t="n">
        <v>5417489.87223829</v>
      </c>
      <c r="E51" s="0" t="n">
        <v>411309.518678373</v>
      </c>
      <c r="F51" s="0" t="n">
        <v>0</v>
      </c>
      <c r="G51" s="0" t="n">
        <v>0.145707129508912</v>
      </c>
      <c r="H51" s="0" t="n">
        <v>0</v>
      </c>
      <c r="I51" s="0" t="n">
        <v>1635467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3476830.90458303</v>
      </c>
      <c r="D52" s="0" t="n">
        <v>5480454.0143183</v>
      </c>
      <c r="E52" s="0" t="n">
        <v>399504.505933146</v>
      </c>
      <c r="F52" s="0" t="n">
        <v>0</v>
      </c>
      <c r="G52" s="0" t="n">
        <v>0.149738471583449</v>
      </c>
      <c r="H52" s="0" t="n">
        <v>0</v>
      </c>
      <c r="I52" s="0" t="n">
        <v>1609168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3451125.53143916</v>
      </c>
      <c r="D53" s="0" t="n">
        <v>5251666.62350606</v>
      </c>
      <c r="E53" s="0" t="n">
        <v>403085.156613663</v>
      </c>
      <c r="F53" s="0" t="n">
        <v>0</v>
      </c>
      <c r="G53" s="0" t="n">
        <v>0.140546031900527</v>
      </c>
      <c r="H53" s="0" t="n">
        <v>0</v>
      </c>
      <c r="I53" s="0" t="n">
        <v>1587584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3394105.86193297</v>
      </c>
      <c r="D54" s="0" t="n">
        <v>5159700.99333559</v>
      </c>
      <c r="E54" s="0" t="n">
        <v>473080.980921274</v>
      </c>
      <c r="F54" s="0" t="n">
        <v>0</v>
      </c>
      <c r="G54" s="0" t="n">
        <v>0.136080281272378</v>
      </c>
      <c r="H54" s="0" t="n">
        <v>0</v>
      </c>
      <c r="I54" s="0" t="n">
        <v>1572087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3286981.97565613</v>
      </c>
      <c r="D55" s="0" t="n">
        <v>5133111.72254689</v>
      </c>
      <c r="E55" s="0" t="n">
        <v>368646.746409827</v>
      </c>
      <c r="F55" s="0" t="n">
        <v>0</v>
      </c>
      <c r="G55" s="0" t="n">
        <v>0.140459032623492</v>
      </c>
      <c r="H55" s="0" t="n">
        <v>0</v>
      </c>
      <c r="I55" s="0" t="n">
        <v>1532414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3244084.56023499</v>
      </c>
      <c r="D56" s="0" t="n">
        <v>5122383.54959553</v>
      </c>
      <c r="E56" s="0" t="n">
        <v>368631.021123933</v>
      </c>
      <c r="F56" s="0" t="n">
        <v>0</v>
      </c>
      <c r="G56" s="0" t="n">
        <v>0.136549697214372</v>
      </c>
      <c r="H56" s="0" t="n">
        <v>0</v>
      </c>
      <c r="I56" s="0" t="n">
        <v>1529421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3205681.93359878</v>
      </c>
      <c r="D57" s="0" t="n">
        <v>5027793.75174661</v>
      </c>
      <c r="E57" s="0" t="n">
        <v>366781.674779476</v>
      </c>
      <c r="F57" s="0" t="n">
        <v>0</v>
      </c>
      <c r="G57" s="0" t="n">
        <v>0.129391307319388</v>
      </c>
      <c r="H57" s="0" t="n">
        <v>0</v>
      </c>
      <c r="I57" s="0" t="n">
        <v>1519856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3152720.2403641</v>
      </c>
      <c r="D58" s="0" t="n">
        <v>5018910.83423859</v>
      </c>
      <c r="E58" s="0" t="n">
        <v>429875.709329943</v>
      </c>
      <c r="F58" s="0" t="n">
        <v>0</v>
      </c>
      <c r="G58" s="0" t="n">
        <v>0.129347910862953</v>
      </c>
      <c r="H58" s="0" t="n">
        <v>0</v>
      </c>
      <c r="I58" s="0" t="n">
        <v>1514992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3089571.17031222</v>
      </c>
      <c r="D59" s="0" t="n">
        <v>4871974.73675338</v>
      </c>
      <c r="E59" s="0" t="n">
        <v>314139.833855817</v>
      </c>
      <c r="F59" s="0" t="n">
        <v>0</v>
      </c>
      <c r="G59" s="0" t="n">
        <v>0.122468125577842</v>
      </c>
      <c r="H59" s="0" t="n">
        <v>0</v>
      </c>
      <c r="I59" s="0" t="n">
        <v>1498524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3045612.99960403</v>
      </c>
      <c r="D60" s="0" t="n">
        <v>4862466.39174706</v>
      </c>
      <c r="E60" s="0" t="n">
        <v>291533.040936985</v>
      </c>
      <c r="F60" s="0" t="n">
        <v>0</v>
      </c>
      <c r="G60" s="0" t="n">
        <v>0.110559541465976</v>
      </c>
      <c r="H60" s="0" t="n">
        <v>0</v>
      </c>
      <c r="I60" s="0" t="n">
        <v>1483766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2970441.09585611</v>
      </c>
      <c r="D61" s="0" t="n">
        <v>4716784.68900748</v>
      </c>
      <c r="E61" s="0" t="n">
        <v>270728.990477933</v>
      </c>
      <c r="F61" s="0" t="n">
        <v>0</v>
      </c>
      <c r="G61" s="0" t="n">
        <v>0.114131005795575</v>
      </c>
      <c r="H61" s="0" t="n">
        <v>0</v>
      </c>
      <c r="I61" s="0" t="n">
        <v>1459250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2870838.11358382</v>
      </c>
      <c r="D62" s="0" t="n">
        <v>4747617.06249689</v>
      </c>
      <c r="E62" s="0" t="n">
        <v>338046.620104415</v>
      </c>
      <c r="F62" s="0" t="n">
        <v>0</v>
      </c>
      <c r="G62" s="0" t="n">
        <v>0.104014144202359</v>
      </c>
      <c r="H62" s="0" t="n">
        <v>0</v>
      </c>
      <c r="I62" s="0" t="n">
        <v>1446739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2843757.82369755</v>
      </c>
      <c r="D63" s="0" t="n">
        <v>4669795.4325656</v>
      </c>
      <c r="E63" s="0" t="n">
        <v>243614.303771959</v>
      </c>
      <c r="F63" s="0" t="n">
        <v>0</v>
      </c>
      <c r="G63" s="0" t="n">
        <v>0.10528801204806</v>
      </c>
      <c r="H63" s="0" t="n">
        <v>0</v>
      </c>
      <c r="I63" s="0" t="n">
        <v>1426122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2815256.07214204</v>
      </c>
      <c r="D64" s="0" t="n">
        <v>4581256.73435428</v>
      </c>
      <c r="E64" s="0" t="n">
        <v>234938.852945222</v>
      </c>
      <c r="F64" s="0" t="n">
        <v>0</v>
      </c>
      <c r="G64" s="0" t="n">
        <v>0.100269350722994</v>
      </c>
      <c r="H64" s="0" t="n">
        <v>0</v>
      </c>
      <c r="I64" s="0" t="n">
        <v>1401267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2758647.09961529</v>
      </c>
      <c r="D65" s="0" t="n">
        <v>4276507.18345371</v>
      </c>
      <c r="E65" s="0" t="n">
        <v>243496.138211558</v>
      </c>
      <c r="F65" s="0" t="n">
        <v>0</v>
      </c>
      <c r="G65" s="0" t="n">
        <v>0.117438764905226</v>
      </c>
      <c r="H65" s="0" t="n">
        <v>0</v>
      </c>
      <c r="I65" s="0" t="n">
        <v>1380671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2736848.06433103</v>
      </c>
      <c r="D66" s="0" t="n">
        <v>4252513.28362559</v>
      </c>
      <c r="E66" s="0" t="n">
        <v>274963.978379908</v>
      </c>
      <c r="F66" s="0" t="n">
        <v>0</v>
      </c>
      <c r="G66" s="0" t="n">
        <v>0.104515950386887</v>
      </c>
      <c r="H66" s="0" t="n">
        <v>0</v>
      </c>
      <c r="I66" s="0" t="n">
        <v>1355829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2679104.42831916</v>
      </c>
      <c r="D67" s="0" t="n">
        <v>4058355.41928915</v>
      </c>
      <c r="E67" s="0" t="n">
        <v>185715.61012001</v>
      </c>
      <c r="F67" s="0" t="n">
        <v>0</v>
      </c>
      <c r="G67" s="0" t="n">
        <v>0.0995645729399083</v>
      </c>
      <c r="H67" s="0" t="n">
        <v>0</v>
      </c>
      <c r="I67" s="0" t="n">
        <v>1347252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2648119.77337517</v>
      </c>
      <c r="D68" s="0" t="n">
        <v>3958545.04316561</v>
      </c>
      <c r="E68" s="0" t="n">
        <v>171921.500388715</v>
      </c>
      <c r="F68" s="0" t="n">
        <v>0</v>
      </c>
      <c r="G68" s="0" t="n">
        <v>0.0896174094827724</v>
      </c>
      <c r="H68" s="0" t="n">
        <v>0</v>
      </c>
      <c r="I68" s="0" t="n">
        <v>1333687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2620824.43025853</v>
      </c>
      <c r="D69" s="0" t="n">
        <v>3949856.34990165</v>
      </c>
      <c r="E69" s="0" t="n">
        <v>155977.930772059</v>
      </c>
      <c r="F69" s="0" t="n">
        <v>0</v>
      </c>
      <c r="G69" s="0" t="n">
        <v>0.0953810567324081</v>
      </c>
      <c r="H69" s="0" t="n">
        <v>0</v>
      </c>
      <c r="I69" s="0" t="n">
        <v>1319948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2580850.62022568</v>
      </c>
      <c r="D70" s="0" t="n">
        <v>3929945.29078707</v>
      </c>
      <c r="E70" s="0" t="n">
        <v>187001.07602605</v>
      </c>
      <c r="F70" s="0" t="n">
        <v>0</v>
      </c>
      <c r="G70" s="0" t="n">
        <v>0.0973943687568772</v>
      </c>
      <c r="H70" s="0" t="n">
        <v>0</v>
      </c>
      <c r="I70" s="0" t="n">
        <v>1324643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2565024.48266738</v>
      </c>
      <c r="D71" s="0" t="n">
        <v>3819591.2995914</v>
      </c>
      <c r="E71" s="0" t="n">
        <v>129595.747263447</v>
      </c>
      <c r="F71" s="0" t="n">
        <v>0</v>
      </c>
      <c r="G71" s="0" t="n">
        <v>0.0884095941979685</v>
      </c>
      <c r="H71" s="0" t="n">
        <v>0</v>
      </c>
      <c r="I71" s="0" t="n">
        <v>1317018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2537085.96526953</v>
      </c>
      <c r="D72" s="0" t="n">
        <v>3786663.989056</v>
      </c>
      <c r="E72" s="0" t="n">
        <v>112119.624052267</v>
      </c>
      <c r="F72" s="0" t="n">
        <v>0</v>
      </c>
      <c r="G72" s="0" t="n">
        <v>0.0780300980407173</v>
      </c>
      <c r="H72" s="0" t="n">
        <v>0</v>
      </c>
      <c r="I72" s="0" t="n">
        <v>1299535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2502863.95304849</v>
      </c>
      <c r="D73" s="0" t="n">
        <v>3680538.08707256</v>
      </c>
      <c r="E73" s="0" t="n">
        <v>116703.36340841</v>
      </c>
      <c r="F73" s="0" t="n">
        <v>0</v>
      </c>
      <c r="G73" s="0" t="n">
        <v>0.0786199198124385</v>
      </c>
      <c r="H73" s="0" t="n">
        <v>0</v>
      </c>
      <c r="I73" s="0" t="n">
        <v>1263331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2481323.58522259</v>
      </c>
      <c r="D74" s="0" t="n">
        <v>3599234.38434687</v>
      </c>
      <c r="E74" s="0" t="n">
        <v>130150.59105001</v>
      </c>
      <c r="F74" s="0" t="n">
        <v>0</v>
      </c>
      <c r="G74" s="0" t="n">
        <v>0.0687116476650397</v>
      </c>
      <c r="H74" s="0" t="n">
        <v>0</v>
      </c>
      <c r="I74" s="0" t="n">
        <v>1222251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2409889.1541082</v>
      </c>
      <c r="D75" s="0" t="n">
        <v>3615610.86435973</v>
      </c>
      <c r="E75" s="0" t="n">
        <v>94319.1945816036</v>
      </c>
      <c r="F75" s="0" t="n">
        <v>0</v>
      </c>
      <c r="G75" s="0" t="n">
        <v>0.0624809757247963</v>
      </c>
      <c r="H75" s="0" t="n">
        <v>0</v>
      </c>
      <c r="I75" s="0" t="n">
        <v>1199723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2335124.78443987</v>
      </c>
      <c r="D76" s="0" t="n">
        <v>3591971.71323324</v>
      </c>
      <c r="E76" s="0" t="n">
        <v>85287.5325463803</v>
      </c>
      <c r="F76" s="0" t="n">
        <v>0</v>
      </c>
      <c r="G76" s="0" t="n">
        <v>0.053403572464514</v>
      </c>
      <c r="H76" s="0" t="n">
        <v>0</v>
      </c>
      <c r="I76" s="0" t="n">
        <v>1173263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2322284.26128297</v>
      </c>
      <c r="D77" s="0" t="n">
        <v>3568976.69087213</v>
      </c>
      <c r="E77" s="0" t="n">
        <v>87339.3836480118</v>
      </c>
      <c r="F77" s="0" t="n">
        <v>0</v>
      </c>
      <c r="G77" s="0" t="n">
        <v>0.0517790378565486</v>
      </c>
      <c r="H77" s="0" t="n">
        <v>0</v>
      </c>
      <c r="I77" s="0" t="n">
        <v>1123732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2300229.65289636</v>
      </c>
      <c r="D78" s="0" t="n">
        <v>3425907.21141009</v>
      </c>
      <c r="E78" s="0" t="n">
        <v>107147.193025704</v>
      </c>
      <c r="F78" s="0" t="n">
        <v>0</v>
      </c>
      <c r="G78" s="0" t="n">
        <v>0.0538600169041815</v>
      </c>
      <c r="H78" s="0" t="n">
        <v>0</v>
      </c>
      <c r="I78" s="0" t="n">
        <v>1081849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2226001.43995493</v>
      </c>
      <c r="D79" s="0" t="n">
        <v>3440318.244484</v>
      </c>
      <c r="E79" s="0" t="n">
        <v>82168.6265940658</v>
      </c>
      <c r="F79" s="0" t="n">
        <v>0</v>
      </c>
      <c r="G79" s="0" t="n">
        <v>0.0515470054768756</v>
      </c>
      <c r="H79" s="0" t="n">
        <v>0</v>
      </c>
      <c r="I79" s="0" t="n">
        <v>1052019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2199008.20240416</v>
      </c>
      <c r="D80" s="0" t="n">
        <v>3398803.06850148</v>
      </c>
      <c r="E80" s="0" t="n">
        <v>66878.7295811822</v>
      </c>
      <c r="F80" s="0" t="n">
        <v>0</v>
      </c>
      <c r="G80" s="0" t="n">
        <v>0.0472095578731858</v>
      </c>
      <c r="H80" s="0" t="n">
        <v>0</v>
      </c>
      <c r="I80" s="0" t="n">
        <v>1023706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2162686.33599192</v>
      </c>
      <c r="D81" s="0" t="n">
        <v>3349533.63874593</v>
      </c>
      <c r="E81" s="0" t="n">
        <v>62007.7317676894</v>
      </c>
      <c r="F81" s="0" t="n">
        <v>0</v>
      </c>
      <c r="G81" s="0" t="n">
        <v>0.0516754820284908</v>
      </c>
      <c r="H81" s="0" t="n">
        <v>0</v>
      </c>
      <c r="I81" s="0" t="n">
        <v>995861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2129113.56076345</v>
      </c>
      <c r="D82" s="0" t="n">
        <v>3031623.12292075</v>
      </c>
      <c r="E82" s="0" t="n">
        <v>97396.8560446398</v>
      </c>
      <c r="F82" s="0" t="n">
        <v>0</v>
      </c>
      <c r="G82" s="0" t="n">
        <v>0.0523794580326869</v>
      </c>
      <c r="H82" s="0" t="n">
        <v>0</v>
      </c>
      <c r="I82" s="0" t="n">
        <v>940917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2058912.81264691</v>
      </c>
      <c r="D83" s="0" t="n">
        <v>3119637.95077565</v>
      </c>
      <c r="E83" s="0" t="n">
        <v>70101.9571432213</v>
      </c>
      <c r="F83" s="0" t="n">
        <v>0</v>
      </c>
      <c r="G83" s="0" t="n">
        <v>0.0399266975611892</v>
      </c>
      <c r="H83" s="0" t="n">
        <v>0</v>
      </c>
      <c r="I83" s="0" t="n">
        <v>920060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2025330.24483952</v>
      </c>
      <c r="D84" s="0" t="n">
        <v>3109930.14748453</v>
      </c>
      <c r="E84" s="0" t="n">
        <v>56793.4258155292</v>
      </c>
      <c r="F84" s="0" t="n">
        <v>0</v>
      </c>
      <c r="G84" s="0" t="n">
        <v>0.0456430727513409</v>
      </c>
      <c r="H84" s="0" t="n">
        <v>0</v>
      </c>
      <c r="I84" s="0" t="n">
        <v>896044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1984617.68952389</v>
      </c>
      <c r="D85" s="0" t="n">
        <v>3059324.65839607</v>
      </c>
      <c r="E85" s="0" t="n">
        <v>61085.6693734615</v>
      </c>
      <c r="F85" s="0" t="n">
        <v>0</v>
      </c>
      <c r="G85" s="0" t="n">
        <v>0.049236541988434</v>
      </c>
      <c r="H85" s="0" t="n">
        <v>0</v>
      </c>
      <c r="I85" s="0" t="n">
        <v>856136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1968250.67345118</v>
      </c>
      <c r="D86" s="0" t="n">
        <v>3013889.06164056</v>
      </c>
      <c r="E86" s="0" t="n">
        <v>71394.2358731014</v>
      </c>
      <c r="F86" s="0" t="n">
        <v>0</v>
      </c>
      <c r="G86" s="0" t="n">
        <v>0.0405179238352895</v>
      </c>
      <c r="H86" s="0" t="n">
        <v>0</v>
      </c>
      <c r="I86" s="0" t="n">
        <v>843632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1903477.67939416</v>
      </c>
      <c r="D87" s="0" t="n">
        <v>2797460.95581309</v>
      </c>
      <c r="E87" s="0" t="n">
        <v>49585.4230036805</v>
      </c>
      <c r="F87" s="0" t="n">
        <v>0</v>
      </c>
      <c r="G87" s="0" t="n">
        <v>0.0400521316993129</v>
      </c>
      <c r="H87" s="0" t="n">
        <v>0</v>
      </c>
      <c r="I87" s="0" t="n">
        <v>807463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1868159.73844014</v>
      </c>
      <c r="D88" s="0" t="n">
        <v>2626534.46790075</v>
      </c>
      <c r="E88" s="0" t="n">
        <v>44639.6365194074</v>
      </c>
      <c r="F88" s="0" t="n">
        <v>0</v>
      </c>
      <c r="G88" s="0" t="n">
        <v>0.0396198721171588</v>
      </c>
      <c r="H88" s="0" t="n">
        <v>0</v>
      </c>
      <c r="I88" s="0" t="n">
        <v>775696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1863312.92641686</v>
      </c>
      <c r="D89" s="0" t="n">
        <v>2562462.47199146</v>
      </c>
      <c r="E89" s="0" t="n">
        <v>37266.4163444802</v>
      </c>
      <c r="F89" s="0" t="n">
        <v>0</v>
      </c>
      <c r="G89" s="0" t="n">
        <v>0.0401167675440248</v>
      </c>
      <c r="H89" s="0" t="n">
        <v>0</v>
      </c>
      <c r="I89" s="0" t="n">
        <v>723018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1853801.73258377</v>
      </c>
      <c r="D90" s="0" t="n">
        <v>2532347.22939397</v>
      </c>
      <c r="E90" s="0" t="n">
        <v>47552.5081017937</v>
      </c>
      <c r="F90" s="0" t="n">
        <v>0</v>
      </c>
      <c r="G90" s="0" t="n">
        <v>0.0304272116854922</v>
      </c>
      <c r="H90" s="0" t="n">
        <v>0</v>
      </c>
      <c r="I90" s="0" t="n">
        <v>704562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1830543.99828994</v>
      </c>
      <c r="D91" s="0" t="n">
        <v>2459781.91312902</v>
      </c>
      <c r="E91" s="0" t="n">
        <v>45023.2515420395</v>
      </c>
      <c r="F91" s="0" t="n">
        <v>0</v>
      </c>
      <c r="G91" s="0" t="n">
        <v>0.0278328265826908</v>
      </c>
      <c r="H91" s="0" t="n">
        <v>0</v>
      </c>
      <c r="I91" s="0" t="n">
        <v>680110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1808101.80514572</v>
      </c>
      <c r="D92" s="0" t="n">
        <v>2393982.74605506</v>
      </c>
      <c r="E92" s="0" t="n">
        <v>34226.1336870825</v>
      </c>
      <c r="F92" s="0" t="n">
        <v>0</v>
      </c>
      <c r="G92" s="0" t="n">
        <v>0.0268730217488052</v>
      </c>
      <c r="H92" s="0" t="n">
        <v>0</v>
      </c>
      <c r="I92" s="0" t="n">
        <v>666818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1752595.60773863</v>
      </c>
      <c r="D93" s="0" t="n">
        <v>2297445.62329821</v>
      </c>
      <c r="E93" s="0" t="n">
        <v>35011.7403364822</v>
      </c>
      <c r="F93" s="0" t="n">
        <v>0</v>
      </c>
      <c r="G93" s="0" t="n">
        <v>0.0354903017702371</v>
      </c>
      <c r="H93" s="0" t="n">
        <v>0</v>
      </c>
      <c r="I93" s="0" t="n">
        <v>636989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1728176.69982348</v>
      </c>
      <c r="D94" s="0" t="n">
        <v>2216574.29899047</v>
      </c>
      <c r="E94" s="0" t="n">
        <v>45678.0829095667</v>
      </c>
      <c r="F94" s="0" t="n">
        <v>0</v>
      </c>
      <c r="G94" s="0" t="n">
        <v>0.0177818955158126</v>
      </c>
      <c r="H94" s="0" t="n">
        <v>0</v>
      </c>
      <c r="I94" s="0" t="n">
        <v>615102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1717773.50023731</v>
      </c>
      <c r="D95" s="0" t="n">
        <v>2212511.0316177</v>
      </c>
      <c r="E95" s="0" t="n">
        <v>27922.6736615454</v>
      </c>
      <c r="F95" s="0" t="n">
        <v>0</v>
      </c>
      <c r="G95" s="0" t="n">
        <v>0.0226364366875192</v>
      </c>
      <c r="H95" s="0" t="n">
        <v>0</v>
      </c>
      <c r="I95" s="0" t="n">
        <v>591283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1711775.02107898</v>
      </c>
      <c r="D96" s="0" t="n">
        <v>2156601.22067734</v>
      </c>
      <c r="E96" s="0" t="n">
        <v>38342.1235593874</v>
      </c>
      <c r="F96" s="0" t="n">
        <v>0</v>
      </c>
      <c r="G96" s="0" t="n">
        <v>0.0208614914497267</v>
      </c>
      <c r="H96" s="0" t="n">
        <v>0</v>
      </c>
      <c r="I96" s="0" t="n">
        <v>563211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1668873.71695333</v>
      </c>
      <c r="D97" s="0" t="n">
        <v>2054855.34364029</v>
      </c>
      <c r="E97" s="0" t="n">
        <v>27355.680682828</v>
      </c>
      <c r="F97" s="0" t="n">
        <v>0</v>
      </c>
      <c r="G97" s="0" t="n">
        <v>0.0261008961061862</v>
      </c>
      <c r="H97" s="0" t="n">
        <v>0</v>
      </c>
      <c r="I97" s="0" t="n">
        <v>539645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1656486.69477591</v>
      </c>
      <c r="D98" s="0" t="n">
        <v>1984395.15374969</v>
      </c>
      <c r="E98" s="0" t="n">
        <v>37410.4052851341</v>
      </c>
      <c r="F98" s="0" t="n">
        <v>0</v>
      </c>
      <c r="G98" s="0" t="n">
        <v>0.0145373673389095</v>
      </c>
      <c r="H98" s="0" t="n">
        <v>0</v>
      </c>
      <c r="I98" s="0" t="n">
        <v>519289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1629794.09166765</v>
      </c>
      <c r="D99" s="0" t="n">
        <v>1992650.98977476</v>
      </c>
      <c r="E99" s="0" t="n">
        <v>25068.3964150636</v>
      </c>
      <c r="F99" s="0" t="n">
        <v>0</v>
      </c>
      <c r="G99" s="0" t="n">
        <v>0.0221923858674883</v>
      </c>
      <c r="H99" s="0" t="n">
        <v>0</v>
      </c>
      <c r="I99" s="0" t="n">
        <v>508694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1574887.27943514</v>
      </c>
      <c r="D100" s="0" t="n">
        <v>1897822.79618541</v>
      </c>
      <c r="E100" s="0" t="n">
        <v>21891.8295622743</v>
      </c>
      <c r="F100" s="0" t="n">
        <v>0</v>
      </c>
      <c r="G100" s="0" t="n">
        <v>0.0210910213269428</v>
      </c>
      <c r="H100" s="0" t="n">
        <v>0</v>
      </c>
      <c r="I100" s="0" t="n">
        <v>481608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1522763.57629244</v>
      </c>
      <c r="D101" s="0" t="n">
        <v>1859464.73793671</v>
      </c>
      <c r="E101" s="0" t="n">
        <v>21700.240492336</v>
      </c>
      <c r="F101" s="0" t="n">
        <v>0</v>
      </c>
      <c r="G101" s="0" t="n">
        <v>0.0237120542995049</v>
      </c>
      <c r="H101" s="0" t="n">
        <v>0</v>
      </c>
      <c r="I101" s="0" t="n">
        <v>464302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1523089.9752298</v>
      </c>
      <c r="D102" s="0" t="n">
        <v>1802416.84664509</v>
      </c>
      <c r="E102" s="0" t="n">
        <v>23832.9246735789</v>
      </c>
      <c r="F102" s="0" t="n">
        <v>0</v>
      </c>
      <c r="G102" s="0" t="n">
        <v>0.0231489272585163</v>
      </c>
      <c r="H102" s="0" t="n">
        <v>0</v>
      </c>
      <c r="I102" s="0" t="n">
        <v>449280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1490177.21467402</v>
      </c>
      <c r="D103" s="0" t="n">
        <v>1751018.75343212</v>
      </c>
      <c r="E103" s="0" t="n">
        <v>16557.5832705795</v>
      </c>
      <c r="F103" s="0" t="n">
        <v>0</v>
      </c>
      <c r="G103" s="0" t="n">
        <v>0.0317089580930411</v>
      </c>
      <c r="H103" s="0" t="n">
        <v>0</v>
      </c>
      <c r="I103" s="0" t="n">
        <v>436096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1431649.77005879</v>
      </c>
      <c r="D104" s="0" t="n">
        <v>1677226.36214795</v>
      </c>
      <c r="E104" s="0" t="n">
        <v>18067.127539445</v>
      </c>
      <c r="F104" s="0" t="n">
        <v>0</v>
      </c>
      <c r="G104" s="0" t="n">
        <v>0.0190624838039652</v>
      </c>
      <c r="H104" s="0" t="n">
        <v>0</v>
      </c>
      <c r="I104" s="0" t="n">
        <v>417881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1412811.27439718</v>
      </c>
      <c r="D105" s="0" t="n">
        <v>1565012.05261051</v>
      </c>
      <c r="E105" s="0" t="n">
        <v>20746.1446879152</v>
      </c>
      <c r="F105" s="0" t="n">
        <v>0</v>
      </c>
      <c r="G105" s="0" t="n">
        <v>0.0274883764084906</v>
      </c>
      <c r="H105" s="0" t="n">
        <v>0</v>
      </c>
      <c r="I105" s="0" t="n">
        <v>392162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272</v>
      </c>
      <c r="C1" s="0" t="s">
        <v>273</v>
      </c>
      <c r="D1" s="0" t="s">
        <v>274</v>
      </c>
      <c r="E1" s="0" t="s">
        <v>275</v>
      </c>
      <c r="F1" s="0" t="s">
        <v>276</v>
      </c>
      <c r="G1" s="0" t="s">
        <v>277</v>
      </c>
      <c r="H1" s="0" t="s">
        <v>278</v>
      </c>
      <c r="I1" s="0" t="s">
        <v>279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8801738.99076201</v>
      </c>
      <c r="D2" s="0" t="n">
        <v>26736059.5330563</v>
      </c>
      <c r="E2" s="0" t="n">
        <v>1427005.84853763</v>
      </c>
      <c r="F2" s="0" t="n">
        <v>0</v>
      </c>
      <c r="G2" s="0" t="n">
        <v>0.0973155836347642</v>
      </c>
      <c r="H2" s="0" t="n">
        <v>0</v>
      </c>
      <c r="I2" s="0" t="n">
        <v>6958642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9099508.66693406</v>
      </c>
      <c r="D3" s="0" t="n">
        <v>25707848.1797891</v>
      </c>
      <c r="E3" s="0" t="n">
        <v>1043771.36622283</v>
      </c>
      <c r="F3" s="0" t="n">
        <v>0</v>
      </c>
      <c r="G3" s="0" t="n">
        <v>0.0827609797176292</v>
      </c>
      <c r="H3" s="0" t="n">
        <v>0</v>
      </c>
      <c r="I3" s="0" t="n">
        <v>5857720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8036361.48877902</v>
      </c>
      <c r="D4" s="0" t="n">
        <v>24963506.2639059</v>
      </c>
      <c r="E4" s="0" t="n">
        <v>1153592.03566395</v>
      </c>
      <c r="F4" s="0" t="n">
        <v>0</v>
      </c>
      <c r="G4" s="0" t="n">
        <v>0.0825628731804289</v>
      </c>
      <c r="H4" s="0" t="n">
        <v>0</v>
      </c>
      <c r="I4" s="0" t="n">
        <v>5366614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8299995.8342433</v>
      </c>
      <c r="D5" s="0" t="n">
        <v>23995544.9768074</v>
      </c>
      <c r="E5" s="0" t="n">
        <v>996333.929193311</v>
      </c>
      <c r="F5" s="0" t="n">
        <v>0</v>
      </c>
      <c r="G5" s="0" t="n">
        <v>0.0843074457838611</v>
      </c>
      <c r="H5" s="0" t="n">
        <v>0</v>
      </c>
      <c r="I5" s="0" t="n">
        <v>5166880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7083790.86251956</v>
      </c>
      <c r="D6" s="0" t="n">
        <v>22092671.6648817</v>
      </c>
      <c r="E6" s="0" t="n">
        <v>1043508.61369406</v>
      </c>
      <c r="F6" s="0" t="n">
        <v>0</v>
      </c>
      <c r="G6" s="0" t="n">
        <v>0.0847062388046971</v>
      </c>
      <c r="H6" s="0" t="n">
        <v>0</v>
      </c>
      <c r="I6" s="0" t="n">
        <v>5001810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7141741.13153861</v>
      </c>
      <c r="D7" s="0" t="n">
        <v>20953603.3074292</v>
      </c>
      <c r="E7" s="0" t="n">
        <v>997322.060808918</v>
      </c>
      <c r="F7" s="0" t="n">
        <v>0</v>
      </c>
      <c r="G7" s="0" t="n">
        <v>0.0819165586849702</v>
      </c>
      <c r="H7" s="0" t="n">
        <v>0</v>
      </c>
      <c r="I7" s="0" t="n">
        <v>4838115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6537200.07387468</v>
      </c>
      <c r="D8" s="0" t="n">
        <v>20525770.8111217</v>
      </c>
      <c r="E8" s="0" t="n">
        <v>894174.176714321</v>
      </c>
      <c r="F8" s="0" t="n">
        <v>0</v>
      </c>
      <c r="G8" s="0" t="n">
        <v>0.0882857804741549</v>
      </c>
      <c r="H8" s="0" t="n">
        <v>0</v>
      </c>
      <c r="I8" s="0" t="n">
        <v>4681067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6844344.09338309</v>
      </c>
      <c r="D9" s="0" t="n">
        <v>20319701.961079</v>
      </c>
      <c r="E9" s="0" t="n">
        <v>1288516.72697038</v>
      </c>
      <c r="F9" s="0" t="n">
        <v>0</v>
      </c>
      <c r="G9" s="0" t="n">
        <v>0.0937907852611056</v>
      </c>
      <c r="H9" s="0" t="n">
        <v>0</v>
      </c>
      <c r="I9" s="0" t="n">
        <v>4528466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6465790.56336906</v>
      </c>
      <c r="D10" s="0" t="n">
        <v>19682315.3943999</v>
      </c>
      <c r="E10" s="0" t="n">
        <v>1413369.66489755</v>
      </c>
      <c r="F10" s="0" t="n">
        <v>0</v>
      </c>
      <c r="G10" s="0" t="n">
        <v>0.096372729676127</v>
      </c>
      <c r="H10" s="0" t="n">
        <v>0</v>
      </c>
      <c r="I10" s="0" t="n">
        <v>4393450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6761134.5718931</v>
      </c>
      <c r="D11" s="0" t="n">
        <v>19156508.4635835</v>
      </c>
      <c r="E11" s="0" t="n">
        <v>1211102.53037176</v>
      </c>
      <c r="F11" s="0" t="n">
        <v>0</v>
      </c>
      <c r="G11" s="0" t="n">
        <v>0.091737001013223</v>
      </c>
      <c r="H11" s="0" t="n">
        <v>0</v>
      </c>
      <c r="I11" s="0" t="n">
        <v>4236824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6330249.55034855</v>
      </c>
      <c r="D12" s="0" t="n">
        <v>19079949.6646004</v>
      </c>
      <c r="E12" s="0" t="n">
        <v>1058541.91695001</v>
      </c>
      <c r="F12" s="0" t="n">
        <v>0</v>
      </c>
      <c r="G12" s="0" t="n">
        <v>0.0962111556845206</v>
      </c>
      <c r="H12" s="0" t="n">
        <v>0</v>
      </c>
      <c r="I12" s="0" t="n">
        <v>4107280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6605808.67022838</v>
      </c>
      <c r="D13" s="0" t="n">
        <v>18841925.8953786</v>
      </c>
      <c r="E13" s="0" t="n">
        <v>1159953.25528279</v>
      </c>
      <c r="F13" s="0" t="n">
        <v>0</v>
      </c>
      <c r="G13" s="0" t="n">
        <v>0.0998145894786448</v>
      </c>
      <c r="H13" s="0" t="n">
        <v>0</v>
      </c>
      <c r="I13" s="0" t="n">
        <v>4000022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5864261.4239609</v>
      </c>
      <c r="D14" s="0" t="n">
        <v>17680914.3075648</v>
      </c>
      <c r="E14" s="0" t="n">
        <v>1210179.08955148</v>
      </c>
      <c r="F14" s="0" t="n">
        <v>0</v>
      </c>
      <c r="G14" s="0" t="n">
        <v>0.103942800969015</v>
      </c>
      <c r="H14" s="0" t="n">
        <v>0</v>
      </c>
      <c r="I14" s="0" t="n">
        <v>3848756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5654656.03983126</v>
      </c>
      <c r="D15" s="0" t="n">
        <v>16505521.6916498</v>
      </c>
      <c r="E15" s="0" t="n">
        <v>1012149.61381906</v>
      </c>
      <c r="F15" s="0" t="n">
        <v>0</v>
      </c>
      <c r="G15" s="0" t="n">
        <v>0.114387988567878</v>
      </c>
      <c r="H15" s="0" t="n">
        <v>0</v>
      </c>
      <c r="I15" s="0" t="n">
        <v>3739508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5130609.37367307</v>
      </c>
      <c r="D16" s="0" t="n">
        <v>15356025.1769844</v>
      </c>
      <c r="E16" s="0" t="n">
        <v>892082.608143525</v>
      </c>
      <c r="F16" s="0" t="n">
        <v>0</v>
      </c>
      <c r="G16" s="0" t="n">
        <v>0.112266352454644</v>
      </c>
      <c r="H16" s="0" t="n">
        <v>0</v>
      </c>
      <c r="I16" s="0" t="n">
        <v>3631026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4503159.03744935</v>
      </c>
      <c r="D17" s="0" t="n">
        <v>13915046.0083624</v>
      </c>
      <c r="E17" s="0" t="n">
        <v>820233.068894143</v>
      </c>
      <c r="F17" s="0" t="n">
        <v>0</v>
      </c>
      <c r="G17" s="0" t="n">
        <v>0.116294435329918</v>
      </c>
      <c r="H17" s="0" t="n">
        <v>0</v>
      </c>
      <c r="I17" s="0" t="n">
        <v>3544971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4356711.90361622</v>
      </c>
      <c r="D18" s="0" t="n">
        <v>13334713.970042</v>
      </c>
      <c r="E18" s="0" t="n">
        <v>977794.278536905</v>
      </c>
      <c r="F18" s="0" t="n">
        <v>0</v>
      </c>
      <c r="G18" s="0" t="n">
        <v>0.11690375117888</v>
      </c>
      <c r="H18" s="0" t="n">
        <v>0</v>
      </c>
      <c r="I18" s="0" t="n">
        <v>3457408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4262041.41940262</v>
      </c>
      <c r="D19" s="0" t="n">
        <v>13039316.3595455</v>
      </c>
      <c r="E19" s="0" t="n">
        <v>880669.088200839</v>
      </c>
      <c r="F19" s="0" t="n">
        <v>0</v>
      </c>
      <c r="G19" s="0" t="n">
        <v>0.122560583688005</v>
      </c>
      <c r="H19" s="0" t="n">
        <v>0</v>
      </c>
      <c r="I19" s="0" t="n">
        <v>3397141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4303184.81482577</v>
      </c>
      <c r="D20" s="0" t="n">
        <v>12730050.9457645</v>
      </c>
      <c r="E20" s="0" t="n">
        <v>823881.219333817</v>
      </c>
      <c r="F20" s="0" t="n">
        <v>0</v>
      </c>
      <c r="G20" s="0" t="n">
        <v>0.122032662433696</v>
      </c>
      <c r="H20" s="0" t="n">
        <v>0</v>
      </c>
      <c r="I20" s="0" t="n">
        <v>3317601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4134056.59752443</v>
      </c>
      <c r="D21" s="0" t="n">
        <v>11958961.7607334</v>
      </c>
      <c r="E21" s="0" t="n">
        <v>824921.855547415</v>
      </c>
      <c r="F21" s="0" t="n">
        <v>0</v>
      </c>
      <c r="G21" s="0" t="n">
        <v>0.118603162958473</v>
      </c>
      <c r="H21" s="0" t="n">
        <v>0</v>
      </c>
      <c r="I21" s="0" t="n">
        <v>3198787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4633493.87490971</v>
      </c>
      <c r="D22" s="0" t="n">
        <v>11941881.2302102</v>
      </c>
      <c r="E22" s="0" t="n">
        <v>977101.920921196</v>
      </c>
      <c r="F22" s="0" t="n">
        <v>0</v>
      </c>
      <c r="G22" s="0" t="n">
        <v>0.125464648309674</v>
      </c>
      <c r="H22" s="0" t="n">
        <v>0</v>
      </c>
      <c r="I22" s="0" t="n">
        <v>3137998</v>
      </c>
    </row>
    <row r="23" customFormat="false" ht="12.8" hidden="false" customHeight="false" outlineLevel="0" collapsed="false">
      <c r="A23" s="0" t="n">
        <v>70</v>
      </c>
      <c r="B23" s="0" t="n">
        <v>666335.3977</v>
      </c>
      <c r="C23" s="0" t="n">
        <v>4245939.92600574</v>
      </c>
      <c r="D23" s="0" t="n">
        <v>10017214.5720101</v>
      </c>
      <c r="E23" s="0" t="n">
        <v>656030.256657454</v>
      </c>
      <c r="F23" s="0" t="n">
        <v>0.361209056163207</v>
      </c>
      <c r="G23" s="0" t="n">
        <v>0</v>
      </c>
      <c r="H23" s="0" t="n">
        <v>1148315</v>
      </c>
      <c r="I23" s="0" t="n">
        <v>3068583</v>
      </c>
    </row>
    <row r="24" customFormat="false" ht="12.8" hidden="false" customHeight="false" outlineLevel="0" collapsed="false">
      <c r="A24" s="0" t="n">
        <v>71</v>
      </c>
      <c r="B24" s="0" t="n">
        <v>903195.286</v>
      </c>
      <c r="C24" s="0" t="n">
        <v>4185404.8089957</v>
      </c>
      <c r="D24" s="0" t="n">
        <v>10038876.9877178</v>
      </c>
      <c r="E24" s="0" t="n">
        <v>651830.000435007</v>
      </c>
      <c r="F24" s="0" t="n">
        <v>0.352726929254199</v>
      </c>
      <c r="G24" s="0" t="n">
        <v>0</v>
      </c>
      <c r="H24" s="0" t="n">
        <v>1082853</v>
      </c>
      <c r="I24" s="0" t="n">
        <v>2998162</v>
      </c>
    </row>
    <row r="25" customFormat="false" ht="12.8" hidden="false" customHeight="false" outlineLevel="0" collapsed="false">
      <c r="A25" s="0" t="n">
        <v>72</v>
      </c>
      <c r="B25" s="0" t="n">
        <v>272914.27066</v>
      </c>
      <c r="C25" s="0" t="n">
        <v>4006913.82375374</v>
      </c>
      <c r="D25" s="0" t="n">
        <v>10064861.8825761</v>
      </c>
      <c r="E25" s="0" t="n">
        <v>634963.098513362</v>
      </c>
      <c r="F25" s="0" t="n">
        <v>0.344858300036522</v>
      </c>
      <c r="G25" s="0" t="n">
        <v>0</v>
      </c>
      <c r="H25" s="0" t="n">
        <v>1008659</v>
      </c>
      <c r="I25" s="0" t="n">
        <v>2929560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3817186.58127742</v>
      </c>
      <c r="D26" s="0" t="n">
        <v>10232336.7823487</v>
      </c>
      <c r="E26" s="0" t="n">
        <v>749469.252182171</v>
      </c>
      <c r="F26" s="0" t="n">
        <v>0</v>
      </c>
      <c r="G26" s="0" t="n">
        <v>0.133384498391515</v>
      </c>
      <c r="H26" s="0" t="n">
        <v>0</v>
      </c>
      <c r="I26" s="0" t="n">
        <v>2865204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3883160.24029593</v>
      </c>
      <c r="D27" s="0" t="n">
        <v>10209501.0807703</v>
      </c>
      <c r="E27" s="0" t="n">
        <v>601908.29803569</v>
      </c>
      <c r="F27" s="0" t="n">
        <v>0</v>
      </c>
      <c r="G27" s="0" t="n">
        <v>0.128730940891871</v>
      </c>
      <c r="H27" s="0" t="n">
        <v>0</v>
      </c>
      <c r="I27" s="0" t="n">
        <v>2804409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3949302.77164839</v>
      </c>
      <c r="D28" s="0" t="n">
        <v>10336626.017586</v>
      </c>
      <c r="E28" s="0" t="n">
        <v>612825.939265343</v>
      </c>
      <c r="F28" s="0" t="n">
        <v>0</v>
      </c>
      <c r="G28" s="0" t="n">
        <v>0.125827407831643</v>
      </c>
      <c r="H28" s="0" t="n">
        <v>0</v>
      </c>
      <c r="I28" s="0" t="n">
        <v>2717878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4034089.39309976</v>
      </c>
      <c r="D29" s="0" t="n">
        <v>10302254.6615441</v>
      </c>
      <c r="E29" s="0" t="n">
        <v>625236.010594792</v>
      </c>
      <c r="F29" s="0" t="n">
        <v>0</v>
      </c>
      <c r="G29" s="0" t="n">
        <v>0.128826992285007</v>
      </c>
      <c r="H29" s="0" t="n">
        <v>0</v>
      </c>
      <c r="I29" s="0" t="n">
        <v>2654885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4074686.08679898</v>
      </c>
      <c r="D30" s="0" t="n">
        <v>10185695.0405805</v>
      </c>
      <c r="E30" s="0" t="n">
        <v>812111.476091298</v>
      </c>
      <c r="F30" s="0" t="n">
        <v>0</v>
      </c>
      <c r="G30" s="0" t="n">
        <v>0.132964287561314</v>
      </c>
      <c r="H30" s="0" t="n">
        <v>0</v>
      </c>
      <c r="I30" s="0" t="n">
        <v>2598296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4138209.66676754</v>
      </c>
      <c r="D31" s="0" t="n">
        <v>10388541.0830878</v>
      </c>
      <c r="E31" s="0" t="n">
        <v>610618.176351245</v>
      </c>
      <c r="F31" s="0" t="n">
        <v>0</v>
      </c>
      <c r="G31" s="0" t="n">
        <v>0.137369560379534</v>
      </c>
      <c r="H31" s="0" t="n">
        <v>0</v>
      </c>
      <c r="I31" s="0" t="n">
        <v>2543241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4139345.31830056</v>
      </c>
      <c r="D32" s="0" t="n">
        <v>10085909.5961671</v>
      </c>
      <c r="E32" s="0" t="n">
        <v>612409.503717386</v>
      </c>
      <c r="F32" s="0" t="n">
        <v>0</v>
      </c>
      <c r="G32" s="0" t="n">
        <v>0.138843464968342</v>
      </c>
      <c r="H32" s="0" t="n">
        <v>0</v>
      </c>
      <c r="I32" s="0" t="n">
        <v>2486245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4164136.93340397</v>
      </c>
      <c r="D33" s="0" t="n">
        <v>10009577.3976814</v>
      </c>
      <c r="E33" s="0" t="n">
        <v>603912.7765633</v>
      </c>
      <c r="F33" s="0" t="n">
        <v>0</v>
      </c>
      <c r="G33" s="0" t="n">
        <v>0.141102506383551</v>
      </c>
      <c r="H33" s="0" t="n">
        <v>0</v>
      </c>
      <c r="I33" s="0" t="n">
        <v>2440908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4219853.02938059</v>
      </c>
      <c r="D34" s="0" t="n">
        <v>9806281.10727614</v>
      </c>
      <c r="E34" s="0" t="n">
        <v>739752.357925775</v>
      </c>
      <c r="F34" s="0" t="n">
        <v>0</v>
      </c>
      <c r="G34" s="0" t="n">
        <v>0.140428559896433</v>
      </c>
      <c r="H34" s="0" t="n">
        <v>0</v>
      </c>
      <c r="I34" s="0" t="n">
        <v>2395375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4229347.93613721</v>
      </c>
      <c r="D35" s="0" t="n">
        <v>9651091.71898605</v>
      </c>
      <c r="E35" s="0" t="n">
        <v>573412.732436324</v>
      </c>
      <c r="F35" s="0" t="n">
        <v>0</v>
      </c>
      <c r="G35" s="0" t="n">
        <v>0.141329887473874</v>
      </c>
      <c r="H35" s="0" t="n">
        <v>0</v>
      </c>
      <c r="I35" s="0" t="n">
        <v>2352907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4181836.44045088</v>
      </c>
      <c r="D36" s="0" t="n">
        <v>9597858.53570107</v>
      </c>
      <c r="E36" s="0" t="n">
        <v>568445.260045642</v>
      </c>
      <c r="F36" s="0" t="n">
        <v>0</v>
      </c>
      <c r="G36" s="0" t="n">
        <v>0.142608054977045</v>
      </c>
      <c r="H36" s="0" t="n">
        <v>0</v>
      </c>
      <c r="I36" s="0" t="n">
        <v>2283606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4186433.52733001</v>
      </c>
      <c r="D37" s="0" t="n">
        <v>9290213.13449946</v>
      </c>
      <c r="E37" s="0" t="n">
        <v>563113.620019844</v>
      </c>
      <c r="F37" s="0" t="n">
        <v>0</v>
      </c>
      <c r="G37" s="0" t="n">
        <v>0.144936914798002</v>
      </c>
      <c r="H37" s="0" t="n">
        <v>0</v>
      </c>
      <c r="I37" s="0" t="n">
        <v>2227427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4143207.8410652</v>
      </c>
      <c r="D38" s="0" t="n">
        <v>8990168.3652668</v>
      </c>
      <c r="E38" s="0" t="n">
        <v>708192.745575462</v>
      </c>
      <c r="F38" s="0" t="n">
        <v>0</v>
      </c>
      <c r="G38" s="0" t="n">
        <v>0.143427607640537</v>
      </c>
      <c r="H38" s="0" t="n">
        <v>0</v>
      </c>
      <c r="I38" s="0" t="n">
        <v>2175770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4142009.98200748</v>
      </c>
      <c r="D39" s="0" t="n">
        <v>8756323.32362679</v>
      </c>
      <c r="E39" s="0" t="n">
        <v>539055.362495677</v>
      </c>
      <c r="F39" s="0" t="n">
        <v>0</v>
      </c>
      <c r="G39" s="0" t="n">
        <v>0.140039015533646</v>
      </c>
      <c r="H39" s="0" t="n">
        <v>0</v>
      </c>
      <c r="I39" s="0" t="n">
        <v>2121803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4109425.06544887</v>
      </c>
      <c r="D40" s="0" t="n">
        <v>8431349.98978845</v>
      </c>
      <c r="E40" s="0" t="n">
        <v>521015.072192868</v>
      </c>
      <c r="F40" s="0" t="n">
        <v>0</v>
      </c>
      <c r="G40" s="0" t="n">
        <v>0.145770427992868</v>
      </c>
      <c r="H40" s="0" t="n">
        <v>0</v>
      </c>
      <c r="I40" s="0" t="n">
        <v>2044733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4099511.12196823</v>
      </c>
      <c r="D41" s="0" t="n">
        <v>8283378.67978292</v>
      </c>
      <c r="E41" s="0" t="n">
        <v>509317.239234015</v>
      </c>
      <c r="F41" s="0" t="n">
        <v>0</v>
      </c>
      <c r="G41" s="0" t="n">
        <v>0.143713825688506</v>
      </c>
      <c r="H41" s="0" t="n">
        <v>0</v>
      </c>
      <c r="I41" s="0" t="n">
        <v>1987062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4048081.44248533</v>
      </c>
      <c r="D42" s="0" t="n">
        <v>7911165.01418085</v>
      </c>
      <c r="E42" s="0" t="n">
        <v>636896.785379411</v>
      </c>
      <c r="F42" s="0" t="n">
        <v>0</v>
      </c>
      <c r="G42" s="0" t="n">
        <v>0.145446808424307</v>
      </c>
      <c r="H42" s="0" t="n">
        <v>0</v>
      </c>
      <c r="I42" s="0" t="n">
        <v>1945277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4008820.73408661</v>
      </c>
      <c r="D43" s="0" t="n">
        <v>7709986.83396969</v>
      </c>
      <c r="E43" s="0" t="n">
        <v>495827.593022655</v>
      </c>
      <c r="F43" s="0" t="n">
        <v>0</v>
      </c>
      <c r="G43" s="0" t="n">
        <v>0.149293069313085</v>
      </c>
      <c r="H43" s="0" t="n">
        <v>0</v>
      </c>
      <c r="I43" s="0" t="n">
        <v>1894513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4006133.82296007</v>
      </c>
      <c r="D44" s="0" t="n">
        <v>7668804.1224209</v>
      </c>
      <c r="E44" s="0" t="n">
        <v>491386.997808579</v>
      </c>
      <c r="F44" s="0" t="n">
        <v>0</v>
      </c>
      <c r="G44" s="0" t="n">
        <v>0.14983175698102</v>
      </c>
      <c r="H44" s="0" t="n">
        <v>0</v>
      </c>
      <c r="I44" s="0" t="n">
        <v>1848533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3950749.86986065</v>
      </c>
      <c r="D45" s="0" t="n">
        <v>7307303.18020427</v>
      </c>
      <c r="E45" s="0" t="n">
        <v>496555.762393304</v>
      </c>
      <c r="F45" s="0" t="n">
        <v>0</v>
      </c>
      <c r="G45" s="0" t="n">
        <v>0.145676610728752</v>
      </c>
      <c r="H45" s="0" t="n">
        <v>0</v>
      </c>
      <c r="I45" s="0" t="n">
        <v>1804564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3932758.85177623</v>
      </c>
      <c r="D46" s="0" t="n">
        <v>7338631.23495982</v>
      </c>
      <c r="E46" s="0" t="n">
        <v>607341.750030232</v>
      </c>
      <c r="F46" s="0" t="n">
        <v>0</v>
      </c>
      <c r="G46" s="0" t="n">
        <v>0.142813800869729</v>
      </c>
      <c r="H46" s="0" t="n">
        <v>0</v>
      </c>
      <c r="I46" s="0" t="n">
        <v>1753609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3960578.80903423</v>
      </c>
      <c r="D47" s="0" t="n">
        <v>7349034.08232578</v>
      </c>
      <c r="E47" s="0" t="n">
        <v>468148.195460335</v>
      </c>
      <c r="F47" s="0" t="n">
        <v>0</v>
      </c>
      <c r="G47" s="0" t="n">
        <v>0.142328666592336</v>
      </c>
      <c r="H47" s="0" t="n">
        <v>0</v>
      </c>
      <c r="I47" s="0" t="n">
        <v>1726747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3976114.98073088</v>
      </c>
      <c r="D48" s="0" t="n">
        <v>7054812.07794917</v>
      </c>
      <c r="E48" s="0" t="n">
        <v>431400.485224961</v>
      </c>
      <c r="F48" s="0" t="n">
        <v>0</v>
      </c>
      <c r="G48" s="0" t="n">
        <v>0.146193329229208</v>
      </c>
      <c r="H48" s="0" t="n">
        <v>0</v>
      </c>
      <c r="I48" s="0" t="n">
        <v>1680846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4008763.46690138</v>
      </c>
      <c r="D49" s="0" t="n">
        <v>7094588.08492197</v>
      </c>
      <c r="E49" s="0" t="n">
        <v>443784.811887068</v>
      </c>
      <c r="F49" s="0" t="n">
        <v>0</v>
      </c>
      <c r="G49" s="0" t="n">
        <v>0.142719955915726</v>
      </c>
      <c r="H49" s="0" t="n">
        <v>0</v>
      </c>
      <c r="I49" s="0" t="n">
        <v>1654389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3973182.26576248</v>
      </c>
      <c r="D50" s="0" t="n">
        <v>6680349.1800555</v>
      </c>
      <c r="E50" s="0" t="n">
        <v>540590.149371195</v>
      </c>
      <c r="F50" s="0" t="n">
        <v>0</v>
      </c>
      <c r="G50" s="0" t="n">
        <v>0.140694948522875</v>
      </c>
      <c r="H50" s="0" t="n">
        <v>0</v>
      </c>
      <c r="I50" s="0" t="n">
        <v>1615693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3998275.17848634</v>
      </c>
      <c r="D51" s="0" t="n">
        <v>6457099.55836131</v>
      </c>
      <c r="E51" s="0" t="n">
        <v>402695.627934969</v>
      </c>
      <c r="F51" s="0" t="n">
        <v>0</v>
      </c>
      <c r="G51" s="0" t="n">
        <v>0.144034987567337</v>
      </c>
      <c r="H51" s="0" t="n">
        <v>0</v>
      </c>
      <c r="I51" s="0" t="n">
        <v>1561818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3954712.09748225</v>
      </c>
      <c r="D52" s="0" t="n">
        <v>6307285.56072201</v>
      </c>
      <c r="E52" s="0" t="n">
        <v>412589.49245183</v>
      </c>
      <c r="F52" s="0" t="n">
        <v>0</v>
      </c>
      <c r="G52" s="0" t="n">
        <v>0.148454612426316</v>
      </c>
      <c r="H52" s="0" t="n">
        <v>0</v>
      </c>
      <c r="I52" s="0" t="n">
        <v>1486357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3938912.66987682</v>
      </c>
      <c r="D53" s="0" t="n">
        <v>6223653.01062963</v>
      </c>
      <c r="E53" s="0" t="n">
        <v>377692.301243991</v>
      </c>
      <c r="F53" s="0" t="n">
        <v>0</v>
      </c>
      <c r="G53" s="0" t="n">
        <v>0.142210543520626</v>
      </c>
      <c r="H53" s="0" t="n">
        <v>0</v>
      </c>
      <c r="I53" s="0" t="n">
        <v>1448445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3911976.80400342</v>
      </c>
      <c r="D54" s="0" t="n">
        <v>5998751.2502219</v>
      </c>
      <c r="E54" s="0" t="n">
        <v>458693.998550916</v>
      </c>
      <c r="F54" s="0" t="n">
        <v>0</v>
      </c>
      <c r="G54" s="0" t="n">
        <v>0.142626870517644</v>
      </c>
      <c r="H54" s="0" t="n">
        <v>0</v>
      </c>
      <c r="I54" s="0" t="n">
        <v>1432359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3848374.04842753</v>
      </c>
      <c r="D55" s="0" t="n">
        <v>5917472.27388551</v>
      </c>
      <c r="E55" s="0" t="n">
        <v>365844.212316492</v>
      </c>
      <c r="F55" s="0" t="n">
        <v>0</v>
      </c>
      <c r="G55" s="0" t="n">
        <v>0.145957833185266</v>
      </c>
      <c r="H55" s="0" t="n">
        <v>0</v>
      </c>
      <c r="I55" s="0" t="n">
        <v>1419181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3778326.90258274</v>
      </c>
      <c r="D56" s="0" t="n">
        <v>5939214.54805434</v>
      </c>
      <c r="E56" s="0" t="n">
        <v>335046.436109139</v>
      </c>
      <c r="F56" s="0" t="n">
        <v>0</v>
      </c>
      <c r="G56" s="0" t="n">
        <v>0.145879513340916</v>
      </c>
      <c r="H56" s="0" t="n">
        <v>0</v>
      </c>
      <c r="I56" s="0" t="n">
        <v>1392340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3788904.97948129</v>
      </c>
      <c r="D57" s="0" t="n">
        <v>5674790.40874195</v>
      </c>
      <c r="E57" s="0" t="n">
        <v>317385.117530932</v>
      </c>
      <c r="F57" s="0" t="n">
        <v>0</v>
      </c>
      <c r="G57" s="0" t="n">
        <v>0.14562207732868</v>
      </c>
      <c r="H57" s="0" t="n">
        <v>0</v>
      </c>
      <c r="I57" s="0" t="n">
        <v>1362051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3771874.71465652</v>
      </c>
      <c r="D58" s="0" t="n">
        <v>5483796.98729443</v>
      </c>
      <c r="E58" s="0" t="n">
        <v>408392.693890524</v>
      </c>
      <c r="F58" s="0" t="n">
        <v>0</v>
      </c>
      <c r="G58" s="0" t="n">
        <v>0.140468093231243</v>
      </c>
      <c r="H58" s="0" t="n">
        <v>0</v>
      </c>
      <c r="I58" s="0" t="n">
        <v>1334974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3696285.60673177</v>
      </c>
      <c r="D59" s="0" t="n">
        <v>5404440.29109521</v>
      </c>
      <c r="E59" s="0" t="n">
        <v>322586.615993509</v>
      </c>
      <c r="F59" s="0" t="n">
        <v>0</v>
      </c>
      <c r="G59" s="0" t="n">
        <v>0.133542207425197</v>
      </c>
      <c r="H59" s="0" t="n">
        <v>0</v>
      </c>
      <c r="I59" s="0" t="n">
        <v>1298911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3631824.81708483</v>
      </c>
      <c r="D60" s="0" t="n">
        <v>5314358.84217204</v>
      </c>
      <c r="E60" s="0" t="n">
        <v>319528.040080502</v>
      </c>
      <c r="F60" s="0" t="n">
        <v>0</v>
      </c>
      <c r="G60" s="0" t="n">
        <v>0.119934906664228</v>
      </c>
      <c r="H60" s="0" t="n">
        <v>0</v>
      </c>
      <c r="I60" s="0" t="n">
        <v>1285084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3591282.51191498</v>
      </c>
      <c r="D61" s="0" t="n">
        <v>5267314.3905371</v>
      </c>
      <c r="E61" s="0" t="n">
        <v>288233.193610565</v>
      </c>
      <c r="F61" s="0" t="n">
        <v>0</v>
      </c>
      <c r="G61" s="0" t="n">
        <v>0.125132170186535</v>
      </c>
      <c r="H61" s="0" t="n">
        <v>0</v>
      </c>
      <c r="I61" s="0" t="n">
        <v>1262926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3501217.19294705</v>
      </c>
      <c r="D62" s="0" t="n">
        <v>5252979.72384038</v>
      </c>
      <c r="E62" s="0" t="n">
        <v>331921.740395316</v>
      </c>
      <c r="F62" s="0" t="n">
        <v>0</v>
      </c>
      <c r="G62" s="0" t="n">
        <v>0.121612737583442</v>
      </c>
      <c r="H62" s="0" t="n">
        <v>0</v>
      </c>
      <c r="I62" s="0" t="n">
        <v>1264483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3496428.46318685</v>
      </c>
      <c r="D63" s="0" t="n">
        <v>5297965.53576625</v>
      </c>
      <c r="E63" s="0" t="n">
        <v>225329.675274922</v>
      </c>
      <c r="F63" s="0" t="n">
        <v>0</v>
      </c>
      <c r="G63" s="0" t="n">
        <v>0.122584026681615</v>
      </c>
      <c r="H63" s="0" t="n">
        <v>0</v>
      </c>
      <c r="I63" s="0" t="n">
        <v>1261345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3474712.00024762</v>
      </c>
      <c r="D64" s="0" t="n">
        <v>5213894.90655681</v>
      </c>
      <c r="E64" s="0" t="n">
        <v>229256.22898155</v>
      </c>
      <c r="F64" s="0" t="n">
        <v>0</v>
      </c>
      <c r="G64" s="0" t="n">
        <v>0.120332925578885</v>
      </c>
      <c r="H64" s="0" t="n">
        <v>0</v>
      </c>
      <c r="I64" s="0" t="n">
        <v>1243538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3420872.56448542</v>
      </c>
      <c r="D65" s="0" t="n">
        <v>5265378.81214911</v>
      </c>
      <c r="E65" s="0" t="n">
        <v>246815.867374587</v>
      </c>
      <c r="F65" s="0" t="n">
        <v>0</v>
      </c>
      <c r="G65" s="0" t="n">
        <v>0.106675400408153</v>
      </c>
      <c r="H65" s="0" t="n">
        <v>0</v>
      </c>
      <c r="I65" s="0" t="n">
        <v>1223074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3414313.29581599</v>
      </c>
      <c r="D66" s="0" t="n">
        <v>5193744.50312779</v>
      </c>
      <c r="E66" s="0" t="n">
        <v>278161.584341464</v>
      </c>
      <c r="F66" s="0" t="n">
        <v>0</v>
      </c>
      <c r="G66" s="0" t="n">
        <v>0.0884505165479984</v>
      </c>
      <c r="H66" s="0" t="n">
        <v>0</v>
      </c>
      <c r="I66" s="0" t="n">
        <v>1218947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3338028.05294604</v>
      </c>
      <c r="D67" s="0" t="n">
        <v>5068000.34056706</v>
      </c>
      <c r="E67" s="0" t="n">
        <v>213506.774371286</v>
      </c>
      <c r="F67" s="0" t="n">
        <v>0</v>
      </c>
      <c r="G67" s="0" t="n">
        <v>0.0906134222091544</v>
      </c>
      <c r="H67" s="0" t="n">
        <v>0</v>
      </c>
      <c r="I67" s="0" t="n">
        <v>1187906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3293386.86307122</v>
      </c>
      <c r="D68" s="0" t="n">
        <v>4956545.06879107</v>
      </c>
      <c r="E68" s="0" t="n">
        <v>193871.303768447</v>
      </c>
      <c r="F68" s="0" t="n">
        <v>0</v>
      </c>
      <c r="G68" s="0" t="n">
        <v>0.0970189057945919</v>
      </c>
      <c r="H68" s="0" t="n">
        <v>0</v>
      </c>
      <c r="I68" s="0" t="n">
        <v>1144263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3266474.27275792</v>
      </c>
      <c r="D69" s="0" t="n">
        <v>4888194.32710169</v>
      </c>
      <c r="E69" s="0" t="n">
        <v>168023.956356328</v>
      </c>
      <c r="F69" s="0" t="n">
        <v>0</v>
      </c>
      <c r="G69" s="0" t="n">
        <v>0.0955616692917738</v>
      </c>
      <c r="H69" s="0" t="n">
        <v>0</v>
      </c>
      <c r="I69" s="0" t="n">
        <v>1116271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3204036.23090902</v>
      </c>
      <c r="D70" s="0" t="n">
        <v>4775326.33931267</v>
      </c>
      <c r="E70" s="0" t="n">
        <v>200331.704474411</v>
      </c>
      <c r="F70" s="0" t="n">
        <v>0</v>
      </c>
      <c r="G70" s="0" t="n">
        <v>0.10037863983017</v>
      </c>
      <c r="H70" s="0" t="n">
        <v>0</v>
      </c>
      <c r="I70" s="0" t="n">
        <v>1111337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3191334.29074066</v>
      </c>
      <c r="D71" s="0" t="n">
        <v>4636753.22507788</v>
      </c>
      <c r="E71" s="0" t="n">
        <v>183134.989391804</v>
      </c>
      <c r="F71" s="0" t="n">
        <v>0</v>
      </c>
      <c r="G71" s="0" t="n">
        <v>0.089605619020708</v>
      </c>
      <c r="H71" s="0" t="n">
        <v>0</v>
      </c>
      <c r="I71" s="0" t="n">
        <v>1109716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3154910.28482762</v>
      </c>
      <c r="D72" s="0" t="n">
        <v>4538820.14063328</v>
      </c>
      <c r="E72" s="0" t="n">
        <v>184359.427199754</v>
      </c>
      <c r="F72" s="0" t="n">
        <v>0</v>
      </c>
      <c r="G72" s="0" t="n">
        <v>0.0850939235200719</v>
      </c>
      <c r="H72" s="0" t="n">
        <v>0</v>
      </c>
      <c r="I72" s="0" t="n">
        <v>1109580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3112489.29725522</v>
      </c>
      <c r="D73" s="0" t="n">
        <v>4456118.62218013</v>
      </c>
      <c r="E73" s="0" t="n">
        <v>180292.735207622</v>
      </c>
      <c r="F73" s="0" t="n">
        <v>0</v>
      </c>
      <c r="G73" s="0" t="n">
        <v>0.0844068881109776</v>
      </c>
      <c r="H73" s="0" t="n">
        <v>0</v>
      </c>
      <c r="I73" s="0" t="n">
        <v>1102149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3073151.36357962</v>
      </c>
      <c r="D74" s="0" t="n">
        <v>4484224.06374557</v>
      </c>
      <c r="E74" s="0" t="n">
        <v>202822.859434805</v>
      </c>
      <c r="F74" s="0" t="n">
        <v>0</v>
      </c>
      <c r="G74" s="0" t="n">
        <v>0.088870141048502</v>
      </c>
      <c r="H74" s="0" t="n">
        <v>0</v>
      </c>
      <c r="I74" s="0" t="n">
        <v>1058232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3038271.92217172</v>
      </c>
      <c r="D75" s="0" t="n">
        <v>4286422.18209819</v>
      </c>
      <c r="E75" s="0" t="n">
        <v>157939.236115817</v>
      </c>
      <c r="F75" s="0" t="n">
        <v>0</v>
      </c>
      <c r="G75" s="0" t="n">
        <v>0.0804457346630449</v>
      </c>
      <c r="H75" s="0" t="n">
        <v>0</v>
      </c>
      <c r="I75" s="0" t="n">
        <v>1010738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2976372.78833819</v>
      </c>
      <c r="D76" s="0" t="n">
        <v>4412985.23681846</v>
      </c>
      <c r="E76" s="0" t="n">
        <v>130104.109894593</v>
      </c>
      <c r="F76" s="0" t="n">
        <v>0</v>
      </c>
      <c r="G76" s="0" t="n">
        <v>0.067968357382977</v>
      </c>
      <c r="H76" s="0" t="n">
        <v>0</v>
      </c>
      <c r="I76" s="0" t="n">
        <v>981899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2930254.89469221</v>
      </c>
      <c r="D77" s="0" t="n">
        <v>4391459.1248179</v>
      </c>
      <c r="E77" s="0" t="n">
        <v>133930.880833186</v>
      </c>
      <c r="F77" s="0" t="n">
        <v>0</v>
      </c>
      <c r="G77" s="0" t="n">
        <v>0.0579178226600583</v>
      </c>
      <c r="H77" s="0" t="n">
        <v>0</v>
      </c>
      <c r="I77" s="0" t="n">
        <v>961269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2910014.88511071</v>
      </c>
      <c r="D78" s="0" t="n">
        <v>4246644.85611183</v>
      </c>
      <c r="E78" s="0" t="n">
        <v>162916.585424507</v>
      </c>
      <c r="F78" s="0" t="n">
        <v>0</v>
      </c>
      <c r="G78" s="0" t="n">
        <v>0.0565895706489688</v>
      </c>
      <c r="H78" s="0" t="n">
        <v>0</v>
      </c>
      <c r="I78" s="0" t="n">
        <v>933585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2863642.91514473</v>
      </c>
      <c r="D79" s="0" t="n">
        <v>4273686.93215883</v>
      </c>
      <c r="E79" s="0" t="n">
        <v>128322.743798541</v>
      </c>
      <c r="F79" s="0" t="n">
        <v>0</v>
      </c>
      <c r="G79" s="0" t="n">
        <v>0.0464259528844213</v>
      </c>
      <c r="H79" s="0" t="n">
        <v>0</v>
      </c>
      <c r="I79" s="0" t="n">
        <v>903855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2806767.50577324</v>
      </c>
      <c r="D80" s="0" t="n">
        <v>4195877.48735143</v>
      </c>
      <c r="E80" s="0" t="n">
        <v>121484.42397663</v>
      </c>
      <c r="F80" s="0" t="n">
        <v>0</v>
      </c>
      <c r="G80" s="0" t="n">
        <v>0.0527737565777936</v>
      </c>
      <c r="H80" s="0" t="n">
        <v>0</v>
      </c>
      <c r="I80" s="0" t="n">
        <v>875925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2761898.00328505</v>
      </c>
      <c r="D81" s="0" t="n">
        <v>4063214.72961478</v>
      </c>
      <c r="E81" s="0" t="n">
        <v>120896.931105842</v>
      </c>
      <c r="F81" s="0" t="n">
        <v>0</v>
      </c>
      <c r="G81" s="0" t="n">
        <v>0.0489461808856907</v>
      </c>
      <c r="H81" s="0" t="n">
        <v>0</v>
      </c>
      <c r="I81" s="0" t="n">
        <v>846929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2697863.24865801</v>
      </c>
      <c r="D82" s="0" t="n">
        <v>3979117.18215248</v>
      </c>
      <c r="E82" s="0" t="n">
        <v>107857.41905178</v>
      </c>
      <c r="F82" s="0" t="n">
        <v>0</v>
      </c>
      <c r="G82" s="0" t="n">
        <v>0.0502257439496966</v>
      </c>
      <c r="H82" s="0" t="n">
        <v>0</v>
      </c>
      <c r="I82" s="0" t="n">
        <v>821580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2670820.2915729</v>
      </c>
      <c r="D83" s="0" t="n">
        <v>3865248.31613512</v>
      </c>
      <c r="E83" s="0" t="n">
        <v>96744.3717548654</v>
      </c>
      <c r="F83" s="0" t="n">
        <v>0</v>
      </c>
      <c r="G83" s="0" t="n">
        <v>0.0407727977435744</v>
      </c>
      <c r="H83" s="0" t="n">
        <v>0</v>
      </c>
      <c r="I83" s="0" t="n">
        <v>793956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2619529.14656083</v>
      </c>
      <c r="D84" s="0" t="n">
        <v>3859091.53911576</v>
      </c>
      <c r="E84" s="0" t="n">
        <v>94173.7821636423</v>
      </c>
      <c r="F84" s="0" t="n">
        <v>0</v>
      </c>
      <c r="G84" s="0" t="n">
        <v>0.0411274117669467</v>
      </c>
      <c r="H84" s="0" t="n">
        <v>0</v>
      </c>
      <c r="I84" s="0" t="n">
        <v>773970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2525102.5018852</v>
      </c>
      <c r="D85" s="0" t="n">
        <v>3844704.4578866</v>
      </c>
      <c r="E85" s="0" t="n">
        <v>89628.5237984418</v>
      </c>
      <c r="F85" s="0" t="n">
        <v>0</v>
      </c>
      <c r="G85" s="0" t="n">
        <v>0.0342014510900412</v>
      </c>
      <c r="H85" s="0" t="n">
        <v>0</v>
      </c>
      <c r="I85" s="0" t="n">
        <v>745036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2498212.00246821</v>
      </c>
      <c r="D86" s="0" t="n">
        <v>3812110.14134873</v>
      </c>
      <c r="E86" s="0" t="n">
        <v>94037.8376723975</v>
      </c>
      <c r="F86" s="0" t="n">
        <v>0</v>
      </c>
      <c r="G86" s="0" t="n">
        <v>0.0278313923466804</v>
      </c>
      <c r="H86" s="0" t="n">
        <v>0</v>
      </c>
      <c r="I86" s="0" t="n">
        <v>714884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2466640.37450896</v>
      </c>
      <c r="D87" s="0" t="n">
        <v>3731624.53179902</v>
      </c>
      <c r="E87" s="0" t="n">
        <v>76139.4049544021</v>
      </c>
      <c r="F87" s="0" t="n">
        <v>0</v>
      </c>
      <c r="G87" s="0" t="n">
        <v>0.0287266174593912</v>
      </c>
      <c r="H87" s="0" t="n">
        <v>0</v>
      </c>
      <c r="I87" s="0" t="n">
        <v>686389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2423591.62678765</v>
      </c>
      <c r="D88" s="0" t="n">
        <v>3713392.38910147</v>
      </c>
      <c r="E88" s="0" t="n">
        <v>94756.6059317948</v>
      </c>
      <c r="F88" s="0" t="n">
        <v>0</v>
      </c>
      <c r="G88" s="0" t="n">
        <v>0.0261126863455641</v>
      </c>
      <c r="H88" s="0" t="n">
        <v>0</v>
      </c>
      <c r="I88" s="0" t="n">
        <v>658060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2402340.7506493</v>
      </c>
      <c r="D89" s="0" t="n">
        <v>3534931.32863375</v>
      </c>
      <c r="E89" s="0" t="n">
        <v>80181.702186136</v>
      </c>
      <c r="F89" s="0" t="n">
        <v>0</v>
      </c>
      <c r="G89" s="0" t="n">
        <v>0.0320792708204347</v>
      </c>
      <c r="H89" s="0" t="n">
        <v>0</v>
      </c>
      <c r="I89" s="0" t="n">
        <v>637217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2362282.25696443</v>
      </c>
      <c r="D90" s="0" t="n">
        <v>3608078.21653652</v>
      </c>
      <c r="E90" s="0" t="n">
        <v>105114.403894451</v>
      </c>
      <c r="F90" s="0" t="n">
        <v>0</v>
      </c>
      <c r="G90" s="0" t="n">
        <v>0.0249130914694243</v>
      </c>
      <c r="H90" s="0" t="n">
        <v>0</v>
      </c>
      <c r="I90" s="0" t="n">
        <v>624362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2374668.2897986</v>
      </c>
      <c r="D91" s="0" t="n">
        <v>3300833.133692</v>
      </c>
      <c r="E91" s="0" t="n">
        <v>67555.4250958775</v>
      </c>
      <c r="F91" s="0" t="n">
        <v>0</v>
      </c>
      <c r="G91" s="0" t="n">
        <v>0.0319412709130044</v>
      </c>
      <c r="H91" s="0" t="n">
        <v>0</v>
      </c>
      <c r="I91" s="0" t="n">
        <v>596441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2360618.94815677</v>
      </c>
      <c r="D92" s="0" t="n">
        <v>3281884.46907046</v>
      </c>
      <c r="E92" s="0" t="n">
        <v>60363.1760477941</v>
      </c>
      <c r="F92" s="0" t="n">
        <v>0</v>
      </c>
      <c r="G92" s="0" t="n">
        <v>0.0167380581232707</v>
      </c>
      <c r="H92" s="0" t="n">
        <v>0</v>
      </c>
      <c r="I92" s="0" t="n">
        <v>570512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2325425.89372496</v>
      </c>
      <c r="D93" s="0" t="n">
        <v>3206571.415365</v>
      </c>
      <c r="E93" s="0" t="n">
        <v>42458.6984197374</v>
      </c>
      <c r="F93" s="0" t="n">
        <v>0</v>
      </c>
      <c r="G93" s="0" t="n">
        <v>0.0209105849268174</v>
      </c>
      <c r="H93" s="0" t="n">
        <v>0</v>
      </c>
      <c r="I93" s="0" t="n">
        <v>554963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2302978.93737148</v>
      </c>
      <c r="D94" s="0" t="n">
        <v>3194138.39780516</v>
      </c>
      <c r="E94" s="0" t="n">
        <v>60830.9419348538</v>
      </c>
      <c r="F94" s="0" t="n">
        <v>0</v>
      </c>
      <c r="G94" s="0" t="n">
        <v>0.0198899748971853</v>
      </c>
      <c r="H94" s="0" t="n">
        <v>0</v>
      </c>
      <c r="I94" s="0" t="n">
        <v>533226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2249859.62129969</v>
      </c>
      <c r="D95" s="0" t="n">
        <v>3043829.08933154</v>
      </c>
      <c r="E95" s="0" t="n">
        <v>50126.1328398886</v>
      </c>
      <c r="F95" s="0" t="n">
        <v>0</v>
      </c>
      <c r="G95" s="0" t="n">
        <v>0.0255860979462875</v>
      </c>
      <c r="H95" s="0" t="n">
        <v>0</v>
      </c>
      <c r="I95" s="0" t="n">
        <v>504756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2252344.74713416</v>
      </c>
      <c r="D96" s="0" t="n">
        <v>2945382.93015514</v>
      </c>
      <c r="E96" s="0" t="n">
        <v>69146.4931236056</v>
      </c>
      <c r="F96" s="0" t="n">
        <v>0</v>
      </c>
      <c r="G96" s="0" t="n">
        <v>0.0193402785170433</v>
      </c>
      <c r="H96" s="0" t="n">
        <v>0</v>
      </c>
      <c r="I96" s="0" t="n">
        <v>478850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2203370.00606727</v>
      </c>
      <c r="D97" s="0" t="n">
        <v>2963082.04719116</v>
      </c>
      <c r="E97" s="0" t="n">
        <v>48052.6581088329</v>
      </c>
      <c r="F97" s="0" t="n">
        <v>0</v>
      </c>
      <c r="G97" s="0" t="n">
        <v>0.0132460147417499</v>
      </c>
      <c r="H97" s="0" t="n">
        <v>0</v>
      </c>
      <c r="I97" s="0" t="n">
        <v>467442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2168852.73719277</v>
      </c>
      <c r="D98" s="0" t="n">
        <v>2896191.94438618</v>
      </c>
      <c r="E98" s="0" t="n">
        <v>45924.7924444231</v>
      </c>
      <c r="F98" s="0" t="n">
        <v>0</v>
      </c>
      <c r="G98" s="0" t="n">
        <v>0.0121708104924961</v>
      </c>
      <c r="H98" s="0" t="n">
        <v>0</v>
      </c>
      <c r="I98" s="0" t="n">
        <v>443385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2155451.27478413</v>
      </c>
      <c r="D99" s="0" t="n">
        <v>2796532.5377046</v>
      </c>
      <c r="E99" s="0" t="n">
        <v>38590.7011914373</v>
      </c>
      <c r="F99" s="0" t="n">
        <v>0</v>
      </c>
      <c r="G99" s="0" t="n">
        <v>0.0110687899654367</v>
      </c>
      <c r="H99" s="0" t="n">
        <v>0</v>
      </c>
      <c r="I99" s="0" t="n">
        <v>430267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2114428.7395428</v>
      </c>
      <c r="D100" s="0" t="n">
        <v>2748768.90294556</v>
      </c>
      <c r="E100" s="0" t="n">
        <v>42250.4730791999</v>
      </c>
      <c r="F100" s="0" t="n">
        <v>0</v>
      </c>
      <c r="G100" s="0" t="n">
        <v>0.00866218046851768</v>
      </c>
      <c r="H100" s="0" t="n">
        <v>0</v>
      </c>
      <c r="I100" s="0" t="n">
        <v>411477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2077673.18045339</v>
      </c>
      <c r="D101" s="0" t="n">
        <v>2666384.20847196</v>
      </c>
      <c r="E101" s="0" t="n">
        <v>44075.9037891075</v>
      </c>
      <c r="F101" s="0" t="n">
        <v>0</v>
      </c>
      <c r="G101" s="0" t="n">
        <v>0.0123628814834702</v>
      </c>
      <c r="H101" s="0" t="n">
        <v>0</v>
      </c>
      <c r="I101" s="0" t="n">
        <v>389330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2051011.32495669</v>
      </c>
      <c r="D102" s="0" t="n">
        <v>2575719.19883996</v>
      </c>
      <c r="E102" s="0" t="n">
        <v>56703.4342677471</v>
      </c>
      <c r="F102" s="0" t="n">
        <v>0</v>
      </c>
      <c r="G102" s="0" t="n">
        <v>0.0181625025351786</v>
      </c>
      <c r="H102" s="0" t="n">
        <v>0</v>
      </c>
      <c r="I102" s="0" t="n">
        <v>374625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2016029.60192599</v>
      </c>
      <c r="D103" s="0" t="n">
        <v>2453820.59893587</v>
      </c>
      <c r="E103" s="0" t="n">
        <v>27813.5606626331</v>
      </c>
      <c r="F103" s="0" t="n">
        <v>0</v>
      </c>
      <c r="G103" s="0" t="n">
        <v>0.0158166623451742</v>
      </c>
      <c r="H103" s="0" t="n">
        <v>0</v>
      </c>
      <c r="I103" s="0" t="n">
        <v>358931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1992346.95545409</v>
      </c>
      <c r="D104" s="0" t="n">
        <v>2369416.97974392</v>
      </c>
      <c r="E104" s="0" t="n">
        <v>24422.1535513904</v>
      </c>
      <c r="F104" s="0" t="n">
        <v>0</v>
      </c>
      <c r="G104" s="0" t="n">
        <v>0.012194574475466</v>
      </c>
      <c r="H104" s="0" t="n">
        <v>0</v>
      </c>
      <c r="I104" s="0" t="n">
        <v>352259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1980609.11771572</v>
      </c>
      <c r="D105" s="0" t="n">
        <v>2374680.60760015</v>
      </c>
      <c r="E105" s="0" t="n">
        <v>23269.0611763211</v>
      </c>
      <c r="F105" s="0" t="n">
        <v>0</v>
      </c>
      <c r="G105" s="0" t="n">
        <v>0.0089321084696571</v>
      </c>
      <c r="H105" s="0" t="n">
        <v>0</v>
      </c>
      <c r="I105" s="0" t="n">
        <v>339956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5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F4" activeCellId="0" sqref="F4"/>
    </sheetView>
  </sheetViews>
  <sheetFormatPr defaultColWidth="12.1093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107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34.2274371921193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0.0200745496556629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37.9112181792912</v>
      </c>
      <c r="E6" s="22" t="n">
        <f aca="false">(D8/D7)^(1/3)-1</f>
        <v>0.0217205625419958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40.2405100148551</v>
      </c>
      <c r="E7" s="25" t="n">
        <f aca="false">(D9/D8)^(1/3)-1</f>
        <v>0.028480971411307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40.8427384581648</v>
      </c>
      <c r="L7" s="13" t="n">
        <f aca="false">100*F7*100/D7/($F$16*100/$D$16)</f>
        <v>113.229417908674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42.9200162644463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43.5623454638581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46.6926648443865</v>
      </c>
      <c r="E9" s="25" t="n">
        <f aca="false">(D9/D8)^(1/3)-1</f>
        <v>0.028480971411307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47.3914544683956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53.2813133314609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54.0787068628365</v>
      </c>
      <c r="L10" s="13" t="n">
        <f aca="false">100*F10*100/D10/($F$16*100/$D$16)</f>
        <v>102.495285733017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59.4133384581603</v>
      </c>
      <c r="E11" s="25" t="n">
        <f aca="false">(D11/D10)^(1/3)-1</f>
        <v>0.0369783238304051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60.3025021968475</v>
      </c>
      <c r="L11" s="13" t="n">
        <f aca="false">100*F11*100/D11/($F$16*100/$D$16)</f>
        <v>100.127865229094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66.4111454665111</v>
      </c>
      <c r="E12" s="22" t="n">
        <f aca="false">(D12/D11)^(1/3)-1</f>
        <v>0.0378127572782874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67.4050364668474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72.7247107047077</v>
      </c>
      <c r="E13" s="25" t="n">
        <f aca="false">(D13/D12)^(1/3)-1</f>
        <v>0.0307349693063803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73.8130887919057</v>
      </c>
      <c r="L13" s="13" t="n">
        <f aca="false">100*F13*100/D13/($F$16*100/$D$16)</f>
        <v>99.0580793711658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81.8091971509489</v>
      </c>
      <c r="E14" s="22" t="n">
        <f aca="false">(D14/D13)^(1/3)-1</f>
        <v>0.0400160528698512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83.0335311723229</v>
      </c>
      <c r="L14" s="13" t="n">
        <f aca="false">100*F14*100/D14/($F$16*100/$D$16)</f>
        <v>96.3189676339794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0.0376316630457978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6" t="s">
        <v>18</v>
      </c>
      <c r="B17" s="79" t="n">
        <v>113.471316086198</v>
      </c>
      <c r="C17" s="28" t="n">
        <f aca="false">(B17/B16)^(1/3)-1</f>
        <v>-0.0569887659692675</v>
      </c>
      <c r="D17" s="79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126</v>
      </c>
      <c r="C18" s="30" t="n">
        <f aca="false">(B18/B17)^(1/3)-1</f>
        <v>0.0355271367087948</v>
      </c>
      <c r="D18" s="29" t="n">
        <v>111.768313543957</v>
      </c>
      <c r="E18" s="30" t="n">
        <f aca="false">(D18/D17)^(1/3)-1</f>
        <v>0.0248917264192758</v>
      </c>
      <c r="F18" s="29" t="n">
        <v>61909.95</v>
      </c>
      <c r="G18" s="30" t="n">
        <f aca="false">(F18/F17)^(1/3)-1</f>
        <v>0.0198671483193431</v>
      </c>
      <c r="H18" s="32" t="n">
        <f aca="false">(F18*100/D18)/(F16*100/D16)-1</f>
        <v>-0.040410891665855</v>
      </c>
      <c r="I18" s="29" t="s">
        <v>36</v>
      </c>
      <c r="J18" s="13" t="n">
        <f aca="false">B18*100/$B$16</f>
        <v>93.1183029641118</v>
      </c>
      <c r="K18" s="13" t="n">
        <f aca="false">D18*100/$D$16</f>
        <v>113.441007489736</v>
      </c>
      <c r="L18" s="13" t="n">
        <f aca="false">100*F18*100/D18/($F$16*100/$D$16)</f>
        <v>95.9589108334145</v>
      </c>
    </row>
    <row r="19" customFormat="false" ht="12.8" hidden="false" customHeight="false" outlineLevel="0" collapsed="false">
      <c r="A19" s="27" t="s">
        <v>24</v>
      </c>
      <c r="B19" s="27" t="n">
        <v>133.060931553256</v>
      </c>
      <c r="C19" s="28" t="n">
        <f aca="false">(B19/B18)^(1/3)-1</f>
        <v>0.0183412548002162</v>
      </c>
      <c r="D19" s="27" t="n">
        <v>124.428366303447</v>
      </c>
      <c r="E19" s="28" t="n">
        <f aca="false">(D19/D18)^(1/3)-1</f>
        <v>0.0364147067883613</v>
      </c>
      <c r="F19" s="27" t="n">
        <v>67948.8492751289</v>
      </c>
      <c r="G19" s="28" t="n">
        <f aca="false">(F19/F18)^(1/3)-1</f>
        <v>0.0315110491717838</v>
      </c>
      <c r="I19" s="27" t="s">
        <v>37</v>
      </c>
      <c r="J19" s="13" t="n">
        <f aca="false">B19*100/$B$16</f>
        <v>98.3365725163733</v>
      </c>
      <c r="K19" s="13" t="n">
        <f aca="false">D19*100/$D$16</f>
        <v>126.290527128815</v>
      </c>
      <c r="L19" s="13" t="n">
        <f aca="false">100*F19*100/D19/($F$16*100/$D$16)</f>
        <v>94.6032947579028</v>
      </c>
    </row>
    <row r="20" customFormat="false" ht="12.8" hidden="false" customHeight="false" outlineLevel="0" collapsed="false">
      <c r="A20" s="29" t="s">
        <v>38</v>
      </c>
      <c r="B20" s="29" t="n">
        <v>133.282068132011</v>
      </c>
      <c r="C20" s="30" t="n">
        <f aca="false">(B20/B19)^(1/3)-1</f>
        <v>0.000553666618275939</v>
      </c>
      <c r="D20" s="29" t="n">
        <v>133.449422860446</v>
      </c>
      <c r="E20" s="30" t="n">
        <f aca="false">(D20/D19)^(1/3)-1</f>
        <v>0.0236050824969525</v>
      </c>
      <c r="F20" s="29" t="n">
        <v>72619.3822308787</v>
      </c>
      <c r="G20" s="30" t="n">
        <f aca="false">(F20/F19)^(1/3)-1</f>
        <v>0.0224062160665623</v>
      </c>
      <c r="I20" s="29" t="s">
        <v>38</v>
      </c>
      <c r="J20" s="13" t="n">
        <f aca="false">B20*100/$B$16</f>
        <v>98.4999999999999</v>
      </c>
      <c r="K20" s="13" t="n">
        <f aca="false">D20*100/$D$16</f>
        <v>135.446590345653</v>
      </c>
      <c r="L20" s="13" t="n">
        <f aca="false">100*F20*100/D20/($F$16*100/$D$16)</f>
        <v>94.2712801981941</v>
      </c>
    </row>
    <row r="21" customFormat="false" ht="12.8" hidden="false" customHeight="false" outlineLevel="0" collapsed="false">
      <c r="A21" s="27" t="s">
        <v>18</v>
      </c>
      <c r="B21" s="27" t="n">
        <v>133.896152981714</v>
      </c>
      <c r="C21" s="28" t="n">
        <f aca="false">(B21/B20)^(1/3)-1</f>
        <v>0.00153344995277682</v>
      </c>
      <c r="D21" s="27" t="n">
        <v>142.470479417446</v>
      </c>
      <c r="E21" s="28" t="n">
        <f aca="false">(D21/D20)^(1/3)-1</f>
        <v>0.0220435346665904</v>
      </c>
      <c r="F21" s="27" t="n">
        <v>78357.5773332299</v>
      </c>
      <c r="G21" s="28" t="n">
        <f aca="false">(F21/F20)^(1/3)-1</f>
        <v>0.025674322739679</v>
      </c>
      <c r="I21" s="27" t="s">
        <v>39</v>
      </c>
      <c r="J21" s="13" t="n">
        <f aca="false">B21*100/$B$16</f>
        <v>98.9538296752405</v>
      </c>
      <c r="K21" s="13" t="n">
        <f aca="false">D21*100/$D$16</f>
        <v>144.602653562492</v>
      </c>
      <c r="L21" s="13" t="n">
        <f aca="false">100*F21*100/D21/($F$16*100/$D$16)</f>
        <v>95.2795437614978</v>
      </c>
    </row>
    <row r="22" customFormat="false" ht="12.8" hidden="false" customHeight="false" outlineLevel="0" collapsed="false">
      <c r="A22" s="29" t="s">
        <v>20</v>
      </c>
      <c r="B22" s="29" t="n">
        <v>133.56</v>
      </c>
      <c r="C22" s="30" t="n">
        <f aca="false">(B22/B21)^(1/3)-1</f>
        <v>-0.000837551283475846</v>
      </c>
      <c r="D22" s="29" t="n">
        <v>151.491535974446</v>
      </c>
      <c r="E22" s="30" t="n">
        <f aca="false">(D22/D21)^(1/3)-1</f>
        <v>0.0206758231989925</v>
      </c>
      <c r="F22" s="29" t="n">
        <v>84335.8646301369</v>
      </c>
      <c r="G22" s="30" t="n">
        <f aca="false">(F22/F21)^(1/3)-1</f>
        <v>0.0248109738639375</v>
      </c>
      <c r="I22" s="29" t="s">
        <v>40</v>
      </c>
      <c r="J22" s="13" t="n">
        <f aca="false">B22*100/$B$16</f>
        <v>98.7054011419585</v>
      </c>
      <c r="K22" s="13" t="n">
        <f aca="false">D22*100/$D$16</f>
        <v>153.758716779331</v>
      </c>
      <c r="L22" s="13" t="n">
        <f aca="false">100*F22*100/D22/($F$16*100/$D$16)</f>
        <v>96.4422841004756</v>
      </c>
    </row>
    <row r="23" customFormat="false" ht="12.8" hidden="false" customHeight="false" outlineLevel="0" collapsed="false">
      <c r="A23" s="27" t="s">
        <v>24</v>
      </c>
      <c r="B23" s="27" t="n">
        <v>135.037190378662</v>
      </c>
      <c r="C23" s="28" t="n">
        <f aca="false">(B23/B22)^(1/3)-1</f>
        <v>0.00367319962654955</v>
      </c>
      <c r="D23" s="27" t="n">
        <v>160.512592531446</v>
      </c>
      <c r="E23" s="28" t="n">
        <f aca="false">(D23/D22)^(1/3)-1</f>
        <v>0.0194679573813032</v>
      </c>
      <c r="F23" s="27" t="n">
        <v>89357.9181707405</v>
      </c>
      <c r="G23" s="28" t="n">
        <f aca="false">(F23/F22)^(1/3)-1</f>
        <v>0.0194679573813028</v>
      </c>
      <c r="I23" s="27" t="s">
        <v>41</v>
      </c>
      <c r="J23" s="13" t="n">
        <f aca="false">B23*100/$B$16</f>
        <v>99.7970952785928</v>
      </c>
      <c r="K23" s="13" t="n">
        <f aca="false">D23*100/$D$16</f>
        <v>162.914779996171</v>
      </c>
      <c r="L23" s="13" t="n">
        <f aca="false">100*F23*100/D23/($F$16*100/$D$16)</f>
        <v>96.4422841004755</v>
      </c>
    </row>
    <row r="24" customFormat="false" ht="12.8" hidden="false" customHeight="false" outlineLevel="0" collapsed="false">
      <c r="A24" s="29" t="s">
        <v>42</v>
      </c>
      <c r="B24" s="29" t="n">
        <v>137.280530175971</v>
      </c>
      <c r="C24" s="30" t="n">
        <f aca="false">(B24/B23)^(1/3)-1</f>
        <v>0.00550720016290418</v>
      </c>
      <c r="D24" s="29" t="n">
        <v>170.143348083333</v>
      </c>
      <c r="E24" s="30" t="n">
        <f aca="false">(D24/D23)^(1/3)-1</f>
        <v>0.0196128224222167</v>
      </c>
      <c r="F24" s="29" t="n">
        <v>94719.3932609849</v>
      </c>
      <c r="G24" s="30" t="n">
        <f aca="false">(F24/F23)^(1/3)-1</f>
        <v>0.0196128224222163</v>
      </c>
      <c r="I24" s="29" t="s">
        <v>42</v>
      </c>
      <c r="J24" s="13" t="n">
        <f aca="false">B24*100/$B$16</f>
        <v>101.455</v>
      </c>
      <c r="K24" s="13" t="n">
        <f aca="false">D24*100/$D$16</f>
        <v>172.689666795941</v>
      </c>
      <c r="L24" s="13" t="n">
        <f aca="false">100*F24*100/D24/($F$16*100/$D$16)</f>
        <v>96.4422841004753</v>
      </c>
    </row>
    <row r="25" customFormat="false" ht="12.8" hidden="false" customHeight="false" outlineLevel="0" collapsed="false">
      <c r="A25" s="27" t="s">
        <v>18</v>
      </c>
      <c r="B25" s="27" t="n">
        <v>139.251999100982</v>
      </c>
      <c r="C25" s="28" t="n">
        <f aca="false">(B25/B24)^(1/3)-1</f>
        <v>0.0047642253937783</v>
      </c>
      <c r="D25" s="27" t="n">
        <v>179.774103635219</v>
      </c>
      <c r="E25" s="28" t="n">
        <f aca="false">(D25/D24)^(1/3)-1</f>
        <v>0.0185227152235463</v>
      </c>
      <c r="F25" s="27" t="n">
        <v>100080.868351229</v>
      </c>
      <c r="G25" s="28" t="n">
        <f aca="false">(F25/F24)^(1/3)-1</f>
        <v>0.0185227152235465</v>
      </c>
      <c r="I25" s="27" t="s">
        <v>43</v>
      </c>
      <c r="J25" s="13" t="n">
        <f aca="false">B25*100/$B$16</f>
        <v>102.91198286225</v>
      </c>
      <c r="K25" s="13" t="n">
        <f aca="false">D25*100/$D$16</f>
        <v>182.464553595711</v>
      </c>
      <c r="L25" s="13" t="n">
        <f aca="false">100*F25*100/D25/($F$16*100/$D$16)</f>
        <v>96.4422841004754</v>
      </c>
    </row>
    <row r="26" customFormat="false" ht="12.8" hidden="false" customHeight="false" outlineLevel="0" collapsed="false">
      <c r="A26" s="29" t="s">
        <v>20</v>
      </c>
      <c r="B26" s="29" t="n">
        <v>140.238</v>
      </c>
      <c r="C26" s="30" t="n">
        <f aca="false">(B26/B25)^(1/3)-1</f>
        <v>0.00235468270097661</v>
      </c>
      <c r="D26" s="29" t="n">
        <v>189.404859187106</v>
      </c>
      <c r="E26" s="30" t="n">
        <f aca="false">(D26/D25)^(1/3)-1</f>
        <v>0.0175474295502851</v>
      </c>
      <c r="F26" s="29" t="n">
        <v>105442.343441474</v>
      </c>
      <c r="G26" s="30" t="n">
        <f aca="false">(F26/F25)^(1/3)-1</f>
        <v>0.0175474295502867</v>
      </c>
      <c r="I26" s="29" t="s">
        <v>44</v>
      </c>
      <c r="J26" s="13" t="n">
        <f aca="false">B26*100/$B$16</f>
        <v>103.640671199056</v>
      </c>
      <c r="K26" s="13" t="n">
        <f aca="false">D26*100/$D$16</f>
        <v>192.239440395481</v>
      </c>
      <c r="L26" s="13" t="n">
        <f aca="false">100*F26*100/D26/($F$16*100/$D$16)</f>
        <v>96.4422841004758</v>
      </c>
    </row>
    <row r="27" customFormat="false" ht="12.8" hidden="false" customHeight="false" outlineLevel="0" collapsed="false">
      <c r="A27" s="27" t="s">
        <v>24</v>
      </c>
      <c r="B27" s="27" t="n">
        <v>143.114775732591</v>
      </c>
      <c r="C27" s="28" t="n">
        <f aca="false">(B27/B26)^(1/3)-1</f>
        <v>0.00679161129189865</v>
      </c>
      <c r="D27" s="27" t="n">
        <v>199.035614738993</v>
      </c>
      <c r="E27" s="28" t="n">
        <f aca="false">(D27/D26)^(1/3)-1</f>
        <v>0.0166697286292234</v>
      </c>
      <c r="F27" s="27" t="n">
        <v>110864.400171156</v>
      </c>
      <c r="G27" s="28" t="n">
        <f aca="false">(F27/F26)^(1/3)-1</f>
        <v>0.0168549818637578</v>
      </c>
      <c r="I27" s="27" t="s">
        <v>45</v>
      </c>
      <c r="J27" s="13" t="n">
        <f aca="false">B27*100/$B$16</f>
        <v>105.766706708796</v>
      </c>
      <c r="K27" s="13" t="n">
        <f aca="false">D27*100/$D$16</f>
        <v>202.014327195252</v>
      </c>
      <c r="L27" s="13" t="n">
        <f aca="false">100*F27*100/D27/($F$16*100/$D$16)</f>
        <v>96.4950136161127</v>
      </c>
    </row>
    <row r="28" customFormat="false" ht="12.8" hidden="false" customHeight="false" outlineLevel="0" collapsed="false">
      <c r="A28" s="29" t="s">
        <v>46</v>
      </c>
      <c r="B28" s="29" t="n">
        <v>144.14455668477</v>
      </c>
      <c r="C28" s="30" t="n">
        <f aca="false">(B28/B27)^(1/3)-1</f>
        <v>0.00239276680111233</v>
      </c>
      <c r="D28" s="29" t="n">
        <v>208.987395475943</v>
      </c>
      <c r="E28" s="30" t="n">
        <f aca="false">(D28/D27)^(1/3)-1</f>
        <v>0.016396356814854</v>
      </c>
      <c r="F28" s="29" t="n">
        <v>116684.781180142</v>
      </c>
      <c r="G28" s="30" t="n">
        <f aca="false">(F28/F27)^(1/3)-1</f>
        <v>0.0172023812262547</v>
      </c>
      <c r="I28" s="29" t="s">
        <v>46</v>
      </c>
      <c r="J28" s="13" t="n">
        <f aca="false">B28*100/$B$16</f>
        <v>106.52775</v>
      </c>
      <c r="K28" s="13" t="n">
        <f aca="false">D28*100/$D$16</f>
        <v>212.115043555014</v>
      </c>
      <c r="L28" s="13" t="n">
        <f aca="false">100*F28*100/D28/($F$16*100/$D$16)</f>
        <v>96.7247636485321</v>
      </c>
    </row>
    <row r="29" customFormat="false" ht="12.8" hidden="false" customHeight="false" outlineLevel="0" collapsed="false">
      <c r="A29" s="27" t="s">
        <v>18</v>
      </c>
      <c r="B29" s="27" t="n">
        <v>144.822079065022</v>
      </c>
      <c r="C29" s="28" t="n">
        <f aca="false">(B29/B28)^(1/3)-1</f>
        <v>0.00156431765451459</v>
      </c>
      <c r="D29" s="27" t="n">
        <v>218.939176212892</v>
      </c>
      <c r="E29" s="28" t="n">
        <f aca="false">(D29/D28)^(1/3)-1</f>
        <v>0.0156275241789419</v>
      </c>
      <c r="F29" s="27" t="n">
        <v>122505.162189127</v>
      </c>
      <c r="G29" s="28" t="n">
        <f aca="false">(F29/F28)^(1/3)-1</f>
        <v>0.0163580340504379</v>
      </c>
      <c r="I29" s="27" t="s">
        <v>47</v>
      </c>
      <c r="J29" s="13" t="n">
        <f aca="false">B29*100/$B$16</f>
        <v>107.02846217674</v>
      </c>
      <c r="K29" s="13" t="n">
        <f aca="false">D29*100/$D$16</f>
        <v>222.215759914776</v>
      </c>
      <c r="L29" s="13" t="n">
        <f aca="false">100*F29*100/D29/($F$16*100/$D$16)</f>
        <v>96.9336273143676</v>
      </c>
    </row>
    <row r="30" customFormat="false" ht="12.8" hidden="false" customHeight="false" outlineLevel="0" collapsed="false">
      <c r="A30" s="29" t="s">
        <v>20</v>
      </c>
      <c r="B30" s="29" t="n">
        <v>145.14633</v>
      </c>
      <c r="C30" s="30" t="n">
        <f aca="false">(B30/B29)^(1/3)-1</f>
        <v>0.000745763911607522</v>
      </c>
      <c r="D30" s="29" t="n">
        <v>228.890956949842</v>
      </c>
      <c r="E30" s="30" t="n">
        <f aca="false">(D30/D29)^(1/3)-1</f>
        <v>0.0149275739061081</v>
      </c>
      <c r="F30" s="29" t="n">
        <v>128325.543198113</v>
      </c>
      <c r="G30" s="30" t="n">
        <f aca="false">(F30/F29)^(1/3)-1</f>
        <v>0.0155927078365157</v>
      </c>
      <c r="I30" s="29" t="s">
        <v>48</v>
      </c>
      <c r="J30" s="13" t="n">
        <f aca="false">B30*100/$B$16</f>
        <v>107.268094691023</v>
      </c>
      <c r="K30" s="13" t="n">
        <f aca="false">D30*100/$D$16</f>
        <v>232.316476274539</v>
      </c>
      <c r="L30" s="13" t="n">
        <f aca="false">100*F30*100/D30/($F$16*100/$D$16)</f>
        <v>97.1243289223047</v>
      </c>
    </row>
    <row r="31" customFormat="false" ht="12.8" hidden="false" customHeight="false" outlineLevel="0" collapsed="false">
      <c r="A31" s="27" t="s">
        <v>24</v>
      </c>
      <c r="B31" s="27" t="n">
        <v>145.368324935087</v>
      </c>
      <c r="C31" s="28" t="n">
        <f aca="false">(B31/B30)^(1/3)-1</f>
        <v>0.000509558994679527</v>
      </c>
      <c r="D31" s="27" t="n">
        <v>238.842737686792</v>
      </c>
      <c r="E31" s="28" t="n">
        <f aca="false">(D31/D30)^(1/3)-1</f>
        <v>0.0142876446230173</v>
      </c>
      <c r="F31" s="27" t="n">
        <v>134145.924207099</v>
      </c>
      <c r="G31" s="28" t="n">
        <f aca="false">(F31/F30)^(1/3)-1</f>
        <v>0.0148958038073614</v>
      </c>
      <c r="I31" s="27" t="s">
        <v>49</v>
      </c>
      <c r="J31" s="13" t="n">
        <f aca="false">B31*100/$B$16</f>
        <v>107.432156529293</v>
      </c>
      <c r="K31" s="13" t="n">
        <f aca="false">D31*100/$D$16</f>
        <v>242.417192634302</v>
      </c>
      <c r="L31" s="13" t="n">
        <f aca="false">100*F31*100/D31/($F$16*100/$D$16)</f>
        <v>97.2991387295803</v>
      </c>
    </row>
    <row r="32" customFormat="false" ht="12.8" hidden="false" customHeight="false" outlineLevel="0" collapsed="false">
      <c r="A32" s="29" t="s">
        <v>50</v>
      </c>
      <c r="B32" s="29" t="n">
        <v>147.027447818465</v>
      </c>
      <c r="C32" s="30" t="n">
        <f aca="false">(B32/B31)^(1/3)-1</f>
        <v>0.00379002926504168</v>
      </c>
      <c r="D32" s="29" t="n">
        <v>248.720651241098</v>
      </c>
      <c r="E32" s="30" t="n">
        <f aca="false">(D32/D31)^(1/3)-1</f>
        <v>0.0135999999999996</v>
      </c>
      <c r="F32" s="29" t="n">
        <v>139806.341140984</v>
      </c>
      <c r="G32" s="30" t="n">
        <f aca="false">(F32/F31)^(1/3)-1</f>
        <v>0.0138719999999994</v>
      </c>
      <c r="I32" s="29" t="s">
        <v>50</v>
      </c>
      <c r="J32" s="13" t="n">
        <f aca="false">B32*100/$B$16</f>
        <v>108.658305</v>
      </c>
      <c r="K32" s="13" t="n">
        <f aca="false">D32*100/$D$16</f>
        <v>252.442936335412</v>
      </c>
      <c r="L32" s="13" t="n">
        <f aca="false">100*F32*100/D32/($F$16*100/$D$16)</f>
        <v>97.3774905499101</v>
      </c>
    </row>
    <row r="33" customFormat="false" ht="12.8" hidden="false" customHeight="false" outlineLevel="0" collapsed="false">
      <c r="A33" s="27" t="s">
        <v>18</v>
      </c>
      <c r="B33" s="27" t="n">
        <v>149.166741436972</v>
      </c>
      <c r="C33" s="28" t="n">
        <f aca="false">(B33/B32)^(1/3)-1</f>
        <v>0.00482676518140379</v>
      </c>
      <c r="D33" s="27" t="n">
        <v>259.00708957255</v>
      </c>
      <c r="E33" s="28" t="n">
        <f aca="false">(D33/D32)^(1/3)-1</f>
        <v>0.0136000000000001</v>
      </c>
      <c r="F33" s="27" t="n">
        <v>145705.604838606</v>
      </c>
      <c r="G33" s="28" t="n">
        <f aca="false">(F33/F32)^(1/3)-1</f>
        <v>0.0138719999999988</v>
      </c>
      <c r="I33" s="27" t="s">
        <v>51</v>
      </c>
      <c r="J33" s="13" t="n">
        <f aca="false">B33*100/$B$16</f>
        <v>110.239316042042</v>
      </c>
      <c r="K33" s="13" t="n">
        <f aca="false">D33*100/$D$16</f>
        <v>262.88331868351</v>
      </c>
      <c r="L33" s="13" t="n">
        <f aca="false">100*F33*100/D33/($F$16*100/$D$16)</f>
        <v>97.4559054644029</v>
      </c>
    </row>
    <row r="34" customFormat="false" ht="12.8" hidden="false" customHeight="false" outlineLevel="0" collapsed="false">
      <c r="A34" s="29" t="s">
        <v>20</v>
      </c>
      <c r="B34" s="29" t="n">
        <v>149.5007199</v>
      </c>
      <c r="C34" s="30" t="n">
        <f aca="false">(B34/B33)^(1/3)-1</f>
        <v>0.000745763911609076</v>
      </c>
      <c r="D34" s="29" t="n">
        <v>269.71894820191</v>
      </c>
      <c r="E34" s="30" t="n">
        <f aca="false">(D34/D33)^(1/3)-1</f>
        <v>0.0136000000000005</v>
      </c>
      <c r="F34" s="29" t="n">
        <v>151853.793670025</v>
      </c>
      <c r="G34" s="30" t="n">
        <f aca="false">(F34/F33)^(1/3)-1</f>
        <v>0.0138720000000006</v>
      </c>
      <c r="I34" s="29" t="s">
        <v>52</v>
      </c>
      <c r="J34" s="13" t="n">
        <f aca="false">B34*100/$B$16</f>
        <v>110.486137531754</v>
      </c>
      <c r="K34" s="13" t="n">
        <f aca="false">D34*100/$D$16</f>
        <v>273.75548805309</v>
      </c>
      <c r="L34" s="13" t="n">
        <f aca="false">100*F34*100/D34/($F$16*100/$D$16)</f>
        <v>97.534383523867</v>
      </c>
    </row>
    <row r="35" customFormat="false" ht="12.8" hidden="false" customHeight="false" outlineLevel="0" collapsed="false">
      <c r="A35" s="27" t="s">
        <v>24</v>
      </c>
      <c r="B35" s="27" t="n">
        <v>151.170820249987</v>
      </c>
      <c r="C35" s="28" t="n">
        <f aca="false">(B35/B34)^(1/3)-1</f>
        <v>0.00370994793400214</v>
      </c>
      <c r="D35" s="27" t="n">
        <v>280.873821404672</v>
      </c>
      <c r="E35" s="28" t="n">
        <f aca="false">(D35/D34)^(1/3)-1</f>
        <v>0.0135999999999992</v>
      </c>
      <c r="F35" s="27" t="n">
        <v>158261.411271866</v>
      </c>
      <c r="G35" s="28" t="n">
        <f aca="false">(F35/F34)^(1/3)-1</f>
        <v>0.0138720000000019</v>
      </c>
      <c r="I35" s="27" t="s">
        <v>53</v>
      </c>
      <c r="J35" s="13" t="n">
        <f aca="false">B35*100/$B$16</f>
        <v>111.720398725171</v>
      </c>
      <c r="K35" s="13" t="n">
        <f aca="false">D35*100/$D$16</f>
        <v>285.077302030751</v>
      </c>
      <c r="L35" s="13" t="n">
        <f aca="false">100*F35*100/D35/($F$16*100/$D$16)</f>
        <v>97.6129247791515</v>
      </c>
    </row>
    <row r="36" customFormat="false" ht="12.8" hidden="false" customHeight="false" outlineLevel="0" collapsed="false">
      <c r="A36" s="29" t="s">
        <v>54</v>
      </c>
      <c r="B36" s="29" t="n">
        <v>152.173408492112</v>
      </c>
      <c r="C36" s="30" t="n">
        <f aca="false">(B36/B35)^(1/3)-1</f>
        <v>0.00220584883384145</v>
      </c>
      <c r="D36" s="29" t="n">
        <v>291.538797892813</v>
      </c>
      <c r="E36" s="30" t="n">
        <f aca="false">(D36/D35)^(1/3)-1</f>
        <v>0.0125</v>
      </c>
      <c r="F36" s="29" t="n">
        <v>164392.420389</v>
      </c>
      <c r="G36" s="30" t="n">
        <f aca="false">(F36/F35)^(1/3)-1</f>
        <v>0.0127499999999989</v>
      </c>
      <c r="I36" s="29" t="s">
        <v>54</v>
      </c>
      <c r="J36" s="13" t="n">
        <f aca="false">B36*100/$B$16</f>
        <v>112.461345675</v>
      </c>
      <c r="K36" s="13" t="n">
        <f aca="false">D36*100/$D$16</f>
        <v>295.901887633836</v>
      </c>
      <c r="L36" s="13" t="n">
        <f aca="false">100*F36*100/D36/($F$16*100/$D$16)</f>
        <v>97.6852485041286</v>
      </c>
    </row>
    <row r="37" customFormat="false" ht="12.8" hidden="false" customHeight="false" outlineLevel="0" collapsed="false">
      <c r="A37" s="27" t="s">
        <v>18</v>
      </c>
      <c r="B37" s="27" t="n">
        <v>152.895909972896</v>
      </c>
      <c r="C37" s="28" t="n">
        <f aca="false">(B37/B36)^(1/3)-1</f>
        <v>0.00158012941457719</v>
      </c>
      <c r="D37" s="27" t="n">
        <v>302.608731037021</v>
      </c>
      <c r="E37" s="28" t="n">
        <f aca="false">(D37/D36)^(1/3)-1</f>
        <v>0.0125000000000006</v>
      </c>
      <c r="F37" s="27" t="n">
        <v>170760.943328944</v>
      </c>
      <c r="G37" s="28" t="n">
        <f aca="false">(F37/F36)^(1/3)-1</f>
        <v>0.0127500000000003</v>
      </c>
      <c r="I37" s="27" t="s">
        <v>108</v>
      </c>
      <c r="J37" s="13" t="n">
        <f aca="false">B37*100/$B$16</f>
        <v>112.995298943093</v>
      </c>
      <c r="K37" s="13" t="n">
        <f aca="false">D37*100/$D$16</f>
        <v>307.137490363308</v>
      </c>
      <c r="L37" s="13" t="n">
        <f aca="false">100*F37*100/D37/($F$16*100/$D$16)</f>
        <v>97.7576258154646</v>
      </c>
    </row>
    <row r="38" customFormat="false" ht="12.8" hidden="false" customHeight="false" outlineLevel="0" collapsed="false">
      <c r="A38" s="29" t="s">
        <v>20</v>
      </c>
      <c r="B38" s="29" t="n">
        <v>153.2382378975</v>
      </c>
      <c r="C38" s="30" t="n">
        <f aca="false">(B38/B37)^(1/3)-1</f>
        <v>0.000745763911609743</v>
      </c>
      <c r="D38" s="29" t="n">
        <v>314.098997326261</v>
      </c>
      <c r="E38" s="30" t="n">
        <f aca="false">(D38/D37)^(1/3)-1</f>
        <v>0.0125000000000004</v>
      </c>
      <c r="F38" s="29" t="n">
        <v>177376.18132023</v>
      </c>
      <c r="G38" s="30" t="n">
        <f aca="false">(F38/F37)^(1/3)-1</f>
        <v>0.0127499999999992</v>
      </c>
      <c r="I38" s="29" t="s">
        <v>109</v>
      </c>
      <c r="J38" s="13" t="n">
        <f aca="false">B38*100/$B$16</f>
        <v>113.248290970048</v>
      </c>
      <c r="K38" s="13" t="n">
        <f aca="false">D38*100/$D$16</f>
        <v>318.799716828451</v>
      </c>
      <c r="L38" s="13" t="n">
        <f aca="false">100*F38*100/D38/($F$16*100/$D$16)</f>
        <v>97.8300567528624</v>
      </c>
    </row>
    <row r="39" customFormat="false" ht="12.8" hidden="false" customHeight="false" outlineLevel="0" collapsed="false">
      <c r="A39" s="27" t="s">
        <v>24</v>
      </c>
      <c r="B39" s="27" t="n">
        <v>153.479816278052</v>
      </c>
      <c r="C39" s="28" t="n">
        <f aca="false">(B39/B38)^(1/3)-1</f>
        <v>0.000525220394048453</v>
      </c>
      <c r="D39" s="27" t="n">
        <v>326.025557105596</v>
      </c>
      <c r="E39" s="28" t="n">
        <f aca="false">(D39/D38)^(1/3)-1</f>
        <v>0.0124999999999993</v>
      </c>
      <c r="F39" s="27" t="n">
        <v>184247.692044779</v>
      </c>
      <c r="G39" s="28" t="n">
        <f aca="false">(F39/F38)^(1/3)-1</f>
        <v>0.0127500000000005</v>
      </c>
      <c r="I39" s="27" t="s">
        <v>110</v>
      </c>
      <c r="J39" s="13" t="n">
        <f aca="false">B39*100/$B$16</f>
        <v>113.4268256433</v>
      </c>
      <c r="K39" s="13" t="n">
        <f aca="false">D39*100/$D$16</f>
        <v>330.904766232478</v>
      </c>
      <c r="L39" s="13" t="n">
        <f aca="false">100*F39*100/D39/($F$16*100/$D$16)</f>
        <v>97.9025413560557</v>
      </c>
    </row>
    <row r="41" customFormat="false" ht="13.8" hidden="false" customHeight="false" outlineLevel="0" collapsed="false">
      <c r="A41" s="33"/>
      <c r="B41" s="80"/>
      <c r="C41" s="80"/>
      <c r="D41" s="80"/>
    </row>
    <row r="42" customFormat="false" ht="51.75" hidden="false" customHeight="true" outlineLevel="0" collapsed="false">
      <c r="A42" s="33" t="s">
        <v>55</v>
      </c>
      <c r="B42" s="35" t="s">
        <v>111</v>
      </c>
      <c r="C42" s="35"/>
      <c r="D42" s="35"/>
    </row>
    <row r="43" customFormat="false" ht="18.15" hidden="false" customHeight="true" outlineLevel="0" collapsed="false">
      <c r="A43" s="7" t="n">
        <v>2019</v>
      </c>
      <c r="B43" s="39"/>
      <c r="C43" s="40"/>
      <c r="D43" s="40"/>
    </row>
    <row r="44" customFormat="false" ht="12.8" hidden="false" customHeight="false" outlineLevel="0" collapsed="false">
      <c r="A44" s="36" t="n">
        <v>2020</v>
      </c>
      <c r="B44" s="38" t="n">
        <f aca="false">AVERAGE(B16:B19)/AVERAGE(B12:B15)-1</f>
        <v>-0.11</v>
      </c>
      <c r="C44" s="38"/>
      <c r="D44" s="38"/>
    </row>
    <row r="45" customFormat="false" ht="12.8" hidden="false" customHeight="false" outlineLevel="0" collapsed="false">
      <c r="A45" s="7" t="n">
        <v>2021</v>
      </c>
      <c r="B45" s="40" t="n">
        <f aca="false">AVERAGE(B20:B23)/AVERAGE(B16:B19)-1</f>
        <v>0.0549999999999997</v>
      </c>
      <c r="C45" s="40"/>
      <c r="D45" s="40"/>
    </row>
    <row r="46" customFormat="false" ht="12.8" hidden="false" customHeight="false" outlineLevel="0" collapsed="false">
      <c r="A46" s="36" t="n">
        <v>2022</v>
      </c>
      <c r="B46" s="38" t="n">
        <f aca="false">AVERAGE(B24:B27)/AVERAGE(B20:B23)-1</f>
        <v>0.0449999999999993</v>
      </c>
      <c r="C46" s="38"/>
      <c r="D46" s="38"/>
    </row>
    <row r="47" customFormat="false" ht="12.8" hidden="false" customHeight="false" outlineLevel="0" collapsed="false">
      <c r="A47" s="7" t="n">
        <v>2023</v>
      </c>
      <c r="B47" s="40" t="n">
        <f aca="false">AVERAGE(B28:B31)/AVERAGE(B24:B27)-1</f>
        <v>0.0350000000000017</v>
      </c>
      <c r="C47" s="40"/>
      <c r="D47" s="40"/>
    </row>
    <row r="48" customFormat="false" ht="12.8" hidden="false" customHeight="false" outlineLevel="0" collapsed="false">
      <c r="A48" s="36" t="n">
        <v>2024</v>
      </c>
      <c r="B48" s="38" t="n">
        <f aca="false">AVERAGE(B32:B35)/AVERAGE(B28:B31)-1</f>
        <v>0.0299999999999976</v>
      </c>
      <c r="C48" s="38"/>
      <c r="D48" s="38"/>
    </row>
    <row r="49" customFormat="false" ht="12.8" hidden="false" customHeight="false" outlineLevel="0" collapsed="false">
      <c r="A49" s="7" t="n">
        <v>2025</v>
      </c>
      <c r="B49" s="40" t="n">
        <f aca="false">AVERAGE(B36:B39)/AVERAGE(B32:B35)-1</f>
        <v>0.0250000000000006</v>
      </c>
      <c r="C49" s="40"/>
      <c r="D49" s="40"/>
    </row>
    <row r="50" customFormat="false" ht="12.8" hidden="false" customHeight="false" outlineLevel="0" collapsed="false">
      <c r="E50" s="30"/>
    </row>
    <row r="51" customFormat="false" ht="12.8" hidden="false" customHeight="false" outlineLevel="0" collapsed="false">
      <c r="E51" s="30"/>
    </row>
    <row r="52" customFormat="false" ht="12.8" hidden="false" customHeight="false" outlineLevel="0" collapsed="false">
      <c r="E52" s="30"/>
    </row>
    <row r="53" customFormat="false" ht="12.8" hidden="false" customHeight="false" outlineLevel="0" collapsed="false">
      <c r="E53" s="30"/>
    </row>
    <row r="54" customFormat="false" ht="12.8" hidden="false" customHeight="false" outlineLevel="0" collapsed="false">
      <c r="E54" s="30"/>
    </row>
    <row r="55" customFormat="false" ht="12.8" hidden="false" customHeight="false" outlineLevel="0" collapsed="false">
      <c r="E55" s="30"/>
    </row>
    <row r="56" customFormat="false" ht="12.8" hidden="false" customHeight="false" outlineLevel="0" collapsed="false">
      <c r="E56" s="30"/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3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1" ySplit="1" topLeftCell="R90" activePane="bottomRight" state="frozen"/>
      <selection pane="topLeft" activeCell="A1" activeCellId="0" sqref="A1"/>
      <selection pane="topRight" activeCell="R1" activeCellId="0" sqref="R1"/>
      <selection pane="bottomLeft" activeCell="A90" activeCellId="0" sqref="A90"/>
      <selection pane="bottomRight" activeCell="W112" activeCellId="0" sqref="W112"/>
    </sheetView>
  </sheetViews>
  <sheetFormatPr defaultColWidth="9.31640625" defaultRowHeight="12.8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5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8" min="27" style="0" width="13.17"/>
    <col collapsed="false" customWidth="true" hidden="false" outlineLevel="0" max="30" min="30" style="0" width="15.39"/>
    <col collapsed="false" customWidth="true" hidden="false" outlineLevel="0" max="33" min="33" style="0" width="14.5"/>
    <col collapsed="false" customWidth="true" hidden="false" outlineLevel="0" max="39" min="39" style="0" width="15.66"/>
    <col collapsed="false" customWidth="true" hidden="false" outlineLevel="0" max="41" min="41" style="0" width="19.99"/>
    <col collapsed="false" customWidth="true" hidden="false" outlineLevel="0" max="42" min="42" style="0" width="10.65"/>
    <col collapsed="false" customWidth="true" hidden="false" outlineLevel="0" max="43" min="43" style="0" width="11.16"/>
    <col collapsed="false" customWidth="true" hidden="false" outlineLevel="0" max="44" min="44" style="0" width="17.44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112</v>
      </c>
      <c r="D1" s="41"/>
      <c r="E1" s="41" t="s">
        <v>113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/>
      <c r="AF1" s="3" t="s">
        <v>75</v>
      </c>
      <c r="AG1" s="3" t="s">
        <v>5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 t="s">
        <v>83</v>
      </c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">
        <v>87</v>
      </c>
      <c r="BC1" s="3" t="s">
        <v>88</v>
      </c>
      <c r="BD1" s="3" t="str">
        <f aca="false">'Central scenario'!BD1</f>
        <v>Remuneración del trabajo en % VAB</v>
      </c>
      <c r="BE1" s="3"/>
      <c r="BF1" s="3" t="str">
        <f aca="false">'Central scenario'!BF1</f>
        <v>Crecimiento PIB real, función de alza población, salarios y participación en el producto</v>
      </c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96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1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O3" s="52"/>
      <c r="AP3" s="52"/>
      <c r="AQ3" s="49" t="s">
        <v>103</v>
      </c>
      <c r="AR3" s="52" t="s">
        <v>104</v>
      </c>
      <c r="AS3" s="52" t="s">
        <v>103</v>
      </c>
      <c r="AT3" s="52" t="s">
        <v>104</v>
      </c>
      <c r="AU3" s="32"/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-0.0329745750899216</v>
      </c>
      <c r="AM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0.0608238023860763</v>
      </c>
      <c r="BL4" s="51" t="n">
        <f aca="false">SUM(P14:P17)/AVERAGE(AG14:AG17)</f>
        <v>0.014169644563802</v>
      </c>
      <c r="BM4" s="51" t="n">
        <f aca="false">SUM(D14:D17)/AVERAGE(AG14:AG17)</f>
        <v>0.0796287329121958</v>
      </c>
      <c r="BN4" s="51" t="n">
        <f aca="false">(SUM(H14:H17)+SUM(J14:J17))/AVERAGE(AG14:AG17)</f>
        <v>0</v>
      </c>
      <c r="BO4" s="52" t="n">
        <f aca="false">AL4-BN4</f>
        <v>-0.0329745750899216</v>
      </c>
      <c r="BP4" s="32" t="n">
        <f aca="false">BN4+BM4</f>
        <v>0.0796287329121958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-0.0331795977538116</v>
      </c>
      <c r="AM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0.0607772092455274</v>
      </c>
      <c r="BL5" s="51" t="n">
        <f aca="false">SUM(P18:P21)/AVERAGE(AG18:AG21)</f>
        <v>0.0152654690706469</v>
      </c>
      <c r="BM5" s="51" t="n">
        <f aca="false">SUM(D18:D21)/AVERAGE(AG18:AG21)</f>
        <v>0.0786913379286921</v>
      </c>
      <c r="BN5" s="51" t="n">
        <f aca="false">(SUM(H18:H21)+SUM(J18:J21))/AVERAGE(AG18:AG21)</f>
        <v>1.99943032025565E-005</v>
      </c>
      <c r="BO5" s="52" t="n">
        <f aca="false">AL5-BN5</f>
        <v>-0.0331995920570141</v>
      </c>
      <c r="BP5" s="32" t="n">
        <f aca="false">BN5+BM5</f>
        <v>0.0787113322318946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-0.0366051126539165</v>
      </c>
      <c r="AM6" s="52"/>
      <c r="AO6" s="52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0.0632186182278524</v>
      </c>
      <c r="BL6" s="51" t="n">
        <f aca="false">SUM(P22:P25)/AVERAGE(AG22:AG25)</f>
        <v>0.0186291324607388</v>
      </c>
      <c r="BM6" s="51" t="n">
        <f aca="false">SUM(D22:D25)/AVERAGE(AG22:AG25)</f>
        <v>0.0811945984210301</v>
      </c>
      <c r="BN6" s="51" t="n">
        <f aca="false">(SUM(H22:H25)+SUM(J22:J25))/AVERAGE(AG22:AG25)</f>
        <v>0.00044797149964719</v>
      </c>
      <c r="BO6" s="52" t="n">
        <f aca="false">AL6-BN6</f>
        <v>-0.0370530841535637</v>
      </c>
      <c r="BP6" s="32" t="n">
        <f aca="false">BN6+BM6</f>
        <v>0.0816425699206773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-0.0367867634379302</v>
      </c>
      <c r="AM7" s="4" t="n">
        <f aca="false">'Central scenario'!AM6</f>
        <v>22247411.6609202</v>
      </c>
      <c r="AN7" s="52" t="n">
        <f aca="false">AM7/AVERAGE(AG26:AG29)</f>
        <v>0.00430801881145178</v>
      </c>
      <c r="AO7" s="52" t="n">
        <f aca="false">AVERAGE(AG26:AG29)/AVERAGE(AG22:AG25)-1</f>
        <v>-0.0256535187698732</v>
      </c>
      <c r="AP7" s="4" t="n">
        <f aca="false">'Central scenario'!AP7</f>
        <v>24759558.36128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0.0132128260506192</v>
      </c>
      <c r="BJ7" s="1" t="n">
        <f aca="false">BJ6+1</f>
        <v>2018</v>
      </c>
      <c r="BK7" s="51" t="n">
        <f aca="false">SUM(T26:T29)/AVERAGE(AG26:AG29)</f>
        <v>0.0584562617822061</v>
      </c>
      <c r="BL7" s="51" t="n">
        <f aca="false">SUM(P26:P29)/AVERAGE(AG26:AG29)</f>
        <v>0.0174216565116628</v>
      </c>
      <c r="BM7" s="51" t="n">
        <f aca="false">SUM(D26:D29)/AVERAGE(AG26:AG29)</f>
        <v>0.0778213687084735</v>
      </c>
      <c r="BN7" s="51" t="n">
        <f aca="false">(SUM(H26:H29)+SUM(J26:J29))/AVERAGE(AG26:AG29)</f>
        <v>0.000886485338437904</v>
      </c>
      <c r="BO7" s="52" t="n">
        <f aca="false">AL7-BN7</f>
        <v>-0.0376732487763681</v>
      </c>
      <c r="BP7" s="32" t="n">
        <f aca="false">BN7+BM7</f>
        <v>0.0787078540469114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-0.0377389074028458</v>
      </c>
      <c r="AM8" s="4" t="n">
        <f aca="false">'Central scenario'!AM7</f>
        <v>20644316.2443057</v>
      </c>
      <c r="AN8" s="52" t="n">
        <f aca="false">AM8/AVERAGE(AG30:AG33)</f>
        <v>0.00408284362860222</v>
      </c>
      <c r="AO8" s="52" t="n">
        <f aca="false">AVERAGE(AG30:AG33)/AVERAGE(AG26:AG29)-1</f>
        <v>-0.0208801473588046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U8" s="32"/>
      <c r="AV8" s="1" t="n">
        <v>11082939</v>
      </c>
      <c r="AX8" s="1" t="n">
        <f aca="false">(AV8-AV7)/AV7</f>
        <v>0.00641144738254397</v>
      </c>
      <c r="BI8" s="51" t="n">
        <f aca="false">T15/AG15</f>
        <v>0.0160495713994478</v>
      </c>
      <c r="BJ8" s="1" t="n">
        <f aca="false">BJ7+1</f>
        <v>2019</v>
      </c>
      <c r="BK8" s="51" t="n">
        <f aca="false">SUM(T30:T33)/AVERAGE(AG30:AG33)</f>
        <v>0.0514251825698654</v>
      </c>
      <c r="BL8" s="51" t="n">
        <f aca="false">SUM(P30:P33)/AVERAGE(AG30:AG33)</f>
        <v>0.0167310986959959</v>
      </c>
      <c r="BM8" s="51" t="n">
        <f aca="false">SUM(D30:D33)/AVERAGE(AG30:AG33)</f>
        <v>0.0724329912767154</v>
      </c>
      <c r="BN8" s="51" t="n">
        <f aca="false">(SUM(H30:H33)+SUM(J30:J33))/AVERAGE(AG30:AG33)</f>
        <v>0.000883879588348042</v>
      </c>
      <c r="BO8" s="52" t="n">
        <f aca="false">AL8-BN8</f>
        <v>-0.0386227869911939</v>
      </c>
      <c r="BP8" s="32" t="n">
        <f aca="false">BN8+BM8</f>
        <v>0.0733168708650635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-0.0466196684132555</v>
      </c>
      <c r="AM9" s="4" t="n">
        <f aca="false">'Central scenario'!AM8</f>
        <v>19740259.6575456</v>
      </c>
      <c r="AN9" s="52" t="n">
        <f aca="false">AM9/AVERAGE(AG34:AG37)</f>
        <v>0.00438882261139229</v>
      </c>
      <c r="AO9" s="52" t="n">
        <f aca="false">AVERAGE(AG34:AG37)/AVERAGE(AG30:AG33)-1</f>
        <v>-0.11045673300527</v>
      </c>
      <c r="AP9" s="55" t="n">
        <f aca="false">'Central scenario'!AP9</f>
        <v>-1015545.98742409</v>
      </c>
      <c r="AQ9" s="4" t="n">
        <f aca="false">AQ8*(1+AO9)</f>
        <v>371152449.732426</v>
      </c>
      <c r="AR9" s="4" t="n">
        <f aca="false">((((((AQ8*((1+AO9)^(6/12)))*((1+AO9)^(1/12))+AP9)*((1+AO9)^(1/12))-AM9/12)*((1+AO9)^(1/12))-AM9/12)*((1+AO9)^(1/12))-AM9/12)*((1+AO9)^(1/12))-AM9/12)*((1+AO9)^(1/12))-AM9/12</f>
        <v>362118266.889848</v>
      </c>
      <c r="AS9" s="53" t="n">
        <f aca="false">AQ9/AG37</f>
        <v>0.0787348974497449</v>
      </c>
      <c r="AT9" s="53" t="n">
        <f aca="false">AR9/AG37</f>
        <v>0.0768184195707348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0.0145056089989925</v>
      </c>
      <c r="BJ9" s="1" t="n">
        <f aca="false">BJ8+1</f>
        <v>2020</v>
      </c>
      <c r="BK9" s="51" t="n">
        <f aca="false">SUM(T34:T37)/AVERAGE(AG34:AG37)</f>
        <v>0.0587072546075803</v>
      </c>
      <c r="BL9" s="51" t="n">
        <f aca="false">SUM(P34:P37)/AVERAGE(AG34:AG37)</f>
        <v>0.0181305011617461</v>
      </c>
      <c r="BM9" s="51" t="n">
        <f aca="false">SUM(D34:D37)/AVERAGE(AG34:AG37)</f>
        <v>0.0871964218590896</v>
      </c>
      <c r="BN9" s="51" t="n">
        <f aca="false">(SUM(H34:H37)+SUM(J34:J37))/AVERAGE(AG34:AG37)</f>
        <v>0.00138377302740146</v>
      </c>
      <c r="BO9" s="52" t="n">
        <f aca="false">AL9-BN9</f>
        <v>-0.0480034414406569</v>
      </c>
      <c r="BP9" s="32" t="n">
        <f aca="false">BN9+BM9</f>
        <v>0.0885801948864911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-0.0369182087990963</v>
      </c>
      <c r="AM10" s="4" t="n">
        <f aca="false">'Central scenario'!AM9</f>
        <v>18862810.403066</v>
      </c>
      <c r="AN10" s="52" t="n">
        <f aca="false">AM10/AVERAGE(AG38:AG41)</f>
        <v>0.00397510959415458</v>
      </c>
      <c r="AO10" s="52" t="n">
        <f aca="false">AVERAGE(AG38:AG41)/AVERAGE(AG34:AG37)-1</f>
        <v>0.0549999999999997</v>
      </c>
      <c r="AP10" s="52"/>
      <c r="AQ10" s="4" t="n">
        <f aca="false">AQ9*(1+AO10)</f>
        <v>391565834.467709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362701057.6304</v>
      </c>
      <c r="AS10" s="53" t="n">
        <f aca="false">AQ10/AG41</f>
        <v>0.081849662329633</v>
      </c>
      <c r="AT10" s="53" t="n">
        <f aca="false">AR10/AG41</f>
        <v>0.0758160096730737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0.0170321035746921</v>
      </c>
      <c r="BJ10" s="1" t="n">
        <f aca="false">BJ9+1</f>
        <v>2021</v>
      </c>
      <c r="BK10" s="51" t="n">
        <f aca="false">SUM(T38:T41)/AVERAGE(AG38:AG41)</f>
        <v>0.0583456853084436</v>
      </c>
      <c r="BL10" s="51" t="n">
        <f aca="false">SUM(P38:P41)/AVERAGE(AG38:AG41)</f>
        <v>0.0167618911542947</v>
      </c>
      <c r="BM10" s="51" t="n">
        <f aca="false">SUM(D38:D41)/AVERAGE(AG38:AG41)</f>
        <v>0.0785020029532452</v>
      </c>
      <c r="BN10" s="51" t="n">
        <f aca="false">(SUM(H38:H41)+SUM(J38:J41))/AVERAGE(AG38:AG41)</f>
        <v>0.00152251291169429</v>
      </c>
      <c r="BO10" s="52" t="n">
        <f aca="false">AL10-BN10</f>
        <v>-0.0384407217107905</v>
      </c>
      <c r="BP10" s="32" t="n">
        <f aca="false">BN10+BM10</f>
        <v>0.0800245158649395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-0.0402137942895214</v>
      </c>
      <c r="AM11" s="4" t="n">
        <f aca="false">'Central scenario'!AM10</f>
        <v>17835539.214349</v>
      </c>
      <c r="AN11" s="52" t="n">
        <f aca="false">AM11/AVERAGE(AG42:AG45)</f>
        <v>0.00359676994412634</v>
      </c>
      <c r="AO11" s="52" t="n">
        <f aca="false">AVERAGE(AG42:AG45)/AVERAGE(AG38:AG41)-1</f>
        <v>0.0449999999999993</v>
      </c>
      <c r="AP11" s="52"/>
      <c r="AQ11" s="4" t="n">
        <f aca="false">AQ10*(1+AO11)</f>
        <v>409186297.018756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360822131.46699</v>
      </c>
      <c r="AS11" s="53" t="n">
        <f aca="false">AQ11/AG45</f>
        <v>0.0807053084132052</v>
      </c>
      <c r="AT11" s="53" t="n">
        <f aca="false">AR11/AG45</f>
        <v>0.0711662673323069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0.0139925118105555</v>
      </c>
      <c r="BJ11" s="1" t="n">
        <f aca="false">BJ10+1</f>
        <v>2022</v>
      </c>
      <c r="BK11" s="51" t="n">
        <f aca="false">SUM(T42:T45)/AVERAGE(AG42:AG45)</f>
        <v>0.0584043385346648</v>
      </c>
      <c r="BL11" s="51" t="n">
        <f aca="false">SUM(P42:P45)/AVERAGE(AG42:AG45)</f>
        <v>0.0174441803200752</v>
      </c>
      <c r="BM11" s="51" t="n">
        <f aca="false">SUM(D42:D45)/AVERAGE(AG42:AG45)</f>
        <v>0.081173952504111</v>
      </c>
      <c r="BN11" s="51" t="n">
        <f aca="false">(SUM(H42:H45)+SUM(J42:J45))/AVERAGE(AG42:AG45)</f>
        <v>0.00185034552993649</v>
      </c>
      <c r="BO11" s="52" t="n">
        <f aca="false">AL11-BN11</f>
        <v>-0.0420641398194579</v>
      </c>
      <c r="BP11" s="32" t="n">
        <f aca="false">BN11+BM11</f>
        <v>0.0830242980340475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-0.0429746081239417</v>
      </c>
      <c r="AM12" s="4" t="n">
        <f aca="false">'Central scenario'!AM11</f>
        <v>16827143.6015023</v>
      </c>
      <c r="AN12" s="52" t="n">
        <f aca="false">AM12/AVERAGE(AG46:AG49)</f>
        <v>0.00327866064658645</v>
      </c>
      <c r="AO12" s="52" t="n">
        <f aca="false">AVERAGE(AG46:AG49)/AVERAGE(AG42:AG45)-1</f>
        <v>0.0350000000000019</v>
      </c>
      <c r="AP12" s="52"/>
      <c r="AQ12" s="4" t="n">
        <f aca="false">AQ11*(1+AO12)</f>
        <v>423507817.414413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356355503.673401</v>
      </c>
      <c r="AS12" s="53" t="n">
        <f aca="false">AQ12/AG49</f>
        <v>0.0822350838348939</v>
      </c>
      <c r="AT12" s="53" t="n">
        <f aca="false">AR12/AG49</f>
        <v>0.0691957114239816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0.0162328200333044</v>
      </c>
      <c r="BJ12" s="1" t="n">
        <f aca="false">BJ11+1</f>
        <v>2023</v>
      </c>
      <c r="BK12" s="51" t="n">
        <f aca="false">SUM(T46:T49)/AVERAGE(AG46:AG49)</f>
        <v>0.0578426323527457</v>
      </c>
      <c r="BL12" s="51" t="n">
        <f aca="false">SUM(P46:P49)/AVERAGE(AG46:AG49)</f>
        <v>0.0178054515947564</v>
      </c>
      <c r="BM12" s="51" t="n">
        <f aca="false">SUM(D46:D49)/AVERAGE(AG46:AG49)</f>
        <v>0.083011788881931</v>
      </c>
      <c r="BN12" s="51" t="n">
        <f aca="false">(SUM(H46:H49)+SUM(J46:J49))/AVERAGE(AG46:AG49)</f>
        <v>0.00213207362235288</v>
      </c>
      <c r="BO12" s="52" t="n">
        <f aca="false">AL12-BN12</f>
        <v>-0.0451066817462946</v>
      </c>
      <c r="BP12" s="32" t="n">
        <f aca="false">BN12+BM12</f>
        <v>0.0851438625042839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-0.0451326700721788</v>
      </c>
      <c r="AM13" s="13" t="n">
        <f aca="false">'Central scenario'!AM12</f>
        <v>15842663.6881786</v>
      </c>
      <c r="AN13" s="59" t="n">
        <f aca="false">AM13/AVERAGE(AG50:AG53)</f>
        <v>0.00299693307834094</v>
      </c>
      <c r="AO13" s="59" t="n">
        <f aca="false">'GDP evolution by scenario'!G49</f>
        <v>0.0350000000000004</v>
      </c>
      <c r="AP13" s="59"/>
      <c r="AQ13" s="13" t="n">
        <f aca="false">AQ12*(1+AO13)</f>
        <v>438330591.023917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352732718.426644</v>
      </c>
      <c r="AS13" s="60" t="n">
        <f aca="false">AQ13/AG53</f>
        <v>0.0818463479995251</v>
      </c>
      <c r="AT13" s="60" t="n">
        <f aca="false">AR13/AG53</f>
        <v>0.0658632671649202</v>
      </c>
      <c r="BI13" s="32" t="n">
        <f aca="false">T20/AG20</f>
        <v>0.0140665734716922</v>
      </c>
      <c r="BJ13" s="0" t="n">
        <f aca="false">BJ12+1</f>
        <v>2024</v>
      </c>
      <c r="BK13" s="32" t="n">
        <f aca="false">SUM(T50:T53)/AVERAGE(AG50:AG53)</f>
        <v>0.0577784979244403</v>
      </c>
      <c r="BL13" s="32" t="n">
        <f aca="false">SUM(P50:P53)/AVERAGE(AG50:AG53)</f>
        <v>0.0182892844725362</v>
      </c>
      <c r="BM13" s="32" t="n">
        <f aca="false">SUM(D50:D53)/AVERAGE(AG50:AG53)</f>
        <v>0.0846218835240829</v>
      </c>
      <c r="BN13" s="32" t="n">
        <f aca="false">(SUM(H50:H53)+SUM(J50:J53))/AVERAGE(AG50:AG53)</f>
        <v>0.00254307657474781</v>
      </c>
      <c r="BO13" s="59" t="n">
        <f aca="false">AL13-BN13</f>
        <v>-0.0476757466469266</v>
      </c>
      <c r="BP13" s="32" t="n">
        <f aca="false">BN13+BM13</f>
        <v>0.0871649600988307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1" t="n">
        <f aca="false">'Low pensions'!Q14</f>
        <v>93782109.13926</v>
      </c>
      <c r="E14" s="6"/>
      <c r="F14" s="8" t="n">
        <f aca="false">'Low pensions'!I14</f>
        <v>17046008.4559886</v>
      </c>
      <c r="G14" s="81" t="n">
        <f aca="false">'Low pensions'!K14</f>
        <v>0</v>
      </c>
      <c r="H14" s="81" t="n">
        <f aca="false">'Low pensions'!V14</f>
        <v>0</v>
      </c>
      <c r="I14" s="81" t="n">
        <f aca="false">'Low pensions'!M14</f>
        <v>0</v>
      </c>
      <c r="J14" s="81" t="n">
        <f aca="false">'Low pensions'!W14</f>
        <v>0</v>
      </c>
      <c r="K14" s="6"/>
      <c r="L14" s="81" t="n">
        <f aca="false">'Low pensions'!N14</f>
        <v>2788114.2166707</v>
      </c>
      <c r="M14" s="8"/>
      <c r="N14" s="81" t="n">
        <f aca="false">'Low pensions'!L14</f>
        <v>693534.21234091</v>
      </c>
      <c r="O14" s="6"/>
      <c r="P14" s="81" t="n">
        <f aca="false">'Low pensions'!X14</f>
        <v>18283158.5350671</v>
      </c>
      <c r="Q14" s="8"/>
      <c r="R14" s="81" t="n">
        <f aca="false">'Low SIPA income'!G9</f>
        <v>17941902.8627812</v>
      </c>
      <c r="S14" s="8"/>
      <c r="T14" s="81" t="n">
        <f aca="false">'Low SIPA income'!J9</f>
        <v>68602420.6510662</v>
      </c>
      <c r="U14" s="6"/>
      <c r="V14" s="81" t="n">
        <f aca="false">'Low SIPA income'!F9</f>
        <v>132278.052265445</v>
      </c>
      <c r="W14" s="8"/>
      <c r="X14" s="81" t="n">
        <f aca="false">'Low SIPA income'!M9</f>
        <v>332244.330470106</v>
      </c>
      <c r="Y14" s="6"/>
      <c r="Z14" s="6" t="n">
        <f aca="false">R14+V14-N14-L14-F14</f>
        <v>-2453475.96995356</v>
      </c>
      <c r="AA14" s="6"/>
      <c r="AB14" s="6" t="n">
        <f aca="false">T14-P14-D14</f>
        <v>-43462847.0232609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-0.00837094423101956</v>
      </c>
      <c r="AK14" s="62" t="n">
        <f aca="false">AK13+1</f>
        <v>2025</v>
      </c>
      <c r="AL14" s="63" t="n">
        <f aca="false">SUM(AB54:AB57)/AVERAGE(AG54:AG57)</f>
        <v>-0.0459633121241567</v>
      </c>
      <c r="AM14" s="6" t="n">
        <f aca="false">'Central scenario'!AM13</f>
        <v>14900507.1403892</v>
      </c>
      <c r="AN14" s="63" t="n">
        <f aca="false">AM14/AVERAGE(AG54:AG57)</f>
        <v>0.00274995778377042</v>
      </c>
      <c r="AO14" s="63" t="n">
        <f aca="false">'GDP evolution by scenario'!G53</f>
        <v>0.0299999999999976</v>
      </c>
      <c r="AP14" s="63"/>
      <c r="AQ14" s="6" t="n">
        <f aca="false">AQ13*(1+AO14)</f>
        <v>451480508.754634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348210404.306152</v>
      </c>
      <c r="AS14" s="64" t="n">
        <f aca="false">AQ14/AG57</f>
        <v>0.0830334780002151</v>
      </c>
      <c r="AT14" s="64" t="n">
        <f aca="false">AR14/AG57</f>
        <v>0.064040684779848</v>
      </c>
      <c r="AU14" s="5"/>
      <c r="AV14" s="5"/>
      <c r="AW14" s="65" t="n">
        <f aca="false">workers_and_wage_low!C2</f>
        <v>10921644</v>
      </c>
      <c r="AX14" s="5"/>
      <c r="AY14" s="61" t="n">
        <f aca="false">(AW14-AV6)/AV6</f>
        <v>-0.0216714627706626</v>
      </c>
      <c r="AZ14" s="66" t="n">
        <f aca="false">workers_and_wage_low!B2</f>
        <v>6421.80382188919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0.0164971426077327</v>
      </c>
      <c r="BJ14" s="5" t="n">
        <f aca="false">BJ13+1</f>
        <v>2025</v>
      </c>
      <c r="BK14" s="61" t="n">
        <f aca="false">SUM(T54:T57)/AVERAGE(AG54:AG57)</f>
        <v>0.0579230977574355</v>
      </c>
      <c r="BL14" s="61" t="n">
        <f aca="false">SUM(P54:P57)/AVERAGE(AG54:AG57)</f>
        <v>0.018409348140438</v>
      </c>
      <c r="BM14" s="61" t="n">
        <f aca="false">SUM(D54:D57)/AVERAGE(AG54:AG57)</f>
        <v>0.0854770617411542</v>
      </c>
      <c r="BN14" s="61" t="n">
        <f aca="false">(SUM(H54:H57)+SUM(J54:J57))/AVERAGE(AG54:AG57)</f>
        <v>0.00354631378433614</v>
      </c>
      <c r="BO14" s="63" t="n">
        <f aca="false">AL14-BN14</f>
        <v>-0.0495096259084929</v>
      </c>
      <c r="BP14" s="32" t="n">
        <f aca="false">BN14+BM14</f>
        <v>0.0890233755254904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2" t="n">
        <f aca="false">'Low pensions'!Q15</f>
        <v>107967608.613102</v>
      </c>
      <c r="E15" s="9"/>
      <c r="F15" s="67" t="n">
        <f aca="false">'Low pensions'!I15</f>
        <v>19624390.9023085</v>
      </c>
      <c r="G15" s="82" t="n">
        <f aca="false">'Low pensions'!K15</f>
        <v>0</v>
      </c>
      <c r="H15" s="82" t="n">
        <f aca="false">'Low pensions'!V15</f>
        <v>0</v>
      </c>
      <c r="I15" s="82" t="n">
        <f aca="false">'Low pensions'!M15</f>
        <v>0</v>
      </c>
      <c r="J15" s="82" t="n">
        <f aca="false">'Low pensions'!W15</f>
        <v>0</v>
      </c>
      <c r="K15" s="9"/>
      <c r="L15" s="82" t="n">
        <f aca="false">'Low pensions'!N15</f>
        <v>2503400.06119178</v>
      </c>
      <c r="M15" s="67"/>
      <c r="N15" s="82" t="n">
        <f aca="false">'Low pensions'!L15</f>
        <v>800067.552071896</v>
      </c>
      <c r="O15" s="9"/>
      <c r="P15" s="82" t="n">
        <f aca="false">'Low pensions'!X15</f>
        <v>17391890.4315958</v>
      </c>
      <c r="Q15" s="67"/>
      <c r="R15" s="82" t="n">
        <f aca="false">'Low SIPA income'!G10</f>
        <v>22289482.5161221</v>
      </c>
      <c r="S15" s="67"/>
      <c r="T15" s="82" t="n">
        <f aca="false">'Low SIPA income'!J10</f>
        <v>85225768.2677348</v>
      </c>
      <c r="U15" s="9"/>
      <c r="V15" s="82" t="n">
        <f aca="false">'Low SIPA income'!F10</f>
        <v>137545.195244366</v>
      </c>
      <c r="W15" s="67"/>
      <c r="X15" s="82" t="n">
        <f aca="false">'Low SIPA income'!M10</f>
        <v>345473.875073696</v>
      </c>
      <c r="Y15" s="9"/>
      <c r="Z15" s="9" t="n">
        <f aca="false">R15+V15-N15-L15-F15</f>
        <v>-500830.804205712</v>
      </c>
      <c r="AA15" s="9"/>
      <c r="AB15" s="9" t="n">
        <f aca="false">T15-P15-D15</f>
        <v>-40133730.776963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-0.00755791576565867</v>
      </c>
      <c r="AK15" s="68" t="n">
        <f aca="false">AK14+1</f>
        <v>2026</v>
      </c>
      <c r="AL15" s="69" t="n">
        <f aca="false">SUM(AB58:AB61)/AVERAGE(AG58:AG61)</f>
        <v>-0.0487922969987862</v>
      </c>
      <c r="AM15" s="9" t="n">
        <f aca="false">'Central scenario'!AM14</f>
        <v>13946867.9480024</v>
      </c>
      <c r="AN15" s="69" t="n">
        <f aca="false">AM15/AVERAGE(AG58:AG61)</f>
        <v>0.00254852986275834</v>
      </c>
      <c r="AO15" s="69" t="n">
        <f aca="false">'GDP evolution by scenario'!G57</f>
        <v>0.0383950966522302</v>
      </c>
      <c r="AP15" s="69"/>
      <c r="AQ15" s="9" t="n">
        <f aca="false">AQ14*(1+AO15)</f>
        <v>468815146.524866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347389344.519038</v>
      </c>
      <c r="AS15" s="70" t="n">
        <f aca="false">AQ15/AG61</f>
        <v>0.0849738846540802</v>
      </c>
      <c r="AT15" s="70" t="n">
        <f aca="false">AR15/AG61</f>
        <v>0.062965162943283</v>
      </c>
      <c r="AU15" s="7"/>
      <c r="AV15" s="7"/>
      <c r="AW15" s="71" t="n">
        <f aca="false">workers_and_wage_low!C3</f>
        <v>11044406</v>
      </c>
      <c r="AX15" s="7"/>
      <c r="AY15" s="40" t="n">
        <f aca="false">(AW15-AW14)/AW14</f>
        <v>0.0112402491786035</v>
      </c>
      <c r="AZ15" s="39" t="n">
        <f aca="false">workers_and_wage_low!B3</f>
        <v>6786.13483538819</v>
      </c>
      <c r="BA15" s="40" t="n">
        <f aca="false">(AZ15-AZ14)/AZ14</f>
        <v>0.0567334387041137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0.0143032335937495</v>
      </c>
      <c r="BJ15" s="7" t="n">
        <f aca="false">BJ14+1</f>
        <v>2026</v>
      </c>
      <c r="BK15" s="40" t="n">
        <f aca="false">SUM(T58:T61)/AVERAGE(AG58:AG61)</f>
        <v>0.0582935921913165</v>
      </c>
      <c r="BL15" s="40" t="n">
        <f aca="false">SUM(P58:P61)/AVERAGE(AG58:AG61)</f>
        <v>0.0188449429455481</v>
      </c>
      <c r="BM15" s="40" t="n">
        <f aca="false">SUM(D58:D61)/AVERAGE(AG58:AG61)</f>
        <v>0.0882409462445545</v>
      </c>
      <c r="BN15" s="40" t="n">
        <f aca="false">(SUM(H58:H61)+SUM(J58:J61))/AVERAGE(AG58:AG61)</f>
        <v>0.00473275922167112</v>
      </c>
      <c r="BO15" s="69" t="n">
        <f aca="false">AL15-BN15</f>
        <v>-0.0535250562204573</v>
      </c>
      <c r="BP15" s="32" t="n">
        <f aca="false">BN15+BM15</f>
        <v>0.0929737054662256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2" t="n">
        <f aca="false">'Low pensions'!Q16</f>
        <v>104508533.835593</v>
      </c>
      <c r="E16" s="9"/>
      <c r="F16" s="67" t="n">
        <f aca="false">'Low pensions'!I16</f>
        <v>18995663.1156498</v>
      </c>
      <c r="G16" s="82" t="n">
        <f aca="false">'Low pensions'!K16</f>
        <v>0</v>
      </c>
      <c r="H16" s="82" t="n">
        <f aca="false">'Low pensions'!V16</f>
        <v>0</v>
      </c>
      <c r="I16" s="82" t="n">
        <f aca="false">'Low pensions'!M16</f>
        <v>0</v>
      </c>
      <c r="J16" s="82" t="n">
        <f aca="false">'Low pensions'!W16</f>
        <v>0</v>
      </c>
      <c r="K16" s="9"/>
      <c r="L16" s="82" t="n">
        <f aca="false">'Low pensions'!N16</f>
        <v>2964080.7181469</v>
      </c>
      <c r="M16" s="67"/>
      <c r="N16" s="82" t="n">
        <f aca="false">'Low pensions'!L16</f>
        <v>775309.268529587</v>
      </c>
      <c r="O16" s="9"/>
      <c r="P16" s="82" t="n">
        <f aca="false">'Low pensions'!X16</f>
        <v>19646151.7793445</v>
      </c>
      <c r="Q16" s="67"/>
      <c r="R16" s="82" t="n">
        <f aca="false">'Low SIPA income'!G11</f>
        <v>20131225.709457</v>
      </c>
      <c r="S16" s="67"/>
      <c r="T16" s="82" t="n">
        <f aca="false">'Low SIPA income'!J11</f>
        <v>76973486.3076642</v>
      </c>
      <c r="U16" s="9"/>
      <c r="V16" s="82" t="n">
        <f aca="false">'Low SIPA income'!F11</f>
        <v>146901.516727808</v>
      </c>
      <c r="W16" s="67"/>
      <c r="X16" s="82" t="n">
        <f aca="false">'Low SIPA income'!M11</f>
        <v>368974.257137768</v>
      </c>
      <c r="Y16" s="9"/>
      <c r="Z16" s="9" t="n">
        <f aca="false">R16+V16-N16-L16-F16</f>
        <v>-2456925.87614152</v>
      </c>
      <c r="AA16" s="9"/>
      <c r="AB16" s="9" t="n">
        <f aca="false">T16-P16-D16</f>
        <v>-47181199.3072735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-0.00889126973565054</v>
      </c>
      <c r="AK16" s="68" t="n">
        <f aca="false">AK15+1</f>
        <v>2027</v>
      </c>
      <c r="AL16" s="69" t="n">
        <f aca="false">SUM(AB62:AB65)/AVERAGE(AG62:AG65)</f>
        <v>-0.0536723878636351</v>
      </c>
      <c r="AM16" s="9" t="n">
        <f aca="false">'Central scenario'!AM15</f>
        <v>13032040.9288315</v>
      </c>
      <c r="AN16" s="69" t="n">
        <f aca="false">AM16/AVERAGE(AG62:AG65)</f>
        <v>0.00234091277817111</v>
      </c>
      <c r="AO16" s="69" t="n">
        <f aca="false">'GDP evolution by scenario'!G61</f>
        <v>0.0422413455365518</v>
      </c>
      <c r="AP16" s="69"/>
      <c r="AQ16" s="9" t="n">
        <f aca="false">AQ15*(1+AO16)</f>
        <v>488618529.121992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348781073.32355</v>
      </c>
      <c r="AS16" s="70" t="n">
        <f aca="false">AQ16/AG65</f>
        <v>0.0872016087337221</v>
      </c>
      <c r="AT16" s="70" t="n">
        <f aca="false">AR16/AG65</f>
        <v>0.0622454304881557</v>
      </c>
      <c r="AU16" s="7"/>
      <c r="AV16" s="7"/>
      <c r="AW16" s="71" t="n">
        <f aca="false">workers_and_wage_low!C4</f>
        <v>11033276</v>
      </c>
      <c r="AX16" s="7"/>
      <c r="AY16" s="40" t="n">
        <f aca="false">(AW16-AW15)/AW15</f>
        <v>-0.00100774998673537</v>
      </c>
      <c r="AZ16" s="39" t="n">
        <f aca="false">workers_and_wage_low!B4</f>
        <v>7094.82089328529</v>
      </c>
      <c r="BA16" s="40" t="n">
        <f aca="false">(AZ16-AZ15)/AZ15</f>
        <v>0.0454877578157408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0.0169316680072495</v>
      </c>
      <c r="BJ16" s="7" t="n">
        <f aca="false">BJ15+1</f>
        <v>2027</v>
      </c>
      <c r="BK16" s="40" t="n">
        <f aca="false">SUM(T62:T65)/AVERAGE(AG62:AG65)</f>
        <v>0.0587218011656135</v>
      </c>
      <c r="BL16" s="40" t="n">
        <f aca="false">SUM(P62:P65)/AVERAGE(AG62:AG65)</f>
        <v>0.0198906768015405</v>
      </c>
      <c r="BM16" s="40" t="n">
        <f aca="false">SUM(D62:D65)/AVERAGE(AG62:AG65)</f>
        <v>0.0925035122277081</v>
      </c>
      <c r="BN16" s="40" t="n">
        <f aca="false">(SUM(H62:H65)+SUM(J62:J65))/AVERAGE(AG62:AG65)</f>
        <v>0.00574964270931596</v>
      </c>
      <c r="BO16" s="69" t="n">
        <f aca="false">AL16-BN16</f>
        <v>-0.0594220305729511</v>
      </c>
      <c r="BP16" s="32" t="n">
        <f aca="false">BN16+BM16</f>
        <v>0.0982531549370241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2" t="n">
        <f aca="false">'Low pensions'!Q17</f>
        <v>112937677.968892</v>
      </c>
      <c r="E17" s="9"/>
      <c r="F17" s="67" t="n">
        <f aca="false">'Low pensions'!I17</f>
        <v>20527759.8395527</v>
      </c>
      <c r="G17" s="82" t="n">
        <f aca="false">'Low pensions'!K17</f>
        <v>0</v>
      </c>
      <c r="H17" s="82" t="n">
        <f aca="false">'Low pensions'!V17</f>
        <v>0</v>
      </c>
      <c r="I17" s="82" t="n">
        <f aca="false">'Low pensions'!M17</f>
        <v>0</v>
      </c>
      <c r="J17" s="82" t="n">
        <f aca="false">'Low pensions'!W17</f>
        <v>0</v>
      </c>
      <c r="K17" s="9"/>
      <c r="L17" s="82" t="n">
        <f aca="false">'Low pensions'!N17</f>
        <v>2823292.24132232</v>
      </c>
      <c r="M17" s="67"/>
      <c r="N17" s="82" t="n">
        <f aca="false">'Low pensions'!L17</f>
        <v>840306.694912139</v>
      </c>
      <c r="O17" s="9"/>
      <c r="P17" s="82" t="n">
        <f aca="false">'Low pensions'!X17</f>
        <v>19273196.3664372</v>
      </c>
      <c r="Q17" s="67"/>
      <c r="R17" s="82" t="n">
        <f aca="false">'Low SIPA income'!G12</f>
        <v>23380651.9849074</v>
      </c>
      <c r="S17" s="67"/>
      <c r="T17" s="82" t="n">
        <f aca="false">'Low SIPA income'!J12</f>
        <v>89397949.3051482</v>
      </c>
      <c r="U17" s="9"/>
      <c r="V17" s="82" t="n">
        <f aca="false">'Low SIPA income'!F12</f>
        <v>146445.351472853</v>
      </c>
      <c r="W17" s="67"/>
      <c r="X17" s="82" t="n">
        <f aca="false">'Low SIPA income'!M12</f>
        <v>367828.501533415</v>
      </c>
      <c r="Y17" s="9"/>
      <c r="Z17" s="9" t="n">
        <f aca="false">R17+V17-N17-L17-F17</f>
        <v>-664261.439406842</v>
      </c>
      <c r="AA17" s="9"/>
      <c r="AB17" s="9" t="n">
        <f aca="false">T17-P17-D17</f>
        <v>-42812925.0301809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-0.00815672148094317</v>
      </c>
      <c r="AK17" s="68" t="n">
        <f aca="false">AK16+1</f>
        <v>2028</v>
      </c>
      <c r="AL17" s="69" t="n">
        <f aca="false">SUM(AB66:AB69)/AVERAGE(AG66:AG69)</f>
        <v>-0.0536249080259519</v>
      </c>
      <c r="AM17" s="9" t="n">
        <f aca="false">'Central scenario'!AM16</f>
        <v>12139889.4651339</v>
      </c>
      <c r="AN17" s="69" t="n">
        <f aca="false">AM17/AVERAGE(AG66:AG69)</f>
        <v>0.00213252769780415</v>
      </c>
      <c r="AO17" s="69" t="n">
        <f aca="false">'GDP evolution by scenario'!G65</f>
        <v>0.0271013820123192</v>
      </c>
      <c r="AP17" s="69"/>
      <c r="AQ17" s="9" t="n">
        <f aca="false">AQ16*(1+AO17)</f>
        <v>501860766.538025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345943565.788343</v>
      </c>
      <c r="AS17" s="70" t="n">
        <f aca="false">AQ17/AG69</f>
        <v>0.0875192871365592</v>
      </c>
      <c r="AT17" s="70" t="n">
        <f aca="false">AR17/AG69</f>
        <v>0.0603289523429625</v>
      </c>
      <c r="AU17" s="7"/>
      <c r="AV17" s="7"/>
      <c r="AW17" s="71" t="n">
        <f aca="false">workers_and_wage_low!C5</f>
        <v>11053255</v>
      </c>
      <c r="AX17" s="7"/>
      <c r="AY17" s="40" t="n">
        <f aca="false">(AW17-AW16)/AW16</f>
        <v>0.00181079490805813</v>
      </c>
      <c r="AZ17" s="39" t="n">
        <f aca="false">workers_and_wage_low!B5</f>
        <v>7051.70669476592</v>
      </c>
      <c r="BA17" s="40" t="n">
        <f aca="false">(AZ17-AZ16)/AZ16</f>
        <v>-0.00607685509864881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0.0146994293176694</v>
      </c>
      <c r="BJ17" s="7" t="n">
        <f aca="false">BJ16+1</f>
        <v>2028</v>
      </c>
      <c r="BK17" s="40" t="n">
        <f aca="false">SUM(T66:T69)/AVERAGE(AG66:AG69)</f>
        <v>0.058714413316175</v>
      </c>
      <c r="BL17" s="40" t="n">
        <f aca="false">SUM(P66:P69)/AVERAGE(AG66:AG69)</f>
        <v>0.0197757756924543</v>
      </c>
      <c r="BM17" s="40" t="n">
        <f aca="false">SUM(D66:D69)/AVERAGE(AG66:AG69)</f>
        <v>0.0925635456496725</v>
      </c>
      <c r="BN17" s="40" t="n">
        <f aca="false">(SUM(H66:H69)+SUM(J66:J69))/AVERAGE(AG66:AG69)</f>
        <v>0.00672421845408081</v>
      </c>
      <c r="BO17" s="69" t="n">
        <f aca="false">AL17-BN17</f>
        <v>-0.0603491264800327</v>
      </c>
      <c r="BP17" s="32" t="n">
        <f aca="false">BN17+BM17</f>
        <v>0.0992877641037533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1" t="n">
        <f aca="false">'Low pensions'!Q18</f>
        <v>99002080.283282</v>
      </c>
      <c r="E18" s="6"/>
      <c r="F18" s="8" t="n">
        <f aca="false">'Low pensions'!I18</f>
        <v>17994800.0013876</v>
      </c>
      <c r="G18" s="81" t="n">
        <f aca="false">'Low pensions'!K18</f>
        <v>0</v>
      </c>
      <c r="H18" s="81" t="n">
        <f aca="false">'Low pensions'!V18</f>
        <v>0</v>
      </c>
      <c r="I18" s="81" t="n">
        <f aca="false">'Low pensions'!M18</f>
        <v>0</v>
      </c>
      <c r="J18" s="81" t="n">
        <f aca="false">'Low pensions'!W18</f>
        <v>0</v>
      </c>
      <c r="K18" s="6"/>
      <c r="L18" s="81" t="n">
        <f aca="false">'Low pensions'!N18</f>
        <v>2816470.50091539</v>
      </c>
      <c r="M18" s="8"/>
      <c r="N18" s="81" t="n">
        <f aca="false">'Low pensions'!L18</f>
        <v>734158.084804092</v>
      </c>
      <c r="O18" s="6"/>
      <c r="P18" s="81" t="n">
        <f aca="false">'Low pensions'!X18</f>
        <v>18653799.9891252</v>
      </c>
      <c r="Q18" s="8"/>
      <c r="R18" s="81" t="n">
        <f aca="false">'Low SIPA income'!G13</f>
        <v>19048283.0084314</v>
      </c>
      <c r="S18" s="8"/>
      <c r="T18" s="81" t="n">
        <f aca="false">'Low SIPA income'!J13</f>
        <v>72832761.0298078</v>
      </c>
      <c r="U18" s="6"/>
      <c r="V18" s="81" t="n">
        <f aca="false">'Low SIPA income'!F13</f>
        <v>140761.780403749</v>
      </c>
      <c r="W18" s="8"/>
      <c r="X18" s="81" t="n">
        <f aca="false">'Low SIPA income'!M13</f>
        <v>353553.009626833</v>
      </c>
      <c r="Y18" s="6"/>
      <c r="Z18" s="6" t="n">
        <f aca="false">R18+V18-N18-L18-F18</f>
        <v>-2356383.79827191</v>
      </c>
      <c r="AA18" s="6"/>
      <c r="AB18" s="6" t="n">
        <f aca="false">T18-P18-D18</f>
        <v>-44823119.2425993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-0.00861134490193672</v>
      </c>
      <c r="AK18" s="62" t="n">
        <f aca="false">AK17+1</f>
        <v>2029</v>
      </c>
      <c r="AL18" s="63" t="n">
        <f aca="false">SUM(AB70:AB73)/AVERAGE(AG70:AG73)</f>
        <v>-0.0536012432120854</v>
      </c>
      <c r="AM18" s="6" t="n">
        <f aca="false">'Central scenario'!AM17</f>
        <v>11273018.6820578</v>
      </c>
      <c r="AN18" s="63" t="n">
        <f aca="false">AM18/AVERAGE(AG70:AG73)</f>
        <v>0.00195547515469229</v>
      </c>
      <c r="AO18" s="63" t="n">
        <f aca="false">'GDP evolution by scenario'!G69</f>
        <v>0.0276431179148626</v>
      </c>
      <c r="AP18" s="63"/>
      <c r="AQ18" s="6" t="n">
        <f aca="false">AQ17*(1+AO18)</f>
        <v>515733762.884279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344091382.599337</v>
      </c>
      <c r="AS18" s="64" t="n">
        <f aca="false">AQ18/AG73</f>
        <v>0.0889138334811933</v>
      </c>
      <c r="AT18" s="64" t="n">
        <f aca="false">AR18/AG73</f>
        <v>0.0593222435615794</v>
      </c>
      <c r="AU18" s="5"/>
      <c r="AV18" s="5"/>
      <c r="AW18" s="65" t="n">
        <f aca="false">workers_and_wage_low!C6</f>
        <v>11056328</v>
      </c>
      <c r="AX18" s="5"/>
      <c r="AY18" s="61" t="n">
        <f aca="false">(AW18-AW17)/AW17</f>
        <v>0.000278017651813877</v>
      </c>
      <c r="AZ18" s="66" t="n">
        <f aca="false">workers_and_wage_low!B6</f>
        <v>6677.50779441193</v>
      </c>
      <c r="BA18" s="61" t="n">
        <f aca="false">(AZ18-AZ17)/AZ17</f>
        <v>-0.053065011996562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61" t="n">
        <f aca="false">T25/AG25</f>
        <v>0.0172519712633925</v>
      </c>
      <c r="BJ18" s="5" t="n">
        <f aca="false">BJ17+1</f>
        <v>2029</v>
      </c>
      <c r="BK18" s="61" t="n">
        <f aca="false">SUM(T70:T73)/AVERAGE(AG70:AG73)</f>
        <v>0.0588235690807309</v>
      </c>
      <c r="BL18" s="61" t="n">
        <f aca="false">SUM(P70:P73)/AVERAGE(AG70:AG73)</f>
        <v>0.0195707827476752</v>
      </c>
      <c r="BM18" s="61" t="n">
        <f aca="false">SUM(D70:D73)/AVERAGE(AG70:AG73)</f>
        <v>0.0928540295451411</v>
      </c>
      <c r="BN18" s="61" t="n">
        <f aca="false">(SUM(H70:H73)+SUM(J70:J73))/AVERAGE(AG70:AG73)</f>
        <v>0.00760645264581555</v>
      </c>
      <c r="BO18" s="63" t="n">
        <f aca="false">AL18-BN18</f>
        <v>-0.061207695857901</v>
      </c>
      <c r="BP18" s="32" t="n">
        <f aca="false">BN18+BM18</f>
        <v>0.100460482190957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2" t="n">
        <f aca="false">'Low pensions'!Q19</f>
        <v>102248922.817006</v>
      </c>
      <c r="E19" s="9"/>
      <c r="F19" s="67" t="n">
        <f aca="false">'Low pensions'!I19</f>
        <v>18584952.0654976</v>
      </c>
      <c r="G19" s="82" t="n">
        <f aca="false">'Low pensions'!K19</f>
        <v>0</v>
      </c>
      <c r="H19" s="82" t="n">
        <f aca="false">'Low pensions'!V19</f>
        <v>0</v>
      </c>
      <c r="I19" s="82" t="n">
        <f aca="false">'Low pensions'!M19</f>
        <v>0</v>
      </c>
      <c r="J19" s="82" t="n">
        <f aca="false">'Low pensions'!W19</f>
        <v>0</v>
      </c>
      <c r="K19" s="9"/>
      <c r="L19" s="82" t="n">
        <f aca="false">'Low pensions'!N19</f>
        <v>2801537.62062767</v>
      </c>
      <c r="M19" s="67"/>
      <c r="N19" s="82" t="n">
        <f aca="false">'Low pensions'!L19</f>
        <v>760025.083108328</v>
      </c>
      <c r="O19" s="9"/>
      <c r="P19" s="82" t="n">
        <f aca="false">'Low pensions'!X19</f>
        <v>18718625.7949958</v>
      </c>
      <c r="Q19" s="67"/>
      <c r="R19" s="82" t="n">
        <f aca="false">'Low SIPA income'!G14</f>
        <v>21712053.1313468</v>
      </c>
      <c r="S19" s="67"/>
      <c r="T19" s="82" t="n">
        <f aca="false">'Low SIPA income'!J14</f>
        <v>83017916.96826</v>
      </c>
      <c r="U19" s="9"/>
      <c r="V19" s="82" t="n">
        <f aca="false">'Low SIPA income'!F14</f>
        <v>140324.608319577</v>
      </c>
      <c r="W19" s="67"/>
      <c r="X19" s="82" t="n">
        <f aca="false">'Low SIPA income'!M14</f>
        <v>352454.959391601</v>
      </c>
      <c r="Y19" s="9"/>
      <c r="Z19" s="9" t="n">
        <f aca="false">R19+V19-N19-L19-F19</f>
        <v>-294137.029567149</v>
      </c>
      <c r="AA19" s="9"/>
      <c r="AB19" s="9" t="n">
        <f aca="false">T19-P19-D19</f>
        <v>-37949631.6437418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-0.00742044083132777</v>
      </c>
      <c r="AK19" s="68" t="n">
        <f aca="false">AK18+1</f>
        <v>2030</v>
      </c>
      <c r="AL19" s="69" t="n">
        <f aca="false">SUM(AB74:AB77)/AVERAGE(AG74:AG77)</f>
        <v>-0.0527469410468008</v>
      </c>
      <c r="AM19" s="9" t="n">
        <f aca="false">'Central scenario'!AM18</f>
        <v>10452476.7322336</v>
      </c>
      <c r="AN19" s="69" t="n">
        <f aca="false">AM19/AVERAGE(AG74:AG77)</f>
        <v>0.00178090403614825</v>
      </c>
      <c r="AO19" s="69" t="n">
        <f aca="false">'GDP evolution by scenario'!G73</f>
        <v>0.0233458844672594</v>
      </c>
      <c r="AP19" s="69"/>
      <c r="AQ19" s="9" t="n">
        <f aca="false">AQ18*(1+AO19)</f>
        <v>527774023.72844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341560645.993863</v>
      </c>
      <c r="AS19" s="70" t="n">
        <f aca="false">AQ19/AG77</f>
        <v>0.0890589204769903</v>
      </c>
      <c r="AT19" s="70" t="n">
        <f aca="false">AR19/AG77</f>
        <v>0.0576364524247382</v>
      </c>
      <c r="AU19" s="7"/>
      <c r="AV19" s="7"/>
      <c r="AW19" s="71" t="n">
        <f aca="false">workers_and_wage_low!C7</f>
        <v>11112610</v>
      </c>
      <c r="AX19" s="7"/>
      <c r="AY19" s="40" t="n">
        <f aca="false">(AW19-AW18)/AW18</f>
        <v>0.00509047850244674</v>
      </c>
      <c r="AZ19" s="39" t="n">
        <f aca="false">workers_and_wage_low!B7</f>
        <v>6486.76481478895</v>
      </c>
      <c r="BA19" s="40" t="n">
        <f aca="false">(AZ19-AZ18)/AZ18</f>
        <v>-0.0285649954287744</v>
      </c>
      <c r="BB19" s="39" t="n">
        <f aca="false">'Central scenario'!BB19</f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0.0137470983446273</v>
      </c>
      <c r="BJ19" s="7" t="n">
        <f aca="false">BJ18+1</f>
        <v>2030</v>
      </c>
      <c r="BK19" s="40" t="n">
        <f aca="false">SUM(T74:T77)/AVERAGE(AG74:AG77)</f>
        <v>0.0589027695855294</v>
      </c>
      <c r="BL19" s="40" t="n">
        <f aca="false">SUM(P74:P77)/AVERAGE(AG74:AG77)</f>
        <v>0.0193598481200106</v>
      </c>
      <c r="BM19" s="40" t="n">
        <f aca="false">SUM(D74:D77)/AVERAGE(AG74:AG77)</f>
        <v>0.0922898625123195</v>
      </c>
      <c r="BN19" s="40" t="n">
        <f aca="false">(SUM(H74:H77)+SUM(J74:J77))/AVERAGE(AG74:AG77)</f>
        <v>0.00815488435667136</v>
      </c>
      <c r="BO19" s="69" t="n">
        <f aca="false">AL19-BN19</f>
        <v>-0.0609018254034722</v>
      </c>
      <c r="BP19" s="32" t="n">
        <f aca="false">BN19+BM19</f>
        <v>0.100444746868991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2" t="n">
        <f aca="false">'Low pensions'!Q20</f>
        <v>97717546.2058051</v>
      </c>
      <c r="E20" s="9"/>
      <c r="F20" s="67" t="n">
        <f aca="false">'Low pensions'!I20</f>
        <v>17761320.7274872</v>
      </c>
      <c r="G20" s="82" t="n">
        <f aca="false">'Low pensions'!K20</f>
        <v>0</v>
      </c>
      <c r="H20" s="82" t="n">
        <f aca="false">'Low pensions'!V20</f>
        <v>0</v>
      </c>
      <c r="I20" s="82" t="n">
        <f aca="false">'Low pensions'!M20</f>
        <v>0</v>
      </c>
      <c r="J20" s="82" t="n">
        <f aca="false">'Low pensions'!W20</f>
        <v>0</v>
      </c>
      <c r="K20" s="9"/>
      <c r="L20" s="82" t="n">
        <f aca="false">'Low pensions'!N20</f>
        <v>2450156.14160319</v>
      </c>
      <c r="M20" s="67"/>
      <c r="N20" s="82" t="n">
        <f aca="false">'Low pensions'!L20</f>
        <v>729257.767694697</v>
      </c>
      <c r="O20" s="9"/>
      <c r="P20" s="82" t="n">
        <f aca="false">'Low pensions'!X20</f>
        <v>16726032.9383604</v>
      </c>
      <c r="Q20" s="67"/>
      <c r="R20" s="82" t="n">
        <f aca="false">'Low SIPA income'!G15</f>
        <v>18882303.844662</v>
      </c>
      <c r="S20" s="67"/>
      <c r="T20" s="82" t="n">
        <f aca="false">'Low SIPA income'!J15</f>
        <v>72198125.3114393</v>
      </c>
      <c r="U20" s="9"/>
      <c r="V20" s="82" t="n">
        <f aca="false">'Low SIPA income'!F15</f>
        <v>140646.763029675</v>
      </c>
      <c r="W20" s="67"/>
      <c r="X20" s="82" t="n">
        <f aca="false">'Low SIPA income'!M15</f>
        <v>353264.119143588</v>
      </c>
      <c r="Y20" s="9"/>
      <c r="Z20" s="9" t="n">
        <f aca="false">R20+V20-N20-L20-F20</f>
        <v>-1917784.02909345</v>
      </c>
      <c r="AA20" s="9"/>
      <c r="AB20" s="9" t="n">
        <f aca="false">T20-P20-D20</f>
        <v>-42245453.8327262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-0.0082308062379685</v>
      </c>
      <c r="AK20" s="68" t="n">
        <f aca="false">AK19+1</f>
        <v>2031</v>
      </c>
      <c r="AL20" s="69" t="n">
        <f aca="false">SUM(AB78:AB81)/AVERAGE(AG78:AG81)</f>
        <v>-0.0519267221825607</v>
      </c>
      <c r="AM20" s="9" t="n">
        <f aca="false">'Central scenario'!AM19</f>
        <v>9649081.86791266</v>
      </c>
      <c r="AN20" s="69" t="n">
        <f aca="false">AM20/AVERAGE(AG78:AG81)</f>
        <v>0.00162543418258349</v>
      </c>
      <c r="AO20" s="69" t="n">
        <f aca="false">'GDP evolution by scenario'!G77</f>
        <v>0.0234201184295255</v>
      </c>
      <c r="AP20" s="69"/>
      <c r="AQ20" s="9" t="n">
        <f aca="false">AQ19*(1+AO20)</f>
        <v>540134553.868187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339807812.457496</v>
      </c>
      <c r="AS20" s="70" t="n">
        <f aca="false">AQ20/AG81</f>
        <v>0.0906164820319786</v>
      </c>
      <c r="AT20" s="70" t="n">
        <f aca="false">AR20/AG81</f>
        <v>0.0570083663623474</v>
      </c>
      <c r="AU20" s="7"/>
      <c r="AV20" s="7"/>
      <c r="AW20" s="71" t="n">
        <f aca="false">workers_and_wage_low!C8</f>
        <v>11194364</v>
      </c>
      <c r="AX20" s="7"/>
      <c r="AY20" s="40" t="n">
        <f aca="false">(AW20-AW19)/AW19</f>
        <v>0.00735686755856635</v>
      </c>
      <c r="AZ20" s="39" t="n">
        <f aca="false">workers_and_wage_low!B8</f>
        <v>6521.83541945801</v>
      </c>
      <c r="BA20" s="40" t="n">
        <f aca="false">(AZ20-AZ19)/AZ19</f>
        <v>0.00540648623318338</v>
      </c>
      <c r="BB20" s="39" t="n">
        <f aca="false">'Central scenario'!BB20</f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0.0163700516605218</v>
      </c>
      <c r="BJ20" s="7" t="n">
        <f aca="false">BJ19+1</f>
        <v>2031</v>
      </c>
      <c r="BK20" s="40" t="n">
        <f aca="false">SUM(T78:T81)/AVERAGE(AG78:AG81)</f>
        <v>0.0591764966307547</v>
      </c>
      <c r="BL20" s="40" t="n">
        <f aca="false">SUM(P78:P81)/AVERAGE(AG78:AG81)</f>
        <v>0.0189591330542071</v>
      </c>
      <c r="BM20" s="40" t="n">
        <f aca="false">SUM(D78:D81)/AVERAGE(AG78:AG81)</f>
        <v>0.0921440857591083</v>
      </c>
      <c r="BN20" s="40" t="n">
        <f aca="false">(SUM(H78:H81)+SUM(J78:J81))/AVERAGE(AG78:AG81)</f>
        <v>0.0090009661061826</v>
      </c>
      <c r="BO20" s="69" t="n">
        <f aca="false">AL20-BN20</f>
        <v>-0.0609276882887433</v>
      </c>
      <c r="BP20" s="32" t="n">
        <f aca="false">BN20+BM20</f>
        <v>0.101145051865291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2" t="n">
        <f aca="false">'Low pensions'!Q21</f>
        <v>106674587.034117</v>
      </c>
      <c r="E21" s="9"/>
      <c r="F21" s="67" t="n">
        <f aca="false">'Low pensions'!I21</f>
        <v>19389368.9245406</v>
      </c>
      <c r="G21" s="82" t="n">
        <f aca="false">'Low pensions'!K21</f>
        <v>18171.7985793121</v>
      </c>
      <c r="H21" s="82" t="n">
        <f aca="false">'Low pensions'!V21</f>
        <v>99975.8742359993</v>
      </c>
      <c r="I21" s="83" t="n">
        <f aca="false">'Low pensions'!M21</f>
        <v>562.014389050884</v>
      </c>
      <c r="J21" s="82" t="n">
        <f aca="false">'Low pensions'!W21</f>
        <v>3092.03734750511</v>
      </c>
      <c r="K21" s="9"/>
      <c r="L21" s="82" t="n">
        <f aca="false">'Low pensions'!N21</f>
        <v>3892938.68981568</v>
      </c>
      <c r="M21" s="67"/>
      <c r="N21" s="82" t="n">
        <f aca="false">'Low pensions'!L21</f>
        <v>798385.086672671</v>
      </c>
      <c r="O21" s="9"/>
      <c r="P21" s="82" t="n">
        <f aca="false">'Low pensions'!X21</f>
        <v>24592956.552895</v>
      </c>
      <c r="Q21" s="67"/>
      <c r="R21" s="82" t="n">
        <f aca="false">'Low SIPA income'!G16</f>
        <v>22295672.9588388</v>
      </c>
      <c r="S21" s="67"/>
      <c r="T21" s="82" t="n">
        <f aca="false">'Low SIPA income'!J16</f>
        <v>85249437.9619983</v>
      </c>
      <c r="U21" s="9"/>
      <c r="V21" s="82" t="n">
        <f aca="false">'Low SIPA income'!F16</f>
        <v>145022.605646437</v>
      </c>
      <c r="W21" s="67"/>
      <c r="X21" s="82" t="n">
        <f aca="false">'Low SIPA income'!M16</f>
        <v>364254.97420646</v>
      </c>
      <c r="Y21" s="9"/>
      <c r="Z21" s="9" t="n">
        <f aca="false">R21+V21-N21-L21-F21</f>
        <v>-1639997.13654364</v>
      </c>
      <c r="AA21" s="9"/>
      <c r="AB21" s="9" t="n">
        <f aca="false">T21-P21-D21</f>
        <v>-46018105.6250132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-0.0089052464061049</v>
      </c>
      <c r="AK21" s="68" t="n">
        <f aca="false">AK20+1</f>
        <v>2032</v>
      </c>
      <c r="AL21" s="69" t="n">
        <f aca="false">SUM(AB82:AB85)/AVERAGE(AG82:AG85)</f>
        <v>-0.0499627239843386</v>
      </c>
      <c r="AM21" s="9" t="n">
        <f aca="false">'Central scenario'!AM20</f>
        <v>8873587.4679367</v>
      </c>
      <c r="AN21" s="69" t="n">
        <f aca="false">AM21/AVERAGE(AG82:AG85)</f>
        <v>0.00147133669660074</v>
      </c>
      <c r="AO21" s="69" t="n">
        <f aca="false">'GDP evolution by scenario'!G81</f>
        <v>0.0156900779855027</v>
      </c>
      <c r="AP21" s="69"/>
      <c r="AQ21" s="9" t="n">
        <f aca="false">AQ20*(1+AO21)</f>
        <v>548609307.141044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336202202.936187</v>
      </c>
      <c r="AS21" s="70" t="n">
        <f aca="false">AQ21/AG85</f>
        <v>0.090685587254128</v>
      </c>
      <c r="AT21" s="70" t="n">
        <f aca="false">AR21/AG85</f>
        <v>0.0555745114283327</v>
      </c>
      <c r="AU21" s="7"/>
      <c r="AW21" s="71" t="n">
        <f aca="false">workers_and_wage_low!C9</f>
        <v>11200955</v>
      </c>
      <c r="AY21" s="40" t="n">
        <f aca="false">(AW21-AW20)/AW20</f>
        <v>0.000588778424571508</v>
      </c>
      <c r="AZ21" s="39" t="n">
        <f aca="false">workers_and_wage_low!B9</f>
        <v>6617.24643359544</v>
      </c>
      <c r="BA21" s="40" t="n">
        <f aca="false">(AZ21-AZ20)/AZ20</f>
        <v>0.0146294728402334</v>
      </c>
      <c r="BB21" s="39" t="n">
        <f aca="false">'Central scenario'!BB21</f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0.0134589787085399</v>
      </c>
      <c r="BJ21" s="7" t="n">
        <f aca="false">BJ20+1</f>
        <v>2032</v>
      </c>
      <c r="BK21" s="40" t="n">
        <f aca="false">SUM(T82:T85)/AVERAGE(AG82:AG85)</f>
        <v>0.0595297451287514</v>
      </c>
      <c r="BL21" s="40" t="n">
        <f aca="false">SUM(P82:P85)/AVERAGE(AG82:AG85)</f>
        <v>0.0184608048465218</v>
      </c>
      <c r="BM21" s="40" t="n">
        <f aca="false">SUM(D82:D85)/AVERAGE(AG82:AG85)</f>
        <v>0.0910316642665682</v>
      </c>
      <c r="BN21" s="40" t="n">
        <f aca="false">(SUM(H82:H85)+SUM(J82:J85))/AVERAGE(AG82:AG85)</f>
        <v>0.00973735534069979</v>
      </c>
      <c r="BO21" s="69" t="n">
        <f aca="false">AL21-BN21</f>
        <v>-0.0597000793250384</v>
      </c>
      <c r="BP21" s="32" t="n">
        <f aca="false">BN21+BM21</f>
        <v>0.100769019607268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1" t="n">
        <f aca="false">'Low pensions'!Q22</f>
        <v>102446530.73687</v>
      </c>
      <c r="E22" s="6"/>
      <c r="F22" s="8" t="n">
        <f aca="false">'Low pensions'!I22</f>
        <v>18620869.6440623</v>
      </c>
      <c r="G22" s="81" t="n">
        <f aca="false">'Low pensions'!K22</f>
        <v>50798.6387637148</v>
      </c>
      <c r="H22" s="81" t="n">
        <f aca="false">'Low pensions'!V22</f>
        <v>279479.122456429</v>
      </c>
      <c r="I22" s="81" t="n">
        <f aca="false">'Low pensions'!M22</f>
        <v>1571.09192052727</v>
      </c>
      <c r="J22" s="81" t="n">
        <f aca="false">'Low pensions'!W22</f>
        <v>8643.68419968338</v>
      </c>
      <c r="K22" s="6"/>
      <c r="L22" s="81" t="n">
        <f aca="false">'Low pensions'!N22</f>
        <v>4222415.9294058</v>
      </c>
      <c r="M22" s="8"/>
      <c r="N22" s="81" t="n">
        <f aca="false">'Low pensions'!L22</f>
        <v>769319.886297978</v>
      </c>
      <c r="O22" s="6"/>
      <c r="P22" s="81" t="n">
        <f aca="false">'Low pensions'!X22</f>
        <v>26142707.358556</v>
      </c>
      <c r="Q22" s="8"/>
      <c r="R22" s="81" t="n">
        <f aca="false">'Low SIPA income'!G17</f>
        <v>19532176.7251652</v>
      </c>
      <c r="S22" s="8"/>
      <c r="T22" s="81" t="n">
        <f aca="false">'Low SIPA income'!J17</f>
        <v>74682970.5956307</v>
      </c>
      <c r="U22" s="6"/>
      <c r="V22" s="81" t="n">
        <f aca="false">'Low SIPA income'!F17</f>
        <v>119223.590103333</v>
      </c>
      <c r="W22" s="8"/>
      <c r="X22" s="81" t="n">
        <f aca="false">'Low SIPA income'!M17</f>
        <v>299455.285224756</v>
      </c>
      <c r="Y22" s="6"/>
      <c r="Z22" s="6" t="n">
        <f aca="false">R22+V22-N22-L22-F22</f>
        <v>-3961205.14449754</v>
      </c>
      <c r="AA22" s="6"/>
      <c r="AB22" s="6" t="n">
        <f aca="false">T22-P22-D22</f>
        <v>-53906267.4997957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-0.0103240930304107</v>
      </c>
      <c r="AK22" s="62" t="n">
        <f aca="false">AK21+1</f>
        <v>2033</v>
      </c>
      <c r="AL22" s="63" t="n">
        <f aca="false">SUM(AB86:AB89)/AVERAGE(AG86:AG89)</f>
        <v>-0.048152325266656</v>
      </c>
      <c r="AM22" s="6" t="n">
        <f aca="false">'Central scenario'!AM21</f>
        <v>8126011.66426731</v>
      </c>
      <c r="AN22" s="63" t="n">
        <f aca="false">AM22/AVERAGE(AG86:AG89)</f>
        <v>0.00132571172306333</v>
      </c>
      <c r="AO22" s="63" t="n">
        <f aca="false">'GDP evolution by scenario'!G85</f>
        <v>0.020349463461196</v>
      </c>
      <c r="AP22" s="63"/>
      <c r="AQ22" s="6" t="n">
        <f aca="false">AQ21*(1+AO22)</f>
        <v>559773212.191183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334842211.397361</v>
      </c>
      <c r="AS22" s="64" t="n">
        <f aca="false">AQ22/AG89</f>
        <v>0.0911388391110144</v>
      </c>
      <c r="AT22" s="64" t="n">
        <f aca="false">AR22/AG89</f>
        <v>0.0545169539511614</v>
      </c>
      <c r="AU22" s="5"/>
      <c r="AV22" s="5"/>
      <c r="AW22" s="65" t="n">
        <f aca="false">workers_and_wage_low!C10</f>
        <v>11131472</v>
      </c>
      <c r="AX22" s="5"/>
      <c r="AY22" s="61" t="n">
        <f aca="false">(AW22-AW21)/AW21</f>
        <v>-0.00620331034273417</v>
      </c>
      <c r="AZ22" s="66" t="n">
        <f aca="false">workers_and_wage_low!B10</f>
        <v>6732.55475099859</v>
      </c>
      <c r="BA22" s="61" t="n">
        <f aca="false">(AZ22-AZ21)/AZ21</f>
        <v>0.0174254228794832</v>
      </c>
      <c r="BB22" s="66" t="n">
        <f aca="false">'Central scenario'!BB22</f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0.014929273214477</v>
      </c>
      <c r="BJ22" s="5" t="n">
        <f aca="false">BJ21+1</f>
        <v>2033</v>
      </c>
      <c r="BK22" s="61" t="n">
        <f aca="false">SUM(T86:T89)/AVERAGE(AG86:AG89)</f>
        <v>0.0597617579420604</v>
      </c>
      <c r="BL22" s="61" t="n">
        <f aca="false">SUM(P86:P89)/AVERAGE(AG86:AG89)</f>
        <v>0.0180961442217686</v>
      </c>
      <c r="BM22" s="61" t="n">
        <f aca="false">SUM(D86:D89)/AVERAGE(AG86:AG89)</f>
        <v>0.0898179389869477</v>
      </c>
      <c r="BN22" s="61" t="n">
        <f aca="false">(SUM(H86:H89)+SUM(J86:J89))/AVERAGE(AG86:AG89)</f>
        <v>0.0106450884095285</v>
      </c>
      <c r="BO22" s="63" t="n">
        <f aca="false">AL22-BN22</f>
        <v>-0.0587974136761845</v>
      </c>
      <c r="BP22" s="32" t="n">
        <f aca="false">BN22+BM22</f>
        <v>0.100463027396476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2" t="n">
        <f aca="false">'Low pensions'!Q23</f>
        <v>109204030.147276</v>
      </c>
      <c r="E23" s="9"/>
      <c r="F23" s="67" t="n">
        <f aca="false">'Low pensions'!I23</f>
        <v>19849125.1519446</v>
      </c>
      <c r="G23" s="82" t="n">
        <f aca="false">'Low pensions'!K23</f>
        <v>96262.318508751</v>
      </c>
      <c r="H23" s="82" t="n">
        <f aca="false">'Low pensions'!V23</f>
        <v>529606.874459475</v>
      </c>
      <c r="I23" s="82" t="n">
        <f aca="false">'Low pensions'!M23</f>
        <v>2977.18510851808</v>
      </c>
      <c r="J23" s="82" t="n">
        <f aca="false">'Low pensions'!W23</f>
        <v>16379.5940554477</v>
      </c>
      <c r="K23" s="9"/>
      <c r="L23" s="82" t="n">
        <f aca="false">'Low pensions'!N23</f>
        <v>3867366.74910504</v>
      </c>
      <c r="M23" s="67"/>
      <c r="N23" s="82" t="n">
        <f aca="false">'Low pensions'!L23</f>
        <v>821999.111393176</v>
      </c>
      <c r="O23" s="9"/>
      <c r="P23" s="82" t="n">
        <f aca="false">'Low pensions'!X23</f>
        <v>24590181.0277321</v>
      </c>
      <c r="Q23" s="67"/>
      <c r="R23" s="82" t="n">
        <f aca="false">'Low SIPA income'!G18</f>
        <v>23289499.4397545</v>
      </c>
      <c r="S23" s="67"/>
      <c r="T23" s="82" t="n">
        <f aca="false">'Low SIPA income'!J18</f>
        <v>89049419.64841</v>
      </c>
      <c r="U23" s="9"/>
      <c r="V23" s="82" t="n">
        <f aca="false">'Low SIPA income'!F18</f>
        <v>127558.97234145</v>
      </c>
      <c r="W23" s="67"/>
      <c r="X23" s="82" t="n">
        <f aca="false">'Low SIPA income'!M18</f>
        <v>320391.362249525</v>
      </c>
      <c r="Y23" s="9"/>
      <c r="Z23" s="9" t="n">
        <f aca="false">R23+V23-N23-L23-F23</f>
        <v>-1121432.60034684</v>
      </c>
      <c r="AA23" s="9"/>
      <c r="AB23" s="9" t="n">
        <f aca="false">T23-P23-D23</f>
        <v>-44744791.5265982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-0.00850767987229076</v>
      </c>
      <c r="AK23" s="68" t="n">
        <f aca="false">AK22+1</f>
        <v>2034</v>
      </c>
      <c r="AL23" s="69" t="n">
        <f aca="false">SUM(AB90:AB93)/AVERAGE(AG90:AG93)</f>
        <v>-0.0479472748417714</v>
      </c>
      <c r="AM23" s="9" t="n">
        <f aca="false">'Central scenario'!AM22</f>
        <v>7406781.38079157</v>
      </c>
      <c r="AN23" s="69" t="n">
        <f aca="false">AM23/AVERAGE(AG90:AG93)</f>
        <v>0.00119909404067852</v>
      </c>
      <c r="AO23" s="69" t="n">
        <f aca="false">'GDP evolution by scenario'!G89</f>
        <v>0.0190790889272525</v>
      </c>
      <c r="AP23" s="69"/>
      <c r="AQ23" s="9" t="n">
        <f aca="false">AQ22*(1+AO23)</f>
        <v>570453175.085672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333759366.150314</v>
      </c>
      <c r="AS23" s="70" t="n">
        <f aca="false">AQ23/AG93</f>
        <v>0.092310552715873</v>
      </c>
      <c r="AT23" s="70" t="n">
        <f aca="false">AR23/AG93</f>
        <v>0.0540088352717257</v>
      </c>
      <c r="AU23" s="7"/>
      <c r="AV23" s="7"/>
      <c r="AW23" s="71" t="n">
        <f aca="false">workers_and_wage_low!C11</f>
        <v>11278755</v>
      </c>
      <c r="AX23" s="7"/>
      <c r="AY23" s="40" t="n">
        <f aca="false">(AW23-AW22)/AW22</f>
        <v>0.0132312240465592</v>
      </c>
      <c r="AZ23" s="39" t="n">
        <f aca="false">workers_and_wage_low!B11</f>
        <v>6725.58191784654</v>
      </c>
      <c r="BA23" s="40" t="n">
        <f aca="false">(AZ23-AZ22)/AZ22</f>
        <v>-0.00103568903780861</v>
      </c>
      <c r="BB23" s="39" t="n">
        <f aca="false">'Central scenario'!BB23</f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0.0119142951373649</v>
      </c>
      <c r="BJ23" s="7" t="n">
        <f aca="false">BJ22+1</f>
        <v>2034</v>
      </c>
      <c r="BK23" s="40" t="n">
        <f aca="false">SUM(T90:T93)/AVERAGE(AG90:AG93)</f>
        <v>0.0599354461902286</v>
      </c>
      <c r="BL23" s="40" t="n">
        <f aca="false">SUM(P90:P93)/AVERAGE(AG90:AG93)</f>
        <v>0.0179164549413745</v>
      </c>
      <c r="BM23" s="40" t="n">
        <f aca="false">SUM(D90:D93)/AVERAGE(AG90:AG93)</f>
        <v>0.0899662660906256</v>
      </c>
      <c r="BN23" s="40" t="n">
        <f aca="false">(SUM(H90:H93)+SUM(J90:J93))/AVERAGE(AG90:AG93)</f>
        <v>0.0113677795804637</v>
      </c>
      <c r="BO23" s="69" t="n">
        <f aca="false">AL23-BN23</f>
        <v>-0.0593150544222351</v>
      </c>
      <c r="BP23" s="32" t="n">
        <f aca="false">BN23+BM23</f>
        <v>0.101334045671089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2" t="n">
        <f aca="false">'Low pensions'!Q24</f>
        <v>104751367.675306</v>
      </c>
      <c r="E24" s="9"/>
      <c r="F24" s="67" t="n">
        <f aca="false">'Low pensions'!I24</f>
        <v>19039801.0404965</v>
      </c>
      <c r="G24" s="82" t="n">
        <f aca="false">'Low pensions'!K24</f>
        <v>113713.068782356</v>
      </c>
      <c r="H24" s="82" t="n">
        <f aca="false">'Low pensions'!V24</f>
        <v>625615.753661117</v>
      </c>
      <c r="I24" s="82" t="n">
        <f aca="false">'Low pensions'!M24</f>
        <v>3516.89903450584</v>
      </c>
      <c r="J24" s="82" t="n">
        <f aca="false">'Low pensions'!W24</f>
        <v>19348.9408348799</v>
      </c>
      <c r="K24" s="9"/>
      <c r="L24" s="82" t="n">
        <f aca="false">'Low pensions'!N24</f>
        <v>3510870.42223416</v>
      </c>
      <c r="M24" s="67"/>
      <c r="N24" s="82" t="n">
        <f aca="false">'Low pensions'!L24</f>
        <v>789308.460410219</v>
      </c>
      <c r="O24" s="9"/>
      <c r="P24" s="82" t="n">
        <f aca="false">'Low pensions'!X24</f>
        <v>22560465.5764801</v>
      </c>
      <c r="Q24" s="67"/>
      <c r="R24" s="82" t="n">
        <f aca="false">'Low SIPA income'!G19</f>
        <v>20487413.8760897</v>
      </c>
      <c r="S24" s="67"/>
      <c r="T24" s="82" t="n">
        <f aca="false">'Low SIPA income'!J19</f>
        <v>78335402.6342183</v>
      </c>
      <c r="U24" s="9"/>
      <c r="V24" s="82" t="n">
        <f aca="false">'Low SIPA income'!F19</f>
        <v>130715.43082937</v>
      </c>
      <c r="W24" s="67"/>
      <c r="X24" s="82" t="n">
        <f aca="false">'Low SIPA income'!M19</f>
        <v>328319.475938947</v>
      </c>
      <c r="Y24" s="9"/>
      <c r="Z24" s="9" t="n">
        <f aca="false">R24+V24-N24-L24-F24</f>
        <v>-2721850.61622174</v>
      </c>
      <c r="AA24" s="9"/>
      <c r="AB24" s="9" t="n">
        <f aca="false">T24-P24-D24</f>
        <v>-48976430.6175678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-0.00919029654390521</v>
      </c>
      <c r="AK24" s="68" t="n">
        <f aca="false">AK23+1</f>
        <v>2035</v>
      </c>
      <c r="AL24" s="69" t="n">
        <f aca="false">SUM(AB94:AB97)/AVERAGE(AG94:AG97)</f>
        <v>-0.0478612285811141</v>
      </c>
      <c r="AM24" s="9" t="n">
        <f aca="false">'Central scenario'!AM23</f>
        <v>6738583.40306814</v>
      </c>
      <c r="AN24" s="69" t="n">
        <f aca="false">AM24/AVERAGE(AG94:AG97)</f>
        <v>0.00108209715615559</v>
      </c>
      <c r="AO24" s="69" t="n">
        <f aca="false">'GDP evolution by scenario'!G93</f>
        <v>0.0165536030326077</v>
      </c>
      <c r="AP24" s="69"/>
      <c r="AQ24" s="9" t="n">
        <f aca="false">AQ23*(1+AO24)</f>
        <v>579896230.494731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332494728.268329</v>
      </c>
      <c r="AS24" s="70" t="n">
        <f aca="false">AQ24/AG97</f>
        <v>0.092538385659991</v>
      </c>
      <c r="AT24" s="70" t="n">
        <f aca="false">AR24/AG97</f>
        <v>0.0530586745979687</v>
      </c>
      <c r="AU24" s="7"/>
      <c r="AV24" s="7"/>
      <c r="AW24" s="71" t="n">
        <f aca="false">workers_and_wage_low!C12</f>
        <v>11441722</v>
      </c>
      <c r="AX24" s="7"/>
      <c r="AY24" s="40" t="n">
        <f aca="false">(AW24-AW23)/AW23</f>
        <v>0.0144490238505934</v>
      </c>
      <c r="AZ24" s="39" t="n">
        <f aca="false">workers_and_wage_low!B12</f>
        <v>6848.21489294141</v>
      </c>
      <c r="BA24" s="40" t="n">
        <f aca="false">(AZ24-AZ23)/AZ23</f>
        <v>0.0182338088499774</v>
      </c>
      <c r="BB24" s="39" t="n">
        <f aca="false">'Central scenario'!BB24</f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0.0142315152373718</v>
      </c>
      <c r="BJ24" s="7" t="n">
        <f aca="false">BJ23+1</f>
        <v>2035</v>
      </c>
      <c r="BK24" s="40" t="n">
        <f aca="false">SUM(T94:T97)/AVERAGE(AG94:AG97)</f>
        <v>0.0595425583857582</v>
      </c>
      <c r="BL24" s="40" t="n">
        <f aca="false">SUM(P94:P97)/AVERAGE(AG94:AG97)</f>
        <v>0.0176873770939844</v>
      </c>
      <c r="BM24" s="40" t="n">
        <f aca="false">SUM(D94:D97)/AVERAGE(AG94:AG97)</f>
        <v>0.0897164098728879</v>
      </c>
      <c r="BN24" s="40" t="n">
        <f aca="false">(SUM(H94:H97)+SUM(J94:J97))/AVERAGE(AG94:AG97)</f>
        <v>0.0122046249345521</v>
      </c>
      <c r="BO24" s="69" t="n">
        <f aca="false">AL24-BN24</f>
        <v>-0.0600658535156662</v>
      </c>
      <c r="BP24" s="32" t="n">
        <f aca="false">BN24+BM24</f>
        <v>0.10192103480744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2" t="n">
        <f aca="false">'Low pensions'!Q25</f>
        <v>113941937.453566</v>
      </c>
      <c r="E25" s="9"/>
      <c r="F25" s="67" t="n">
        <f aca="false">'Low pensions'!I25</f>
        <v>20710295.8885376</v>
      </c>
      <c r="G25" s="82" t="n">
        <f aca="false">'Low pensions'!K25</f>
        <v>157839.543071787</v>
      </c>
      <c r="H25" s="82" t="n">
        <f aca="false">'Low pensions'!V25</f>
        <v>868386.595786821</v>
      </c>
      <c r="I25" s="82" t="n">
        <f aca="false">'Low pensions'!M25</f>
        <v>4881.6353527357</v>
      </c>
      <c r="J25" s="82" t="n">
        <f aca="false">'Low pensions'!W25</f>
        <v>26857.3173954688</v>
      </c>
      <c r="K25" s="9"/>
      <c r="L25" s="82" t="n">
        <f aca="false">'Low pensions'!N25</f>
        <v>3990735.76895413</v>
      </c>
      <c r="M25" s="67"/>
      <c r="N25" s="82" t="n">
        <f aca="false">'Low pensions'!L25</f>
        <v>860818.224680152</v>
      </c>
      <c r="O25" s="9"/>
      <c r="P25" s="82" t="n">
        <f aca="false">'Low pensions'!X25</f>
        <v>25443914.7660156</v>
      </c>
      <c r="Q25" s="67"/>
      <c r="R25" s="82" t="n">
        <f aca="false">'Low SIPA income'!G20</f>
        <v>24322872.7154842</v>
      </c>
      <c r="S25" s="67"/>
      <c r="T25" s="82" t="n">
        <f aca="false">'Low SIPA income'!J20</f>
        <v>93000611.932381</v>
      </c>
      <c r="U25" s="9"/>
      <c r="V25" s="82" t="n">
        <f aca="false">'Low SIPA income'!F20</f>
        <v>138179.566518179</v>
      </c>
      <c r="W25" s="67"/>
      <c r="X25" s="82" t="n">
        <f aca="false">'Low SIPA income'!M20</f>
        <v>347067.232819201</v>
      </c>
      <c r="Y25" s="9"/>
      <c r="Z25" s="9" t="n">
        <f aca="false">R25+V25-N25-L25-F25</f>
        <v>-1100797.60016952</v>
      </c>
      <c r="AA25" s="9"/>
      <c r="AB25" s="9" t="n">
        <f aca="false">T25-P25-D25</f>
        <v>-46385240.2872003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-0.00860464050561488</v>
      </c>
      <c r="AK25" s="68" t="n">
        <f aca="false">AK24+1</f>
        <v>2036</v>
      </c>
      <c r="AL25" s="69" t="n">
        <f aca="false">SUM(AB98:AB101)/AVERAGE(AG98:AG101)</f>
        <v>-0.0461507414724795</v>
      </c>
      <c r="AM25" s="9" t="n">
        <f aca="false">'Central scenario'!AM24</f>
        <v>6098422.29766839</v>
      </c>
      <c r="AN25" s="69" t="n">
        <f aca="false">AM25/AVERAGE(AG98:AG101)</f>
        <v>0.000965569925396847</v>
      </c>
      <c r="AO25" s="69" t="n">
        <f aca="false">'GDP evolution by scenario'!G97</f>
        <v>0.0155319044812441</v>
      </c>
      <c r="AP25" s="69"/>
      <c r="AQ25" s="9" t="n">
        <f aca="false">AQ24*(1+AO25)</f>
        <v>588903123.355808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331517289.756672</v>
      </c>
      <c r="AS25" s="70" t="n">
        <f aca="false">AQ25/AG101</f>
        <v>0.0928399989401255</v>
      </c>
      <c r="AT25" s="70" t="n">
        <f aca="false">AR25/AG101</f>
        <v>0.0522633750934395</v>
      </c>
      <c r="AU25" s="7"/>
      <c r="AV25" s="7"/>
      <c r="AW25" s="71" t="n">
        <f aca="false">workers_and_wage_low!C13</f>
        <v>11559243</v>
      </c>
      <c r="AX25" s="7"/>
      <c r="AY25" s="40" t="n">
        <f aca="false">(AW25-AW24)/AW24</f>
        <v>0.0102712686079945</v>
      </c>
      <c r="AZ25" s="39" t="n">
        <f aca="false">workers_and_wage_low!B13</f>
        <v>6864.12219168918</v>
      </c>
      <c r="BA25" s="40" t="n">
        <f aca="false">(AZ25-AZ24)/AZ24</f>
        <v>0.00232283872460808</v>
      </c>
      <c r="BB25" s="39" t="n">
        <f aca="false">'Central scenario'!BB25</f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F25" s="7"/>
      <c r="BI25" s="40" t="n">
        <f aca="false">T32/AG32</f>
        <v>0.0117610038121295</v>
      </c>
      <c r="BJ25" s="7" t="n">
        <f aca="false">BJ24+1</f>
        <v>2036</v>
      </c>
      <c r="BK25" s="40" t="n">
        <f aca="false">SUM(T98:T101)/AVERAGE(AG98:AG101)</f>
        <v>0.0597004860817615</v>
      </c>
      <c r="BL25" s="40" t="n">
        <f aca="false">SUM(P98:P101)/AVERAGE(AG98:AG101)</f>
        <v>0.0174581589022183</v>
      </c>
      <c r="BM25" s="40" t="n">
        <f aca="false">SUM(D98:D101)/AVERAGE(AG98:AG101)</f>
        <v>0.0883930686520227</v>
      </c>
      <c r="BN25" s="40" t="n">
        <f aca="false">(SUM(H98:H101)+SUM(J98:J101))/AVERAGE(AG98:AG101)</f>
        <v>0.013186118985917</v>
      </c>
      <c r="BO25" s="69" t="n">
        <f aca="false">AL25-BN25</f>
        <v>-0.0593368604583965</v>
      </c>
      <c r="BP25" s="32" t="n">
        <f aca="false">BN25+BM25</f>
        <v>0.10157918763794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8575843.55222575</v>
      </c>
      <c r="D26" s="81" t="n">
        <f aca="false">'Low pensions'!Q26</f>
        <v>105874611.755873</v>
      </c>
      <c r="E26" s="6"/>
      <c r="F26" s="8" t="n">
        <f aca="false">'Low pensions'!I26</f>
        <v>19243963.9482325</v>
      </c>
      <c r="G26" s="81" t="n">
        <f aca="false">'Low pensions'!K26</f>
        <v>170259.213945529</v>
      </c>
      <c r="H26" s="81" t="n">
        <f aca="false">'Low pensions'!V26</f>
        <v>936715.960538819</v>
      </c>
      <c r="I26" s="81" t="n">
        <f aca="false">'Low pensions'!M26</f>
        <v>5265.74888491325</v>
      </c>
      <c r="J26" s="81" t="n">
        <f aca="false">'Low pensions'!W26</f>
        <v>28970.5967176954</v>
      </c>
      <c r="K26" s="6"/>
      <c r="L26" s="81" t="n">
        <f aca="false">'Low pensions'!N26</f>
        <v>4233942.08809355</v>
      </c>
      <c r="M26" s="8"/>
      <c r="N26" s="81" t="n">
        <f aca="false">'Low pensions'!L26</f>
        <v>799400.042047985</v>
      </c>
      <c r="O26" s="6"/>
      <c r="P26" s="81" t="n">
        <f aca="false">'Low pensions'!X26</f>
        <v>26368008.7926355</v>
      </c>
      <c r="Q26" s="8"/>
      <c r="R26" s="81" t="n">
        <f aca="false">'Low SIPA income'!G21</f>
        <v>19358859.2211606</v>
      </c>
      <c r="S26" s="8"/>
      <c r="T26" s="81" t="n">
        <f aca="false">'Low SIPA income'!J21</f>
        <v>74020276.0973463</v>
      </c>
      <c r="U26" s="6"/>
      <c r="V26" s="81" t="n">
        <f aca="false">'Low SIPA income'!F21</f>
        <v>125820.310106618</v>
      </c>
      <c r="W26" s="8"/>
      <c r="X26" s="81" t="n">
        <f aca="false">'Low SIPA income'!M21</f>
        <v>316024.343985859</v>
      </c>
      <c r="Y26" s="6"/>
      <c r="Z26" s="6" t="n">
        <f aca="false">R26+V26-N26-L26-F26</f>
        <v>-4792626.54710683</v>
      </c>
      <c r="AA26" s="6"/>
      <c r="AB26" s="6" t="n">
        <f aca="false">T26-P26-D26</f>
        <v>-58222344.4511627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-0.0108130952385571</v>
      </c>
      <c r="AK26" s="62" t="n">
        <f aca="false">AK25+1</f>
        <v>2037</v>
      </c>
      <c r="AL26" s="63" t="n">
        <f aca="false">SUM(AB102:AB105)/AVERAGE(AG102:AG105)</f>
        <v>-0.0448146229883313</v>
      </c>
      <c r="AM26" s="6" t="n">
        <f aca="false">'Central scenario'!AM25</f>
        <v>5493111.4769607</v>
      </c>
      <c r="AN26" s="63" t="n">
        <f aca="false">AM26/AVERAGE(AG102:AG105)</f>
        <v>0.000859372446721233</v>
      </c>
      <c r="AO26" s="63" t="n">
        <f aca="false">'GDP evolution by scenario'!G101</f>
        <v>0.0204050495339341</v>
      </c>
      <c r="AP26" s="63"/>
      <c r="AQ26" s="6" t="n">
        <f aca="false">AQ25*(1+AO26)</f>
        <v>600919720.758572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332737619.058537</v>
      </c>
      <c r="AS26" s="64" t="n">
        <f aca="false">AQ26/AG105</f>
        <v>0.0935730336711273</v>
      </c>
      <c r="AT26" s="64" t="n">
        <f aca="false">AR26/AG105</f>
        <v>0.0518126920389825</v>
      </c>
      <c r="AU26" s="61" t="n">
        <f aca="false">AVERAGE(AH26:AH29)</f>
        <v>-0.0157471676160662</v>
      </c>
      <c r="AV26" s="5"/>
      <c r="AW26" s="65" t="n">
        <f aca="false">workers_and_wage_low!C14</f>
        <v>11499225</v>
      </c>
      <c r="AX26" s="5"/>
      <c r="AY26" s="61" t="n">
        <f aca="false">(AW26-AW25)/AW25</f>
        <v>-0.00519220852092131</v>
      </c>
      <c r="AZ26" s="66" t="n">
        <f aca="false">workers_and_wage_low!B14</f>
        <v>6811.86864411163</v>
      </c>
      <c r="BA26" s="61" t="n">
        <f aca="false">(AZ26-AZ25)/AZ25</f>
        <v>-0.00761256080796605</v>
      </c>
      <c r="BB26" s="66" t="n">
        <f aca="false">'Central scenario'!BB26</f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0.013531507455604</v>
      </c>
      <c r="BJ26" s="5" t="n">
        <f aca="false">BJ25+1</f>
        <v>2037</v>
      </c>
      <c r="BK26" s="61" t="n">
        <f aca="false">SUM(T102:T105)/AVERAGE(AG102:AG105)</f>
        <v>0.0599407441958361</v>
      </c>
      <c r="BL26" s="61" t="n">
        <f aca="false">SUM(P102:P105)/AVERAGE(AG102:AG105)</f>
        <v>0.0170658824986641</v>
      </c>
      <c r="BM26" s="61" t="n">
        <f aca="false">SUM(D102:D105)/AVERAGE(AG102:AG105)</f>
        <v>0.0876894846855033</v>
      </c>
      <c r="BN26" s="61" t="n">
        <f aca="false">(SUM(H102:H105)+SUM(J102:J105))/AVERAGE(AG102:AG105)</f>
        <v>0.0141293927739155</v>
      </c>
      <c r="BO26" s="63" t="n">
        <f aca="false">AL26-BN26</f>
        <v>-0.0589440157622468</v>
      </c>
      <c r="BP26" s="32" t="n">
        <f aca="false">BN26+BM26</f>
        <v>0.101818877459419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8602355.4488985</v>
      </c>
      <c r="D27" s="82" t="n">
        <f aca="false">'Low pensions'!Q27</f>
        <v>106201919.122204</v>
      </c>
      <c r="E27" s="9"/>
      <c r="F27" s="67" t="n">
        <f aca="false">'Low pensions'!I27</f>
        <v>19303455.936474</v>
      </c>
      <c r="G27" s="82" t="n">
        <f aca="false">'Low pensions'!K27</f>
        <v>196660.371118102</v>
      </c>
      <c r="H27" s="82" t="n">
        <f aca="false">'Low pensions'!V27</f>
        <v>1081967.33770162</v>
      </c>
      <c r="I27" s="82" t="n">
        <f aca="false">'Low pensions'!M27</f>
        <v>6082.27951911654</v>
      </c>
      <c r="J27" s="82" t="n">
        <f aca="false">'Low pensions'!W27</f>
        <v>33462.9073515963</v>
      </c>
      <c r="K27" s="9"/>
      <c r="L27" s="82" t="n">
        <f aca="false">'Low pensions'!N27</f>
        <v>3588608.991979</v>
      </c>
      <c r="M27" s="67"/>
      <c r="N27" s="82" t="n">
        <f aca="false">'Low pensions'!L27</f>
        <v>789825.597726565</v>
      </c>
      <c r="O27" s="9"/>
      <c r="P27" s="82" t="n">
        <f aca="false">'Low pensions'!X27</f>
        <v>22966696.521374</v>
      </c>
      <c r="Q27" s="67"/>
      <c r="R27" s="82" t="n">
        <f aca="false">'Low SIPA income'!G22</f>
        <v>21880038.93955</v>
      </c>
      <c r="S27" s="67"/>
      <c r="T27" s="82" t="n">
        <f aca="false">'Low SIPA income'!J22</f>
        <v>83660225.2655404</v>
      </c>
      <c r="U27" s="9"/>
      <c r="V27" s="82" t="n">
        <f aca="false">'Low SIPA income'!F22</f>
        <v>128561.943141318</v>
      </c>
      <c r="W27" s="67"/>
      <c r="X27" s="82" t="n">
        <f aca="false">'Low SIPA income'!M22</f>
        <v>322910.535734287</v>
      </c>
      <c r="Y27" s="9"/>
      <c r="Z27" s="9" t="n">
        <f aca="false">R27+V27-N27-L27-F27</f>
        <v>-1673289.64348822</v>
      </c>
      <c r="AA27" s="9"/>
      <c r="AB27" s="9" t="n">
        <f aca="false">T27-P27-D27</f>
        <v>-45508390.3780373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-0.00890476566505875</v>
      </c>
      <c r="AK27" s="68" t="n">
        <f aca="false">AK26+1</f>
        <v>2038</v>
      </c>
      <c r="AL27" s="69" t="n">
        <f aca="false">SUM(AB106:AB109)/AVERAGE(AG106:AG109)</f>
        <v>-0.0431351365450127</v>
      </c>
      <c r="AM27" s="9" t="n">
        <f aca="false">'Central scenario'!AM26</f>
        <v>4920541.96276278</v>
      </c>
      <c r="AN27" s="69" t="n">
        <f aca="false">AM27/AVERAGE(AG106:AG109)</f>
        <v>0.000755180242205508</v>
      </c>
      <c r="AO27" s="69" t="n">
        <f aca="false">'GDP evolution by scenario'!G105</f>
        <v>0.0257386922401368</v>
      </c>
      <c r="AP27" s="69"/>
      <c r="AQ27" s="9" t="n">
        <f aca="false">AQ26*(1+AO27)</f>
        <v>616386608.512206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336323527.46927</v>
      </c>
      <c r="AS27" s="70" t="n">
        <f aca="false">AQ27/AG109</f>
        <v>0.0941520026698122</v>
      </c>
      <c r="AT27" s="70" t="n">
        <f aca="false">AR27/AG109</f>
        <v>0.051372844930294</v>
      </c>
      <c r="AU27" s="7"/>
      <c r="AV27" s="7"/>
      <c r="AW27" s="71" t="n">
        <f aca="false">workers_and_wage_low!C15</f>
        <v>11454332</v>
      </c>
      <c r="AX27" s="7"/>
      <c r="AY27" s="40" t="n">
        <f aca="false">(AW27-AW26)/AW26</f>
        <v>-0.00390400222623699</v>
      </c>
      <c r="AZ27" s="39" t="n">
        <f aca="false">workers_and_wage_low!B15</f>
        <v>6712.55529028831</v>
      </c>
      <c r="BA27" s="40" t="n">
        <f aca="false">(AZ27-AZ26)/AZ26</f>
        <v>-0.0145794581504698</v>
      </c>
      <c r="BB27" s="39" t="n">
        <f aca="false">'Central scenario'!BB27</f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0.0129413054853603</v>
      </c>
      <c r="BJ27" s="7" t="n">
        <f aca="false">BJ26+1</f>
        <v>2038</v>
      </c>
      <c r="BK27" s="40" t="n">
        <f aca="false">SUM(T106:T109)/AVERAGE(AG106:AG109)</f>
        <v>0.0603468699715887</v>
      </c>
      <c r="BL27" s="40" t="n">
        <f aca="false">SUM(P106:P109)/AVERAGE(AG106:AG109)</f>
        <v>0.0169407724286527</v>
      </c>
      <c r="BM27" s="40" t="n">
        <f aca="false">SUM(D106:D109)/AVERAGE(AG106:AG109)</f>
        <v>0.0865412340879487</v>
      </c>
      <c r="BN27" s="40" t="n">
        <f aca="false">(SUM(H106:H109)+SUM(J106:J109))/AVERAGE(AG106:AG109)</f>
        <v>0.0148184650589095</v>
      </c>
      <c r="BO27" s="69" t="n">
        <f aca="false">AL27-BN27</f>
        <v>-0.0579536016039221</v>
      </c>
      <c r="BP27" s="32" t="n">
        <f aca="false">BN27+BM27</f>
        <v>0.101359699146858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8032470.84908195</v>
      </c>
      <c r="D28" s="82" t="n">
        <f aca="false">'Low pensions'!Q28</f>
        <v>99166306.7787895</v>
      </c>
      <c r="E28" s="9"/>
      <c r="F28" s="67" t="n">
        <f aca="false">'Low pensions'!I28</f>
        <v>18024650.110932</v>
      </c>
      <c r="G28" s="82" t="n">
        <f aca="false">'Low pensions'!K28</f>
        <v>216176.440065739</v>
      </c>
      <c r="H28" s="82" t="n">
        <f aca="false">'Low pensions'!V28</f>
        <v>1189338.99088026</v>
      </c>
      <c r="I28" s="82" t="n">
        <f aca="false">'Low pensions'!M28</f>
        <v>6685.86928038366</v>
      </c>
      <c r="J28" s="82" t="n">
        <f aca="false">'Low pensions'!W28</f>
        <v>36783.6801303172</v>
      </c>
      <c r="K28" s="9"/>
      <c r="L28" s="82" t="n">
        <f aca="false">'Low pensions'!N28</f>
        <v>3273414.78527882</v>
      </c>
      <c r="M28" s="67"/>
      <c r="N28" s="82" t="n">
        <f aca="false">'Low pensions'!L28</f>
        <v>749459.692106318</v>
      </c>
      <c r="O28" s="9"/>
      <c r="P28" s="82" t="n">
        <f aca="false">'Low pensions'!X28</f>
        <v>21109070.9815816</v>
      </c>
      <c r="Q28" s="67"/>
      <c r="R28" s="82" t="n">
        <f aca="false">'Low SIPA income'!G23</f>
        <v>17977125.6593717</v>
      </c>
      <c r="S28" s="67"/>
      <c r="T28" s="82" t="n">
        <f aca="false">'Low SIPA income'!J23</f>
        <v>68737098.0666499</v>
      </c>
      <c r="U28" s="9"/>
      <c r="V28" s="82" t="n">
        <f aca="false">'Low SIPA income'!F23</f>
        <v>121117.384087286</v>
      </c>
      <c r="W28" s="67"/>
      <c r="X28" s="82" t="n">
        <f aca="false">'Low SIPA income'!M23</f>
        <v>304211.94971649</v>
      </c>
      <c r="Y28" s="9"/>
      <c r="Z28" s="9" t="n">
        <f aca="false">R28+V28-N28-L28-F28</f>
        <v>-3949281.54485815</v>
      </c>
      <c r="AA28" s="9"/>
      <c r="AB28" s="9" t="n">
        <f aca="false">T28-P28-D28</f>
        <v>-51538279.6937213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-0.0100913862904131</v>
      </c>
      <c r="AK28" s="68" t="n">
        <f aca="false">AK27+1</f>
        <v>2039</v>
      </c>
      <c r="AL28" s="69" t="n">
        <f aca="false">SUM(AB110:AB113)/AVERAGE(AG110:AG113)</f>
        <v>-0.0421430613907902</v>
      </c>
      <c r="AM28" s="9" t="n">
        <f aca="false">'Central scenario'!AM27</f>
        <v>4379286.21321994</v>
      </c>
      <c r="AN28" s="69" t="n">
        <f aca="false">AM28/AVERAGE(AG110:AG113)</f>
        <v>0.000666414839011999</v>
      </c>
      <c r="AO28" s="69" t="n">
        <f aca="false">'GDP evolution by scenario'!G109</f>
        <v>0.0174536143044763</v>
      </c>
      <c r="AP28" s="69"/>
      <c r="AQ28" s="9" t="n">
        <f aca="false">AQ27*(1+AO28)</f>
        <v>627144782.639622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337779379.41169</v>
      </c>
      <c r="AS28" s="70" t="n">
        <f aca="false">AQ28/AG113</f>
        <v>0.095436296084822</v>
      </c>
      <c r="AT28" s="70" t="n">
        <f aca="false">AR28/AG113</f>
        <v>0.0514018672517692</v>
      </c>
      <c r="AU28" s="9"/>
      <c r="AV28" s="7"/>
      <c r="AW28" s="71" t="n">
        <f aca="false">workers_and_wage_low!C16</f>
        <v>11583591</v>
      </c>
      <c r="AX28" s="7"/>
      <c r="AY28" s="40" t="n">
        <f aca="false">(AW28-AW27)/AW27</f>
        <v>0.0112847261629923</v>
      </c>
      <c r="AZ28" s="39" t="n">
        <f aca="false">workers_and_wage_low!B16</f>
        <v>6331.53688578529</v>
      </c>
      <c r="BA28" s="40" t="n">
        <f aca="false">(AZ28-AZ27)/AZ27</f>
        <v>-0.0567620508175585</v>
      </c>
      <c r="BB28" s="39" t="n">
        <f aca="false">'Central scenario'!BB28</f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0.017413231329073</v>
      </c>
      <c r="BJ28" s="7" t="n">
        <f aca="false">BJ27+1</f>
        <v>2039</v>
      </c>
      <c r="BK28" s="40" t="n">
        <f aca="false">SUM(T110:T113)/AVERAGE(AG110:AG113)</f>
        <v>0.0604496125404725</v>
      </c>
      <c r="BL28" s="40" t="n">
        <f aca="false">SUM(P110:P113)/AVERAGE(AG110:AG113)</f>
        <v>0.0166839021443225</v>
      </c>
      <c r="BM28" s="40" t="n">
        <f aca="false">SUM(D110:D113)/AVERAGE(AG110:AG113)</f>
        <v>0.0859087717869402</v>
      </c>
      <c r="BN28" s="40" t="n">
        <f aca="false">(SUM(H110:H113)+SUM(J110:J113))/AVERAGE(AG110:AG113)</f>
        <v>0.015904910012191</v>
      </c>
      <c r="BO28" s="69" t="n">
        <f aca="false">AL28-BN28</f>
        <v>-0.0580479714029811</v>
      </c>
      <c r="BP28" s="32" t="n">
        <f aca="false">BN28+BM28</f>
        <v>0.101813681799131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7341937.79087037</v>
      </c>
      <c r="D29" s="82" t="n">
        <f aca="false">'Low pensions'!Q29</f>
        <v>90641207.294696</v>
      </c>
      <c r="E29" s="9"/>
      <c r="F29" s="67" t="n">
        <f aca="false">'Low pensions'!I29</f>
        <v>16475112.3661772</v>
      </c>
      <c r="G29" s="82" t="n">
        <f aca="false">'Low pensions'!K29</f>
        <v>224042.162428257</v>
      </c>
      <c r="H29" s="82" t="n">
        <f aca="false">'Low pensions'!V29</f>
        <v>1232613.87455554</v>
      </c>
      <c r="I29" s="82" t="n">
        <f aca="false">'Low pensions'!M29</f>
        <v>6929.13904417286</v>
      </c>
      <c r="J29" s="82" t="n">
        <f aca="false">'Low pensions'!W29</f>
        <v>38122.0785945011</v>
      </c>
      <c r="K29" s="9"/>
      <c r="L29" s="82" t="n">
        <f aca="false">'Low pensions'!N29</f>
        <v>3038125.44366606</v>
      </c>
      <c r="M29" s="67"/>
      <c r="N29" s="82" t="n">
        <f aca="false">'Low pensions'!L29</f>
        <v>683434.677769862</v>
      </c>
      <c r="O29" s="9"/>
      <c r="P29" s="82" t="n">
        <f aca="false">'Low pensions'!X29</f>
        <v>19524903.3210839</v>
      </c>
      <c r="Q29" s="67"/>
      <c r="R29" s="82" t="n">
        <f aca="false">'Low SIPA income'!G24</f>
        <v>19735769.6864861</v>
      </c>
      <c r="S29" s="67"/>
      <c r="T29" s="82" t="n">
        <f aca="false">'Low SIPA income'!J24</f>
        <v>75461425.9289891</v>
      </c>
      <c r="U29" s="9"/>
      <c r="V29" s="82" t="n">
        <f aca="false">'Low SIPA income'!F24</f>
        <v>117488.447629411</v>
      </c>
      <c r="W29" s="67"/>
      <c r="X29" s="82" t="n">
        <f aca="false">'Low SIPA income'!M24</f>
        <v>295097.107585721</v>
      </c>
      <c r="Y29" s="9"/>
      <c r="Z29" s="9" t="n">
        <f aca="false">R29+V29-N29-L29-F29</f>
        <v>-343414.3534976</v>
      </c>
      <c r="AA29" s="9"/>
      <c r="AB29" s="9" t="n">
        <f aca="false">T29-P29-D29</f>
        <v>-34704684.6867908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-0.00686596778596435</v>
      </c>
      <c r="AK29" s="68" t="n">
        <f aca="false">AK28+1</f>
        <v>2040</v>
      </c>
      <c r="AL29" s="69" t="n">
        <f aca="false">SUM(AB114:AB117)/AVERAGE(AG114:AG117)</f>
        <v>-0.0419879994607075</v>
      </c>
      <c r="AM29" s="9" t="n">
        <f aca="false">'Central scenario'!AM28</f>
        <v>3887732.69163583</v>
      </c>
      <c r="AN29" s="69" t="n">
        <f aca="false">AM29/AVERAGE(AG114:AG117)</f>
        <v>0.000587419415841045</v>
      </c>
      <c r="AO29" s="69" t="n">
        <f aca="false">'GDP evolution by scenario'!G113</f>
        <v>0.0154500194744265</v>
      </c>
      <c r="AP29" s="69"/>
      <c r="AQ29" s="9" t="n">
        <f aca="false">AQ28*(1+AO29)</f>
        <v>636834181.744689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339082890.878123</v>
      </c>
      <c r="AS29" s="70" t="n">
        <f aca="false">AQ29/AG117</f>
        <v>0.0958950293471149</v>
      </c>
      <c r="AT29" s="70" t="n">
        <f aca="false">AR29/AG117</f>
        <v>0.0510593883054131</v>
      </c>
      <c r="AV29" s="7"/>
      <c r="AW29" s="71" t="n">
        <f aca="false">workers_and_wage_low!C17</f>
        <v>11552257</v>
      </c>
      <c r="AX29" s="7"/>
      <c r="AY29" s="40" t="n">
        <f aca="false">(AW29-AW28)/AW28</f>
        <v>-0.00270503335278326</v>
      </c>
      <c r="AZ29" s="39" t="n">
        <f aca="false">workers_and_wage_low!B17</f>
        <v>6012.82687189068</v>
      </c>
      <c r="BA29" s="40" t="n">
        <f aca="false">(AZ29-AZ28)/AZ28</f>
        <v>-0.0503369118183828</v>
      </c>
      <c r="BB29" s="39" t="n">
        <f aca="false">'Central scenario'!BB29</f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0.0134541829165057</v>
      </c>
      <c r="BJ29" s="7" t="n">
        <f aca="false">BJ28+1</f>
        <v>2040</v>
      </c>
      <c r="BK29" s="40" t="n">
        <f aca="false">SUM(T114:T117)/AVERAGE(AG114:AG117)</f>
        <v>0.0603406838361957</v>
      </c>
      <c r="BL29" s="40" t="n">
        <f aca="false">SUM(P114:P117)/AVERAGE(AG114:AG117)</f>
        <v>0.0164630432644113</v>
      </c>
      <c r="BM29" s="40" t="n">
        <f aca="false">SUM(D114:D117)/AVERAGE(AG114:AG117)</f>
        <v>0.0858656400324919</v>
      </c>
      <c r="BN29" s="40" t="n">
        <f aca="false">(SUM(H114:H117)+SUM(J114:J117))/AVERAGE(AG114:AG117)</f>
        <v>0.0167428860558688</v>
      </c>
      <c r="BO29" s="69" t="n">
        <f aca="false">AL29-BN29</f>
        <v>-0.0587308855165762</v>
      </c>
      <c r="BP29" s="32" t="n">
        <f aca="false">BN29+BM29</f>
        <v>0.102608526088361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1" t="n">
        <f aca="false">'Low pensions'!Q30</f>
        <v>89965868.98707</v>
      </c>
      <c r="E30" s="6"/>
      <c r="F30" s="8" t="n">
        <f aca="false">'Low pensions'!I30</f>
        <v>16352361.6346346</v>
      </c>
      <c r="G30" s="81" t="n">
        <f aca="false">'Low pensions'!K30</f>
        <v>189722.850050616</v>
      </c>
      <c r="H30" s="81" t="n">
        <f aca="false">'Low pensions'!V30</f>
        <v>1043799.14368794</v>
      </c>
      <c r="I30" s="81" t="n">
        <f aca="false">'Low pensions'!M30</f>
        <v>5867.71701187475</v>
      </c>
      <c r="J30" s="81" t="n">
        <f aca="false">'Low pensions'!W30</f>
        <v>32282.4477429262</v>
      </c>
      <c r="K30" s="6"/>
      <c r="L30" s="81" t="n">
        <f aca="false">'Low pensions'!N30</f>
        <v>3559515.16025304</v>
      </c>
      <c r="M30" s="8"/>
      <c r="N30" s="81" t="n">
        <f aca="false">'Low pensions'!L30</f>
        <v>678706.000540201</v>
      </c>
      <c r="O30" s="6"/>
      <c r="P30" s="81" t="n">
        <f aca="false">'Low pensions'!X30</f>
        <v>22204381.2521039</v>
      </c>
      <c r="Q30" s="8"/>
      <c r="R30" s="81" t="n">
        <f aca="false">'Low SIPA income'!G25</f>
        <v>15771872.8967792</v>
      </c>
      <c r="S30" s="8"/>
      <c r="T30" s="81" t="n">
        <f aca="false">'Low SIPA income'!J25</f>
        <v>60305122.9958713</v>
      </c>
      <c r="U30" s="6"/>
      <c r="V30" s="81" t="n">
        <f aca="false">'Low SIPA income'!F25</f>
        <v>113588.720787944</v>
      </c>
      <c r="W30" s="8"/>
      <c r="X30" s="81" t="n">
        <f aca="false">'Low SIPA income'!M25</f>
        <v>285302.118082402</v>
      </c>
      <c r="Y30" s="6"/>
      <c r="Z30" s="6" t="n">
        <f aca="false">R30+V30-N30-L30-F30</f>
        <v>-4705121.17786079</v>
      </c>
      <c r="AA30" s="6"/>
      <c r="AB30" s="6" t="n">
        <f aca="false">T30-P30-D30</f>
        <v>-51865127.2433026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-0.0102468314898553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-0.41605444142346</v>
      </c>
      <c r="AS30" s="5"/>
      <c r="AT30" s="5"/>
      <c r="AU30" s="61" t="n">
        <f aca="false">AVERAGE(AH30:AH33)</f>
        <v>-0.000814920483286916</v>
      </c>
      <c r="AV30" s="5"/>
      <c r="AW30" s="65" t="n">
        <f aca="false">workers_and_wage_low!C18</f>
        <v>11484302</v>
      </c>
      <c r="AX30" s="5"/>
      <c r="AY30" s="61" t="n">
        <f aca="false">(AW30-AW29)/AW29</f>
        <v>-0.00588240029632305</v>
      </c>
      <c r="AZ30" s="66" t="n">
        <f aca="false">workers_and_wage_low!B18</f>
        <v>5980.7396309251</v>
      </c>
      <c r="BA30" s="61" t="n">
        <f aca="false">(AZ30-AZ29)/AZ29</f>
        <v>-0.0053364651351568</v>
      </c>
      <c r="BB30" s="66" t="n">
        <f aca="false">'Central scenario'!BB30</f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0.0152658760747095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2" t="n">
        <f aca="false">'Low pensions'!Q31</f>
        <v>90945332.7709491</v>
      </c>
      <c r="E31" s="9"/>
      <c r="F31" s="67" t="n">
        <f aca="false">'Low pensions'!I31</f>
        <v>16530390.7714879</v>
      </c>
      <c r="G31" s="82" t="n">
        <f aca="false">'Low pensions'!K31</f>
        <v>183815.225100467</v>
      </c>
      <c r="H31" s="82" t="n">
        <f aca="false">'Low pensions'!V31</f>
        <v>1011297.13424338</v>
      </c>
      <c r="I31" s="82" t="n">
        <f aca="false">'Low pensions'!M31</f>
        <v>5685.00696187009</v>
      </c>
      <c r="J31" s="82" t="n">
        <f aca="false">'Low pensions'!W31</f>
        <v>31277.2309559807</v>
      </c>
      <c r="K31" s="9"/>
      <c r="L31" s="82" t="n">
        <f aca="false">'Low pensions'!N31</f>
        <v>3292886.12995688</v>
      </c>
      <c r="M31" s="67"/>
      <c r="N31" s="82" t="n">
        <f aca="false">'Low pensions'!L31</f>
        <v>687168.922397811</v>
      </c>
      <c r="O31" s="9"/>
      <c r="P31" s="82" t="n">
        <f aca="false">'Low pensions'!X31</f>
        <v>20867402.445491</v>
      </c>
      <c r="Q31" s="67"/>
      <c r="R31" s="82" t="n">
        <f aca="false">'Low SIPA income'!G26</f>
        <v>18768315.1400203</v>
      </c>
      <c r="S31" s="67"/>
      <c r="T31" s="82" t="n">
        <f aca="false">'Low SIPA income'!J26</f>
        <v>71762279.6196469</v>
      </c>
      <c r="U31" s="9"/>
      <c r="V31" s="82" t="n">
        <f aca="false">'Low SIPA income'!F26</f>
        <v>109525.592719891</v>
      </c>
      <c r="W31" s="67"/>
      <c r="X31" s="82" t="n">
        <f aca="false">'Low SIPA income'!M26</f>
        <v>275096.71180778</v>
      </c>
      <c r="Y31" s="9"/>
      <c r="Z31" s="9" t="n">
        <f aca="false">R31+V31-N31-L31-F31</f>
        <v>-1632605.09110241</v>
      </c>
      <c r="AA31" s="9"/>
      <c r="AB31" s="9" t="n">
        <f aca="false">T31-P31-D31</f>
        <v>-40050455.5967933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-0.00794259424464266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1" t="n">
        <f aca="false">workers_and_wage_low!C19</f>
        <v>11534098</v>
      </c>
      <c r="AX31" s="7"/>
      <c r="AY31" s="40" t="n">
        <f aca="false">(AW31-AW30)/AW30</f>
        <v>0.00433600579295111</v>
      </c>
      <c r="AZ31" s="39" t="n">
        <f aca="false">workers_and_wage_low!B19</f>
        <v>5964.69692516812</v>
      </c>
      <c r="BA31" s="40" t="n">
        <f aca="false">(AZ31-AZ30)/AZ30</f>
        <v>-0.00268239494560594</v>
      </c>
      <c r="BB31" s="39" t="n">
        <f aca="false">'Central scenario'!BB31</f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0.013218106942747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32552607.6410766</v>
      </c>
      <c r="D32" s="82" t="n">
        <f aca="false">'Low pensions'!Q32</f>
        <v>93446727.1350574</v>
      </c>
      <c r="E32" s="9"/>
      <c r="F32" s="67" t="n">
        <f aca="false">'Low pensions'!I32</f>
        <v>16985048.8067325</v>
      </c>
      <c r="G32" s="82" t="n">
        <f aca="false">'Low pensions'!K32</f>
        <v>198428.68944272</v>
      </c>
      <c r="H32" s="82" t="n">
        <f aca="false">'Low pensions'!V32</f>
        <v>1091696.10338541</v>
      </c>
      <c r="I32" s="82" t="n">
        <f aca="false">'Low pensions'!M32</f>
        <v>6136.96977657895</v>
      </c>
      <c r="J32" s="82" t="n">
        <f aca="false">'Low pensions'!W32</f>
        <v>33763.7970119198</v>
      </c>
      <c r="K32" s="9"/>
      <c r="L32" s="82" t="n">
        <f aca="false">'Low pensions'!N32</f>
        <v>3222133.25828742</v>
      </c>
      <c r="M32" s="67"/>
      <c r="N32" s="82" t="n">
        <f aca="false">'Low pensions'!L32</f>
        <v>708181.443971694</v>
      </c>
      <c r="O32" s="9"/>
      <c r="P32" s="82" t="n">
        <f aca="false">'Low pensions'!X32</f>
        <v>20615870.1520565</v>
      </c>
      <c r="Q32" s="67"/>
      <c r="R32" s="82" t="n">
        <f aca="false">'Low SIPA income'!G27</f>
        <v>15636784.0553688</v>
      </c>
      <c r="S32" s="67"/>
      <c r="T32" s="82" t="n">
        <f aca="false">'Low SIPA income'!J27</f>
        <v>59788599.1023591</v>
      </c>
      <c r="U32" s="9"/>
      <c r="V32" s="82" t="n">
        <f aca="false">'Low SIPA income'!F27</f>
        <v>104871.150029721</v>
      </c>
      <c r="W32" s="67"/>
      <c r="X32" s="82" t="n">
        <f aca="false">'Low SIPA income'!M27</f>
        <v>263406.093683137</v>
      </c>
      <c r="Y32" s="9"/>
      <c r="Z32" s="9" t="n">
        <f aca="false">R32+V32-N32-L32-F32</f>
        <v>-5173708.30359314</v>
      </c>
      <c r="AA32" s="9"/>
      <c r="AB32" s="9" t="n">
        <f aca="false">T32-P32-D32</f>
        <v>-54273998.1847549</v>
      </c>
      <c r="AC32" s="50"/>
      <c r="AD32" s="9" t="n">
        <v>22287255273.2248</v>
      </c>
      <c r="AE32" s="9" t="n">
        <f aca="false">'Central scenario'!AE32</f>
        <v>696715.277109837</v>
      </c>
      <c r="AF32" s="9" t="n">
        <f aca="false">'Central scenario'!AF32</f>
        <v>397.614228233701</v>
      </c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-0.0106762277279252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71" t="n">
        <f aca="false">workers_and_wage_low!C20</f>
        <v>11625552</v>
      </c>
      <c r="AX32" s="7"/>
      <c r="AY32" s="40" t="n">
        <f aca="false">(AW32-AW31)/AW31</f>
        <v>0.00792901187418383</v>
      </c>
      <c r="AZ32" s="39" t="n">
        <f aca="false">workers_and_wage_low!B20</f>
        <v>5814.12701750829</v>
      </c>
      <c r="BA32" s="40" t="n">
        <f aca="false">(AZ32-AZ31)/AZ31</f>
        <v>-0.0252435135512918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0.0153943875456718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2" t="n">
        <f aca="false">'Low pensions'!Q33</f>
        <v>91889156.339889</v>
      </c>
      <c r="E33" s="9"/>
      <c r="F33" s="67" t="n">
        <f aca="false">'Low pensions'!I33</f>
        <v>16701941.8773947</v>
      </c>
      <c r="G33" s="82" t="n">
        <f aca="false">'Low pensions'!K33</f>
        <v>215995.281422386</v>
      </c>
      <c r="H33" s="82" t="n">
        <f aca="false">'Low pensions'!V33</f>
        <v>1188342.30947497</v>
      </c>
      <c r="I33" s="82" t="n">
        <f aca="false">'Low pensions'!M33</f>
        <v>6680.26643574389</v>
      </c>
      <c r="J33" s="82" t="n">
        <f aca="false">'Low pensions'!W33</f>
        <v>36752.8549322156</v>
      </c>
      <c r="K33" s="9"/>
      <c r="L33" s="82" t="n">
        <f aca="false">'Low pensions'!N33</f>
        <v>3291310.39926659</v>
      </c>
      <c r="M33" s="67"/>
      <c r="N33" s="82" t="n">
        <f aca="false">'Low pensions'!L33</f>
        <v>696535.736105228</v>
      </c>
      <c r="O33" s="9"/>
      <c r="P33" s="82" t="n">
        <f aca="false">'Low pensions'!X33</f>
        <v>20910759.4168098</v>
      </c>
      <c r="Q33" s="67"/>
      <c r="R33" s="82" t="n">
        <f aca="false">'Low SIPA income'!G28</f>
        <v>17828312.0424552</v>
      </c>
      <c r="S33" s="67"/>
      <c r="T33" s="82" t="n">
        <f aca="false">'Low SIPA income'!J28</f>
        <v>68168096.3044403</v>
      </c>
      <c r="U33" s="9"/>
      <c r="V33" s="82" t="n">
        <f aca="false">'Low SIPA income'!F28</f>
        <v>105328.863710972</v>
      </c>
      <c r="W33" s="67"/>
      <c r="X33" s="82" t="n">
        <f aca="false">'Low SIPA income'!M28</f>
        <v>264555.738487923</v>
      </c>
      <c r="Y33" s="9"/>
      <c r="Z33" s="9" t="n">
        <f aca="false">R33+V33-N33-L33-F33</f>
        <v>-2756147.1066003</v>
      </c>
      <c r="AA33" s="9"/>
      <c r="AB33" s="9" t="n">
        <f aca="false">T33-P33-D33</f>
        <v>-44631819.4522584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-0.00885950804579042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71" t="n">
        <f aca="false">workers_and_wage_low!C21</f>
        <v>11738891</v>
      </c>
      <c r="AX33" s="7"/>
      <c r="AY33" s="40" t="n">
        <f aca="false">(AW33-AW32)/AW32</f>
        <v>0.00974912847149107</v>
      </c>
      <c r="AZ33" s="39" t="n">
        <f aca="false">workers_and_wage_low!B21</f>
        <v>5633.24553537283</v>
      </c>
      <c r="BA33" s="40" t="n">
        <f aca="false">(AZ33-AZ32)/AZ32</f>
        <v>-0.0311106863662884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0.0137520158273532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1" t="n">
        <f aca="false">'Low pensions'!Q34</f>
        <v>105372882.10363</v>
      </c>
      <c r="E34" s="6"/>
      <c r="F34" s="8" t="n">
        <f aca="false">'Low pensions'!I34</f>
        <v>19152768.6448504</v>
      </c>
      <c r="G34" s="81" t="n">
        <f aca="false">'Low pensions'!K34</f>
        <v>236635.046227798</v>
      </c>
      <c r="H34" s="81" t="n">
        <f aca="false">'Low pensions'!V34</f>
        <v>1301896.20571922</v>
      </c>
      <c r="I34" s="81" t="n">
        <f aca="false">'Low pensions'!M34</f>
        <v>7318.60967714837</v>
      </c>
      <c r="J34" s="81" t="n">
        <f aca="false">'Low pensions'!W34</f>
        <v>40264.8311047179</v>
      </c>
      <c r="K34" s="6"/>
      <c r="L34" s="81" t="n">
        <f aca="false">'Low pensions'!N34</f>
        <v>3800653.12600273</v>
      </c>
      <c r="M34" s="8"/>
      <c r="N34" s="81" t="n">
        <f aca="false">'Low pensions'!L34</f>
        <v>713098.773585796</v>
      </c>
      <c r="O34" s="6"/>
      <c r="P34" s="81" t="n">
        <f aca="false">'Low pensions'!X34</f>
        <v>23644866.1924891</v>
      </c>
      <c r="Q34" s="8"/>
      <c r="R34" s="81" t="n">
        <f aca="false">'Low SIPA income'!G29</f>
        <v>16224717.6650484</v>
      </c>
      <c r="S34" s="8"/>
      <c r="T34" s="81" t="n">
        <f aca="false">'Low SIPA income'!J29</f>
        <v>62036614.2161745</v>
      </c>
      <c r="U34" s="6"/>
      <c r="V34" s="81" t="n">
        <f aca="false">'Low SIPA income'!F29</f>
        <v>114087.683183919</v>
      </c>
      <c r="W34" s="8"/>
      <c r="X34" s="81" t="n">
        <f aca="false">'Low SIPA income'!M29</f>
        <v>286555.367766241</v>
      </c>
      <c r="Y34" s="6"/>
      <c r="Z34" s="6" t="n">
        <f aca="false">R34+V34-N34-L34-F34</f>
        <v>-7327715.19620662</v>
      </c>
      <c r="AA34" s="6"/>
      <c r="AB34" s="6" t="n">
        <f aca="false">T34-P34-D34</f>
        <v>-66981134.0799441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-0.0139727696109249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-0.0108497126224255</v>
      </c>
      <c r="AV34" s="5"/>
      <c r="AW34" s="65" t="n">
        <f aca="false">workers_and_wage_low!C22</f>
        <v>11516503</v>
      </c>
      <c r="AX34" s="5"/>
      <c r="AY34" s="61" t="n">
        <f aca="false">(AW34-AW33)/AW33</f>
        <v>-0.0189445493616049</v>
      </c>
      <c r="AZ34" s="66" t="n">
        <f aca="false">workers_and_wage_low!B22</f>
        <v>5930.04634320402</v>
      </c>
      <c r="BA34" s="61" t="n">
        <f aca="false">(AZ34-AZ33)/AZ33</f>
        <v>0.0526873550899733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61" t="n">
        <f aca="false">BD34/BD33-1</f>
        <v>0.00666479873825954</v>
      </c>
      <c r="BF34" s="5"/>
      <c r="BG34" s="5"/>
      <c r="BH34" s="5"/>
      <c r="BI34" s="61" t="n">
        <f aca="false">T41/AG41</f>
        <v>0.0159610900433766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2" t="n">
        <f aca="false">'Low pensions'!Q35</f>
        <v>96899526.9183279</v>
      </c>
      <c r="E35" s="9"/>
      <c r="F35" s="67" t="n">
        <f aca="false">'Low pensions'!I35</f>
        <v>17612636.0389099</v>
      </c>
      <c r="G35" s="82" t="n">
        <f aca="false">'Low pensions'!K35</f>
        <v>282672.159803461</v>
      </c>
      <c r="H35" s="82" t="n">
        <f aca="false">'Low pensions'!V35</f>
        <v>1555178.82146804</v>
      </c>
      <c r="I35" s="82" t="n">
        <f aca="false">'Low pensions'!M35</f>
        <v>8742.43793206581</v>
      </c>
      <c r="J35" s="82" t="n">
        <f aca="false">'Low pensions'!W35</f>
        <v>48098.3140660218</v>
      </c>
      <c r="K35" s="9"/>
      <c r="L35" s="82" t="n">
        <f aca="false">'Low pensions'!N35</f>
        <v>2966221.31103036</v>
      </c>
      <c r="M35" s="67"/>
      <c r="N35" s="82" t="n">
        <f aca="false">'Low pensions'!L35</f>
        <v>723828.627010088</v>
      </c>
      <c r="O35" s="9"/>
      <c r="P35" s="82" t="n">
        <f aca="false">'Low pensions'!X35</f>
        <v>19374028.0255973</v>
      </c>
      <c r="Q35" s="67"/>
      <c r="R35" s="82" t="n">
        <f aca="false">'Low SIPA income'!G30</f>
        <v>18307499.3796205</v>
      </c>
      <c r="S35" s="67"/>
      <c r="T35" s="82" t="n">
        <f aca="false">'Low SIPA income'!J30</f>
        <v>70000310.6200729</v>
      </c>
      <c r="U35" s="9"/>
      <c r="V35" s="82" t="n">
        <f aca="false">'Low SIPA income'!F30</f>
        <v>82776.6429695547</v>
      </c>
      <c r="W35" s="67"/>
      <c r="X35" s="82" t="n">
        <f aca="false">'Low SIPA income'!M30</f>
        <v>207911.06197114</v>
      </c>
      <c r="Y35" s="9"/>
      <c r="Z35" s="9" t="n">
        <f aca="false">R35+V35-N35-L35-F35</f>
        <v>-2912409.95436028</v>
      </c>
      <c r="AA35" s="9"/>
      <c r="AB35" s="9" t="n">
        <f aca="false">T35-P35-D35</f>
        <v>-46273244.3238523</v>
      </c>
      <c r="AC35" s="50"/>
      <c r="AD35" s="9"/>
      <c r="AE35" s="9"/>
      <c r="AF35" s="9"/>
      <c r="AG35" s="9" t="n">
        <f aca="false">AG34*'Pessimist macro hypothesis'!B17/'Pessimist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-0.0115109018891539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workers_and_wage_low!C23</f>
        <v>9403544</v>
      </c>
      <c r="AX35" s="7"/>
      <c r="AY35" s="40" t="n">
        <f aca="false">(AW35-AW34)/AW34</f>
        <v>-0.183472274526391</v>
      </c>
      <c r="AZ35" s="39" t="n">
        <f aca="false">workers_and_wage_low!B23</f>
        <v>6361.98249860395</v>
      </c>
      <c r="BA35" s="40" t="n">
        <f aca="false">(AZ35-AZ34)/AZ34</f>
        <v>0.0728385800719643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40" t="n">
        <f aca="false">BD35/BD34-1</f>
        <v>0.0066206732833145</v>
      </c>
      <c r="BF35" s="7"/>
      <c r="BG35" s="7" t="e">
        <f aca="false">AVERAGE(BF34:BF37)</f>
        <v>#DIV/0!</v>
      </c>
      <c r="BH35" s="7"/>
      <c r="BI35" s="40" t="n">
        <f aca="false">T42/AG42</f>
        <v>0.0135640872175767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2" t="n">
        <f aca="false">'Low pensions'!Q36</f>
        <v>96311413.2237297</v>
      </c>
      <c r="E36" s="9"/>
      <c r="F36" s="67" t="n">
        <f aca="false">'Low pensions'!I36</f>
        <v>17505739.4132825</v>
      </c>
      <c r="G36" s="82" t="n">
        <f aca="false">'Low pensions'!K36</f>
        <v>289199.53333468</v>
      </c>
      <c r="H36" s="82" t="n">
        <f aca="false">'Low pensions'!V36</f>
        <v>1591090.50475026</v>
      </c>
      <c r="I36" s="82" t="n">
        <f aca="false">'Low pensions'!M36</f>
        <v>8944.31546395912</v>
      </c>
      <c r="J36" s="82" t="n">
        <f aca="false">'Low pensions'!W36</f>
        <v>49208.9846829974</v>
      </c>
      <c r="K36" s="9"/>
      <c r="L36" s="82" t="n">
        <f aca="false">'Low pensions'!N36</f>
        <v>2955333.46344503</v>
      </c>
      <c r="M36" s="67"/>
      <c r="N36" s="82" t="n">
        <f aca="false">'Low pensions'!L36</f>
        <v>721495.393636607</v>
      </c>
      <c r="O36" s="9"/>
      <c r="P36" s="82" t="n">
        <f aca="false">'Low pensions'!X36</f>
        <v>19304694.1711126</v>
      </c>
      <c r="Q36" s="67"/>
      <c r="R36" s="82" t="n">
        <f aca="false">'Low SIPA income'!G31</f>
        <v>15706934.747487</v>
      </c>
      <c r="S36" s="67"/>
      <c r="T36" s="82" t="n">
        <f aca="false">'Low SIPA income'!J31</f>
        <v>60056826.3537529</v>
      </c>
      <c r="U36" s="9"/>
      <c r="V36" s="82" t="n">
        <f aca="false">'Low SIPA income'!F31</f>
        <v>82795.0471390435</v>
      </c>
      <c r="W36" s="67"/>
      <c r="X36" s="82" t="n">
        <f aca="false">'Low SIPA income'!M31</f>
        <v>207957.287938827</v>
      </c>
      <c r="Y36" s="9"/>
      <c r="Z36" s="9" t="n">
        <f aca="false">R36+V36-N36-L36-F36</f>
        <v>-5392838.47573811</v>
      </c>
      <c r="AA36" s="9"/>
      <c r="AB36" s="9" t="n">
        <f aca="false">T36-P36-D36</f>
        <v>-55559281.0410894</v>
      </c>
      <c r="AC36" s="50"/>
      <c r="AD36" s="9"/>
      <c r="AE36" s="9"/>
      <c r="AF36" s="9"/>
      <c r="AG36" s="9" t="n">
        <f aca="false">AG35*'Pessimist macro hypothesis'!B18/'Pessimist macro hypothesis'!B17</f>
        <v>4463803318.74889</v>
      </c>
      <c r="AH36" s="40" t="n">
        <f aca="false">(AG36-AG35)/AG35</f>
        <v>0.110412784005119</v>
      </c>
      <c r="AI36" s="40"/>
      <c r="AJ36" s="40" t="n">
        <f aca="false">AB36/AG36</f>
        <v>-0.0124466238930665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71" t="n">
        <f aca="false">workers_and_wage_low!C24</f>
        <v>9907200</v>
      </c>
      <c r="AX36" s="7"/>
      <c r="AY36" s="40" t="n">
        <f aca="false">(AW36-AW35)/AW35</f>
        <v>0.0535602321848018</v>
      </c>
      <c r="AZ36" s="39" t="n">
        <f aca="false">workers_and_wage_low!B24</f>
        <v>6091.38137580562</v>
      </c>
      <c r="BA36" s="40" t="n">
        <f aca="false">(AZ36-AZ35)/AZ35</f>
        <v>-0.0425340878975552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40" t="n">
        <f aca="false">BD36/BD35-1</f>
        <v>0.00657712826592327</v>
      </c>
      <c r="BF36" s="7"/>
      <c r="BG36" s="7"/>
      <c r="BH36" s="7"/>
      <c r="BI36" s="40" t="n">
        <f aca="false">T43/AG43</f>
        <v>0.0157265264995146</v>
      </c>
      <c r="BJ36" s="7"/>
      <c r="BK36" s="7"/>
      <c r="BL36" s="7"/>
      <c r="BM36" s="7"/>
      <c r="BN36" s="7"/>
      <c r="BO36" s="7"/>
      <c r="BP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2" t="n">
        <f aca="false">'Low pensions'!Q37</f>
        <v>93612482.1206137</v>
      </c>
      <c r="E37" s="9"/>
      <c r="F37" s="67" t="n">
        <f aca="false">'Low pensions'!I37</f>
        <v>17015176.7374364</v>
      </c>
      <c r="G37" s="82" t="n">
        <f aca="false">'Low pensions'!K37</f>
        <v>288840.643858838</v>
      </c>
      <c r="H37" s="82" t="n">
        <f aca="false">'Low pensions'!V37</f>
        <v>1589116.00074369</v>
      </c>
      <c r="I37" s="82" t="n">
        <f aca="false">'Low pensions'!M37</f>
        <v>8933.21578944864</v>
      </c>
      <c r="J37" s="82" t="n">
        <f aca="false">'Low pensions'!W37</f>
        <v>49147.9175487742</v>
      </c>
      <c r="K37" s="9"/>
      <c r="L37" s="82" t="n">
        <f aca="false">'Low pensions'!N37</f>
        <v>2959625.64826466</v>
      </c>
      <c r="M37" s="67"/>
      <c r="N37" s="82" t="n">
        <f aca="false">'Low pensions'!L37</f>
        <v>702900.179704681</v>
      </c>
      <c r="O37" s="9"/>
      <c r="P37" s="82" t="n">
        <f aca="false">'Low pensions'!X37</f>
        <v>19224660.9579675</v>
      </c>
      <c r="Q37" s="67"/>
      <c r="R37" s="82" t="n">
        <f aca="false">'Low SIPA income'!G32</f>
        <v>18820703.7509114</v>
      </c>
      <c r="S37" s="67"/>
      <c r="T37" s="82" t="n">
        <f aca="false">'Low SIPA income'!J32</f>
        <v>71962592.0139991</v>
      </c>
      <c r="U37" s="9"/>
      <c r="V37" s="82" t="n">
        <f aca="false">'Low SIPA income'!F32</f>
        <v>86723.0332802837</v>
      </c>
      <c r="W37" s="67"/>
      <c r="X37" s="82" t="n">
        <f aca="false">'Low SIPA income'!M32</f>
        <v>217823.256655794</v>
      </c>
      <c r="Y37" s="9"/>
      <c r="Z37" s="9" t="n">
        <f aca="false">R37+V37-N37-L37-F37</f>
        <v>-1770275.78121405</v>
      </c>
      <c r="AA37" s="9"/>
      <c r="AB37" s="9" t="n">
        <f aca="false">T37-P37-D37</f>
        <v>-40874551.0645821</v>
      </c>
      <c r="AC37" s="50"/>
      <c r="AD37" s="9"/>
      <c r="AE37" s="9"/>
      <c r="AF37" s="9"/>
      <c r="AG37" s="9" t="n">
        <f aca="false">AG36*'Pessimist macro hypothesis'!B19/'Pessimist macro hypothesis'!B18</f>
        <v>4713951014.78764</v>
      </c>
      <c r="AH37" s="40" t="n">
        <f aca="false">(AG37-AG36)/AG36</f>
        <v>0.0560391393115557</v>
      </c>
      <c r="AI37" s="40" t="n">
        <f aca="false">(AG37-AG33)/AG33</f>
        <v>-0.064271018849093</v>
      </c>
      <c r="AJ37" s="40" t="n">
        <f aca="false">AB37/AG37</f>
        <v>-0.00867097492875061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71" t="n">
        <f aca="false">workers_and_wage_low!C25</f>
        <v>10446968</v>
      </c>
      <c r="AX37" s="7"/>
      <c r="AY37" s="40" t="n">
        <f aca="false">(AW37-AW36)/AW36</f>
        <v>0.0544823966408269</v>
      </c>
      <c r="AZ37" s="39" t="n">
        <f aca="false">workers_and_wage_low!B25</f>
        <v>6014.1058130688</v>
      </c>
      <c r="BA37" s="40" t="n">
        <f aca="false">(AZ37-AZ36)/AZ36</f>
        <v>-0.0126860490206298</v>
      </c>
      <c r="BB37" s="76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40" t="n">
        <f aca="false">BD37/BD36-1</f>
        <v>0.00653415230808396</v>
      </c>
      <c r="BG37" s="73" t="n">
        <f aca="false">(BB37-BB33)/BB33</f>
        <v>0.0300536211024986</v>
      </c>
      <c r="BH37" s="7"/>
      <c r="BI37" s="40" t="n">
        <f aca="false">T44/AG44</f>
        <v>0.0135656000526338</v>
      </c>
      <c r="BJ37" s="7"/>
      <c r="BK37" s="7"/>
      <c r="BL37" s="7"/>
      <c r="BM37" s="7"/>
      <c r="BN37" s="7"/>
      <c r="BO37" s="7"/>
      <c r="BP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1" t="n">
        <f aca="false">'Low pensions'!Q38</f>
        <v>90274911.5662074</v>
      </c>
      <c r="E38" s="6"/>
      <c r="F38" s="8" t="n">
        <f aca="false">'Low pensions'!I38</f>
        <v>16408533.7815994</v>
      </c>
      <c r="G38" s="81" t="n">
        <f aca="false">'Low pensions'!K38</f>
        <v>290312.337255526</v>
      </c>
      <c r="H38" s="81" t="n">
        <f aca="false">'Low pensions'!V38</f>
        <v>1597212.82359252</v>
      </c>
      <c r="I38" s="81" t="n">
        <f aca="false">'Low pensions'!M38</f>
        <v>8978.7320800678</v>
      </c>
      <c r="J38" s="81" t="n">
        <f aca="false">'Low pensions'!W38</f>
        <v>49398.3347502839</v>
      </c>
      <c r="K38" s="6"/>
      <c r="L38" s="81" t="n">
        <f aca="false">'Low pensions'!N38</f>
        <v>3387776.75125744</v>
      </c>
      <c r="M38" s="8"/>
      <c r="N38" s="81" t="n">
        <f aca="false">'Low pensions'!L38</f>
        <v>679961.039452331</v>
      </c>
      <c r="O38" s="6"/>
      <c r="P38" s="81" t="n">
        <f aca="false">'Low pensions'!X38</f>
        <v>21320134.6852139</v>
      </c>
      <c r="Q38" s="8"/>
      <c r="R38" s="81" t="n">
        <f aca="false">'Low SIPA income'!G33</f>
        <v>16323171.7737646</v>
      </c>
      <c r="S38" s="8"/>
      <c r="T38" s="81" t="n">
        <f aca="false">'Low SIPA income'!J33</f>
        <v>62413062.0340358</v>
      </c>
      <c r="U38" s="6"/>
      <c r="V38" s="81" t="n">
        <f aca="false">'Low SIPA income'!F33</f>
        <v>91815.6113983522</v>
      </c>
      <c r="W38" s="8"/>
      <c r="X38" s="81" t="n">
        <f aca="false">'Low SIPA income'!M33</f>
        <v>230614.34465737</v>
      </c>
      <c r="Y38" s="6"/>
      <c r="Z38" s="6" t="n">
        <f aca="false">R38+V38-N38-L38-F38</f>
        <v>-4061284.18714629</v>
      </c>
      <c r="AA38" s="6"/>
      <c r="AB38" s="6" t="n">
        <f aca="false">T38-P38-D38</f>
        <v>-49181984.2173855</v>
      </c>
      <c r="AC38" s="50"/>
      <c r="AD38" s="6"/>
      <c r="AE38" s="6"/>
      <c r="AF38" s="6"/>
      <c r="AG38" s="6" t="n">
        <f aca="false">AG37*'Pessimist macro hypothesis'!B20/'Pessimist macro hypothesis'!B19</f>
        <v>4721785222.67767</v>
      </c>
      <c r="AH38" s="61" t="n">
        <f aca="false">(AG38-AG37)/AG37</f>
        <v>0.00166191966472503</v>
      </c>
      <c r="AI38" s="61"/>
      <c r="AJ38" s="61" t="n">
        <f aca="false">AB38/AG38</f>
        <v>-0.0104159723278339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0.00370472580002055</v>
      </c>
      <c r="AV38" s="5"/>
      <c r="AW38" s="65" t="n">
        <f aca="false">workers_and_wage_low!C26</f>
        <v>10786830</v>
      </c>
      <c r="AX38" s="5"/>
      <c r="AY38" s="61" t="n">
        <f aca="false">(AW38-AW37)/AW37</f>
        <v>0.0325321184098582</v>
      </c>
      <c r="AZ38" s="66" t="n">
        <f aca="false">workers_and_wage_low!B26</f>
        <v>5910.5527030064</v>
      </c>
      <c r="BA38" s="61" t="n">
        <f aca="false">(AZ38-AZ37)/AZ37</f>
        <v>-0.0172183718213558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61" t="n">
        <f aca="false">BD38/BD37-1</f>
        <v>0.0145106607117969</v>
      </c>
      <c r="BF38" s="5"/>
      <c r="BG38" s="5"/>
      <c r="BH38" s="5"/>
      <c r="BI38" s="61" t="n">
        <f aca="false">T45/AG45</f>
        <v>0.0155154123918278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2" t="n">
        <f aca="false">'Low pensions'!Q39</f>
        <v>92034724.3638758</v>
      </c>
      <c r="E39" s="9"/>
      <c r="F39" s="67" t="n">
        <f aca="false">'Low pensions'!I39</f>
        <v>16728400.5888757</v>
      </c>
      <c r="G39" s="82" t="n">
        <f aca="false">'Low pensions'!K39</f>
        <v>313342.953581207</v>
      </c>
      <c r="H39" s="82" t="n">
        <f aca="false">'Low pensions'!V39</f>
        <v>1723920.47948603</v>
      </c>
      <c r="I39" s="82" t="n">
        <f aca="false">'Low pensions'!M39</f>
        <v>9691.01918292395</v>
      </c>
      <c r="J39" s="82" t="n">
        <f aca="false">'Low pensions'!W39</f>
        <v>53317.128231527</v>
      </c>
      <c r="K39" s="9"/>
      <c r="L39" s="82" t="n">
        <f aca="false">'Low pensions'!N39</f>
        <v>2907842.81467877</v>
      </c>
      <c r="M39" s="67"/>
      <c r="N39" s="82" t="n">
        <f aca="false">'Low pensions'!L39</f>
        <v>694502.733677987</v>
      </c>
      <c r="O39" s="9"/>
      <c r="P39" s="82" t="n">
        <f aca="false">'Low pensions'!X39</f>
        <v>18909759.3179334</v>
      </c>
      <c r="Q39" s="67"/>
      <c r="R39" s="82" t="n">
        <f aca="false">'Low SIPA income'!G34</f>
        <v>19098272.3101108</v>
      </c>
      <c r="S39" s="67"/>
      <c r="T39" s="82" t="n">
        <f aca="false">'Low SIPA income'!J34</f>
        <v>73023899.4574367</v>
      </c>
      <c r="U39" s="9"/>
      <c r="V39" s="82" t="n">
        <f aca="false">'Low SIPA income'!F34</f>
        <v>94335.3666559319</v>
      </c>
      <c r="W39" s="67"/>
      <c r="X39" s="82" t="n">
        <f aca="false">'Low SIPA income'!M34</f>
        <v>236943.243398811</v>
      </c>
      <c r="Y39" s="9"/>
      <c r="Z39" s="9" t="n">
        <f aca="false">R39+V39-N39-L39-F39</f>
        <v>-1138138.46046579</v>
      </c>
      <c r="AA39" s="9"/>
      <c r="AB39" s="9" t="n">
        <f aca="false">T39-P39-D39</f>
        <v>-37920584.2243725</v>
      </c>
      <c r="AC39" s="50"/>
      <c r="AD39" s="9"/>
      <c r="AE39" s="9"/>
      <c r="AF39" s="9"/>
      <c r="AG39" s="9" t="n">
        <f aca="false">AG38*'Pessimist macro hypothesis'!B21/'Pessimist macro hypothesis'!B20</f>
        <v>4743540413.07527</v>
      </c>
      <c r="AH39" s="40" t="n">
        <f aca="false">(AG39-AG38)/AG38</f>
        <v>0.00460740787046303</v>
      </c>
      <c r="AI39" s="40"/>
      <c r="AJ39" s="40" t="n">
        <f aca="false">AB39/AG39</f>
        <v>-0.00799415224119243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workers_and_wage_low!C27</f>
        <v>11100673</v>
      </c>
      <c r="AX39" s="7"/>
      <c r="AY39" s="40" t="n">
        <f aca="false">(AW39-AW38)/AW38</f>
        <v>0.029095016793627</v>
      </c>
      <c r="AZ39" s="39" t="n">
        <f aca="false">workers_and_wage_low!B27</f>
        <v>5851.33248865162</v>
      </c>
      <c r="BA39" s="40" t="n">
        <f aca="false">(AZ39-AZ38)/AZ38</f>
        <v>-0.010019403824055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40" t="n">
        <f aca="false">BD39/BD38-1</f>
        <v>0.0143031130906166</v>
      </c>
      <c r="BF39" s="7"/>
      <c r="BG39" s="7"/>
      <c r="BH39" s="7"/>
      <c r="BI39" s="40" t="n">
        <f aca="false">T46/AG46</f>
        <v>0.0133459740857522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2" t="n">
        <f aca="false">'Low pensions'!Q40</f>
        <v>93642663.3719979</v>
      </c>
      <c r="E40" s="9"/>
      <c r="F40" s="67" t="n">
        <f aca="false">'Low pensions'!I40</f>
        <v>17020662.5371378</v>
      </c>
      <c r="G40" s="82" t="n">
        <f aca="false">'Low pensions'!K40</f>
        <v>328856.818481137</v>
      </c>
      <c r="H40" s="82" t="n">
        <f aca="false">'Low pensions'!V40</f>
        <v>1809273.18683529</v>
      </c>
      <c r="I40" s="82" t="n">
        <f aca="false">'Low pensions'!M40</f>
        <v>10170.829437561</v>
      </c>
      <c r="J40" s="82" t="n">
        <f aca="false">'Low pensions'!W40</f>
        <v>55956.9026856279</v>
      </c>
      <c r="K40" s="9"/>
      <c r="L40" s="82" t="n">
        <f aca="false">'Low pensions'!N40</f>
        <v>2979927.83628288</v>
      </c>
      <c r="M40" s="67"/>
      <c r="N40" s="82" t="n">
        <f aca="false">'Low pensions'!L40</f>
        <v>707583.170027308</v>
      </c>
      <c r="O40" s="9"/>
      <c r="P40" s="82" t="n">
        <f aca="false">'Low pensions'!X40</f>
        <v>19355773.5391562</v>
      </c>
      <c r="Q40" s="67"/>
      <c r="R40" s="82" t="n">
        <f aca="false">'Low SIPA income'!G35</f>
        <v>17017914.6204822</v>
      </c>
      <c r="S40" s="67"/>
      <c r="T40" s="82" t="n">
        <f aca="false">'Low SIPA income'!J35</f>
        <v>65069471.5230041</v>
      </c>
      <c r="U40" s="9"/>
      <c r="V40" s="82" t="n">
        <f aca="false">'Low SIPA income'!F35</f>
        <v>98548.2579615566</v>
      </c>
      <c r="W40" s="67"/>
      <c r="X40" s="82" t="n">
        <f aca="false">'Low SIPA income'!M35</f>
        <v>247524.811748274</v>
      </c>
      <c r="Y40" s="9"/>
      <c r="Z40" s="9" t="n">
        <f aca="false">R40+V40-N40-L40-F40</f>
        <v>-3591710.66500424</v>
      </c>
      <c r="AA40" s="9"/>
      <c r="AB40" s="9" t="n">
        <f aca="false">T40-P40-D40</f>
        <v>-47928965.38815</v>
      </c>
      <c r="AC40" s="50"/>
      <c r="AD40" s="9"/>
      <c r="AE40" s="9"/>
      <c r="AF40" s="9"/>
      <c r="AG40" s="9" t="n">
        <f aca="false">AG39*'Pessimist macro hypothesis'!B22/'Pessimist macro hypothesis'!B21</f>
        <v>4731631517.87382</v>
      </c>
      <c r="AH40" s="40" t="n">
        <f aca="false">(AG40-AG39)/AG39</f>
        <v>-0.00251054996150583</v>
      </c>
      <c r="AI40" s="40"/>
      <c r="AJ40" s="40" t="n">
        <f aca="false">AB40/AG40</f>
        <v>-0.0101294796957661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1" t="n">
        <f aca="false">workers_and_wage_low!C28</f>
        <v>11581669</v>
      </c>
      <c r="AX40" s="7"/>
      <c r="AY40" s="40" t="n">
        <f aca="false">(AW40-AW39)/AW39</f>
        <v>0.0433303458267801</v>
      </c>
      <c r="AZ40" s="39" t="n">
        <f aca="false">workers_and_wage_low!B28</f>
        <v>5817.14611849524</v>
      </c>
      <c r="BA40" s="40" t="n">
        <f aca="false">(AZ40-AZ39)/AZ39</f>
        <v>-0.00584249317957621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40" t="n">
        <f aca="false">BD40/BD39-1</f>
        <v>0.0141014189013327</v>
      </c>
      <c r="BF40" s="7"/>
      <c r="BG40" s="7"/>
      <c r="BH40" s="7"/>
      <c r="BI40" s="40" t="n">
        <f aca="false">T47/AG47</f>
        <v>0.015363697339048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2" t="n">
        <f aca="false">'Low pensions'!Q41</f>
        <v>96557781.9659846</v>
      </c>
      <c r="E41" s="9"/>
      <c r="F41" s="67" t="n">
        <f aca="false">'Low pensions'!I41</f>
        <v>17550519.8485096</v>
      </c>
      <c r="G41" s="82" t="n">
        <f aca="false">'Low pensions'!K41</f>
        <v>341262.874329679</v>
      </c>
      <c r="H41" s="82" t="n">
        <f aca="false">'Low pensions'!V41</f>
        <v>1877527.64573573</v>
      </c>
      <c r="I41" s="82" t="n">
        <f aca="false">'Low pensions'!M41</f>
        <v>10554.5218864849</v>
      </c>
      <c r="J41" s="82" t="n">
        <f aca="false">'Low pensions'!W41</f>
        <v>58067.8653320329</v>
      </c>
      <c r="K41" s="9"/>
      <c r="L41" s="82" t="n">
        <f aca="false">'Low pensions'!N41</f>
        <v>3069707.45834486</v>
      </c>
      <c r="M41" s="67"/>
      <c r="N41" s="82" t="n">
        <f aca="false">'Low pensions'!L41</f>
        <v>731525.829557002</v>
      </c>
      <c r="O41" s="9"/>
      <c r="P41" s="82" t="n">
        <f aca="false">'Low pensions'!X41</f>
        <v>19953365.8733359</v>
      </c>
      <c r="Q41" s="67"/>
      <c r="R41" s="82" t="n">
        <f aca="false">'Low SIPA income'!G36</f>
        <v>19970066.3372357</v>
      </c>
      <c r="S41" s="67"/>
      <c r="T41" s="82" t="n">
        <f aca="false">'Low SIPA income'!J36</f>
        <v>76357279.4800191</v>
      </c>
      <c r="U41" s="9"/>
      <c r="V41" s="82" t="n">
        <f aca="false">'Low SIPA income'!F36</f>
        <v>97069.6925701736</v>
      </c>
      <c r="W41" s="67"/>
      <c r="X41" s="82" t="n">
        <f aca="false">'Low SIPA income'!M36</f>
        <v>243811.08176735</v>
      </c>
      <c r="Y41" s="9"/>
      <c r="Z41" s="9" t="n">
        <f aca="false">R41+V41-N41-L41-F41</f>
        <v>-1284617.10660561</v>
      </c>
      <c r="AA41" s="9"/>
      <c r="AB41" s="9" t="n">
        <f aca="false">T41-P41-D41</f>
        <v>-40153868.3593014</v>
      </c>
      <c r="AC41" s="50"/>
      <c r="AD41" s="9"/>
      <c r="AE41" s="9"/>
      <c r="AF41" s="9"/>
      <c r="AG41" s="9" t="n">
        <f aca="false">AG40*'Pessimist macro hypothesis'!B23/'Pessimist macro hypothesis'!B22</f>
        <v>4783963956.87934</v>
      </c>
      <c r="AH41" s="40" t="n">
        <f aca="false">(AG41-AG40)/AG40</f>
        <v>0.0110601256264</v>
      </c>
      <c r="AI41" s="40" t="n">
        <f aca="false">(AG41-AG37)/AG37</f>
        <v>0.014852284606282</v>
      </c>
      <c r="AJ41" s="40" t="n">
        <f aca="false">AB41/AG41</f>
        <v>-0.00839343036888063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1" t="n">
        <f aca="false">workers_and_wage_low!C29</f>
        <v>11629790</v>
      </c>
      <c r="AX41" s="7"/>
      <c r="AY41" s="40" t="n">
        <f aca="false">(AW41-AW40)/AW40</f>
        <v>0.00415492792964468</v>
      </c>
      <c r="AZ41" s="39" t="n">
        <f aca="false">workers_and_wage_low!B29</f>
        <v>5855.85970001429</v>
      </c>
      <c r="BA41" s="40" t="n">
        <f aca="false">(AZ41-AZ40)/AZ40</f>
        <v>0.00665508150052408</v>
      </c>
      <c r="BB41" s="76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40" t="n">
        <f aca="false">BD41/BD40-1</f>
        <v>0.0139053339621691</v>
      </c>
      <c r="BF41" s="7"/>
      <c r="BG41" s="73" t="n">
        <f aca="false">(BB41-BB37)/BB37</f>
        <v>0.0652173913043478</v>
      </c>
      <c r="BH41" s="7"/>
      <c r="BI41" s="40" t="n">
        <f aca="false">T48/AG48</f>
        <v>0.0134233519982211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1" t="n">
        <f aca="false">'Low pensions'!Q42</f>
        <v>98578884.8520373</v>
      </c>
      <c r="E42" s="6"/>
      <c r="F42" s="8" t="n">
        <f aca="false">'Low pensions'!I42</f>
        <v>17917879.2222993</v>
      </c>
      <c r="G42" s="81" t="n">
        <f aca="false">'Low pensions'!K42</f>
        <v>380885.40907966</v>
      </c>
      <c r="H42" s="81" t="n">
        <f aca="false">'Low pensions'!V42</f>
        <v>2095519.14139238</v>
      </c>
      <c r="I42" s="81" t="n">
        <f aca="false">'Low pensions'!M42</f>
        <v>11779.9611055564</v>
      </c>
      <c r="J42" s="81" t="n">
        <f aca="false">'Low pensions'!W42</f>
        <v>64809.870352341</v>
      </c>
      <c r="K42" s="6"/>
      <c r="L42" s="81" t="n">
        <f aca="false">'Low pensions'!N42</f>
        <v>3782199.95951155</v>
      </c>
      <c r="M42" s="8"/>
      <c r="N42" s="81" t="n">
        <f aca="false">'Low pensions'!L42</f>
        <v>747873.088471308</v>
      </c>
      <c r="O42" s="6"/>
      <c r="P42" s="81" t="n">
        <f aca="false">'Low pensions'!X42</f>
        <v>23740430.6442621</v>
      </c>
      <c r="Q42" s="8"/>
      <c r="R42" s="81" t="n">
        <f aca="false">'Low SIPA income'!G37</f>
        <v>17252939.0451155</v>
      </c>
      <c r="S42" s="8"/>
      <c r="T42" s="81" t="n">
        <f aca="false">'Low SIPA income'!J37</f>
        <v>65968107.7805563</v>
      </c>
      <c r="U42" s="6"/>
      <c r="V42" s="81" t="n">
        <f aca="false">'Low SIPA income'!F37</f>
        <v>99939.5507377881</v>
      </c>
      <c r="W42" s="8"/>
      <c r="X42" s="81" t="n">
        <f aca="false">'Low SIPA income'!M37</f>
        <v>251019.33808133</v>
      </c>
      <c r="Y42" s="6"/>
      <c r="Z42" s="6" t="n">
        <f aca="false">R42+V42-N42-L42-F42</f>
        <v>-5095073.67442882</v>
      </c>
      <c r="AA42" s="6"/>
      <c r="AB42" s="6" t="n">
        <f aca="false">T42-P42-D42</f>
        <v>-56351207.7157431</v>
      </c>
      <c r="AC42" s="50"/>
      <c r="AD42" s="6"/>
      <c r="AE42" s="6"/>
      <c r="AF42" s="6"/>
      <c r="AG42" s="6" t="n">
        <f aca="false">AG41*'Pessimist macro hypothesis'!B24/'Pessimist macro hypothesis'!B23</f>
        <v>4863438779.35799</v>
      </c>
      <c r="AH42" s="61" t="n">
        <f aca="false">(AG42-AG41)/AG41</f>
        <v>0.0166127552788857</v>
      </c>
      <c r="AI42" s="61"/>
      <c r="AJ42" s="61" t="n">
        <f aca="false">AB42/AG42</f>
        <v>-0.011586700331238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0.0146419632440873</v>
      </c>
      <c r="AV42" s="5"/>
      <c r="AW42" s="65" t="n">
        <f aca="false">workers_and_wage_low!C30</f>
        <v>11635341</v>
      </c>
      <c r="AX42" s="5"/>
      <c r="AY42" s="61" t="n">
        <f aca="false">(AW42-AW41)/AW41</f>
        <v>0.000477308704628373</v>
      </c>
      <c r="AZ42" s="66" t="n">
        <f aca="false">workers_and_wage_low!B30</f>
        <v>5848.64930045534</v>
      </c>
      <c r="BA42" s="61" t="n">
        <f aca="false">(AZ42-AZ41)/AZ41</f>
        <v>-0.00123131357790668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0.0157020343076145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2" t="n">
        <f aca="false">'Low pensions'!Q43</f>
        <v>99750516.4073448</v>
      </c>
      <c r="E43" s="9"/>
      <c r="F43" s="67" t="n">
        <f aca="false">'Low pensions'!I43</f>
        <v>18130837.1263428</v>
      </c>
      <c r="G43" s="82" t="n">
        <f aca="false">'Low pensions'!K43</f>
        <v>391205.951358468</v>
      </c>
      <c r="H43" s="82" t="n">
        <f aca="false">'Low pensions'!V43</f>
        <v>2152299.71995811</v>
      </c>
      <c r="I43" s="82" t="n">
        <f aca="false">'Low pensions'!M43</f>
        <v>12099.1531347979</v>
      </c>
      <c r="J43" s="82" t="n">
        <f aca="false">'Low pensions'!W43</f>
        <v>66565.9707203539</v>
      </c>
      <c r="K43" s="9"/>
      <c r="L43" s="82" t="n">
        <f aca="false">'Low pensions'!N43</f>
        <v>3157600.83203534</v>
      </c>
      <c r="M43" s="67"/>
      <c r="N43" s="82" t="n">
        <f aca="false">'Low pensions'!L43</f>
        <v>757463.996524651</v>
      </c>
      <c r="O43" s="9"/>
      <c r="P43" s="82" t="n">
        <f aca="false">'Low pensions'!X43</f>
        <v>20552149.1489028</v>
      </c>
      <c r="Q43" s="67"/>
      <c r="R43" s="82" t="n">
        <f aca="false">'Low SIPA income'!G38</f>
        <v>20290736.7426203</v>
      </c>
      <c r="S43" s="67"/>
      <c r="T43" s="82" t="n">
        <f aca="false">'Low SIPA income'!J38</f>
        <v>77583390.5680563</v>
      </c>
      <c r="U43" s="9"/>
      <c r="V43" s="82" t="n">
        <f aca="false">'Low SIPA income'!F38</f>
        <v>99081.2806220998</v>
      </c>
      <c r="W43" s="67"/>
      <c r="X43" s="82" t="n">
        <f aca="false">'Low SIPA income'!M38</f>
        <v>248863.610996861</v>
      </c>
      <c r="Y43" s="9"/>
      <c r="Z43" s="9" t="n">
        <f aca="false">R43+V43-N43-L43-F43</f>
        <v>-1656083.93166041</v>
      </c>
      <c r="AA43" s="9"/>
      <c r="AB43" s="9" t="n">
        <f aca="false">T43-P43-D43</f>
        <v>-42719274.9881913</v>
      </c>
      <c r="AC43" s="50"/>
      <c r="AD43" s="9"/>
      <c r="AE43" s="9"/>
      <c r="AF43" s="9"/>
      <c r="AG43" s="9" t="n">
        <f aca="false">AG42*'Pessimist macro hypothesis'!B25/'Pessimist macro hypothesis'!B24</f>
        <v>4933282029.59826</v>
      </c>
      <c r="AH43" s="40" t="n">
        <f aca="false">(AG43-AG42)/AG42</f>
        <v>0.0143608778497862</v>
      </c>
      <c r="AI43" s="40"/>
      <c r="AJ43" s="40" t="n">
        <f aca="false">AB43/AG43</f>
        <v>-0.00865940255024709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workers_and_wage_low!C31</f>
        <v>11679995</v>
      </c>
      <c r="AX43" s="7"/>
      <c r="AY43" s="40" t="n">
        <f aca="false">(AW43-AW42)/AW42</f>
        <v>0.00383779040081421</v>
      </c>
      <c r="AZ43" s="39" t="n">
        <f aca="false">workers_and_wage_low!B31</f>
        <v>5872.32362668892</v>
      </c>
      <c r="BA43" s="40" t="n">
        <f aca="false">(AZ43-AZ42)/AZ42</f>
        <v>0.00404782797144912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0.0135059354676894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2" t="n">
        <f aca="false">'Low pensions'!Q44</f>
        <v>101275485.472428</v>
      </c>
      <c r="E44" s="9"/>
      <c r="F44" s="67" t="n">
        <f aca="false">'Low pensions'!I44</f>
        <v>18408018.3053236</v>
      </c>
      <c r="G44" s="82" t="n">
        <f aca="false">'Low pensions'!K44</f>
        <v>413429.259236314</v>
      </c>
      <c r="H44" s="82" t="n">
        <f aca="false">'Low pensions'!V44</f>
        <v>2274565.80296615</v>
      </c>
      <c r="I44" s="82" t="n">
        <f aca="false">'Low pensions'!M44</f>
        <v>12786.4719351437</v>
      </c>
      <c r="J44" s="82" t="n">
        <f aca="false">'Low pensions'!W44</f>
        <v>70347.395968025</v>
      </c>
      <c r="K44" s="9"/>
      <c r="L44" s="82" t="n">
        <f aca="false">'Low pensions'!N44</f>
        <v>3202307.5882076</v>
      </c>
      <c r="M44" s="67"/>
      <c r="N44" s="82" t="n">
        <f aca="false">'Low pensions'!L44</f>
        <v>771319.457887795</v>
      </c>
      <c r="O44" s="9"/>
      <c r="P44" s="82" t="n">
        <f aca="false">'Low pensions'!X44</f>
        <v>20860361.3796057</v>
      </c>
      <c r="Q44" s="67"/>
      <c r="R44" s="82" t="n">
        <f aca="false">'Low SIPA income'!G39</f>
        <v>17626589.2715708</v>
      </c>
      <c r="S44" s="67"/>
      <c r="T44" s="82" t="n">
        <f aca="false">'Low SIPA income'!J39</f>
        <v>67396791.8063082</v>
      </c>
      <c r="U44" s="9"/>
      <c r="V44" s="82" t="n">
        <f aca="false">'Low SIPA income'!F39</f>
        <v>98942.9954109546</v>
      </c>
      <c r="W44" s="67"/>
      <c r="X44" s="82" t="n">
        <f aca="false">'Low SIPA income'!M39</f>
        <v>248516.278415197</v>
      </c>
      <c r="Y44" s="9"/>
      <c r="Z44" s="9" t="n">
        <f aca="false">R44+V44-N44-L44-F44</f>
        <v>-4656113.08443728</v>
      </c>
      <c r="AA44" s="9"/>
      <c r="AB44" s="9" t="n">
        <f aca="false">T44-P44-D44</f>
        <v>-54739055.0457254</v>
      </c>
      <c r="AC44" s="50"/>
      <c r="AD44" s="9"/>
      <c r="AE44" s="9"/>
      <c r="AF44" s="9"/>
      <c r="AG44" s="9" t="n">
        <f aca="false">AG43*'Pessimist macro hypothesis'!B26/'Pessimist macro hypothesis'!B25</f>
        <v>4968213093.76751</v>
      </c>
      <c r="AH44" s="40" t="n">
        <f aca="false">(AG44-AG43)/AG43</f>
        <v>0.00708069475040695</v>
      </c>
      <c r="AI44" s="40"/>
      <c r="AJ44" s="40" t="n">
        <f aca="false">AB44/AG44</f>
        <v>-0.0110178557184663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1" t="n">
        <f aca="false">workers_and_wage_low!C32</f>
        <v>11723165</v>
      </c>
      <c r="AX44" s="7"/>
      <c r="AY44" s="40" t="n">
        <f aca="false">(AW44-AW43)/AW43</f>
        <v>0.00369606322605446</v>
      </c>
      <c r="AZ44" s="39" t="n">
        <f aca="false">workers_and_wage_low!B32</f>
        <v>5881.37511943714</v>
      </c>
      <c r="BA44" s="40" t="n">
        <f aca="false">(AZ44-AZ43)/AZ43</f>
        <v>0.00154138179767273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0.0154586402288122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2" t="n">
        <f aca="false">'Low pensions'!Q45</f>
        <v>102917719.818285</v>
      </c>
      <c r="E45" s="9"/>
      <c r="F45" s="67" t="n">
        <f aca="false">'Low pensions'!I45</f>
        <v>18706513.8371806</v>
      </c>
      <c r="G45" s="82" t="n">
        <f aca="false">'Low pensions'!K45</f>
        <v>432190.075151436</v>
      </c>
      <c r="H45" s="82" t="n">
        <f aca="false">'Low pensions'!V45</f>
        <v>2377782.27679557</v>
      </c>
      <c r="I45" s="82" t="n">
        <f aca="false">'Low pensions'!M45</f>
        <v>13366.7033551992</v>
      </c>
      <c r="J45" s="82" t="n">
        <f aca="false">'Low pensions'!W45</f>
        <v>73539.6580452244</v>
      </c>
      <c r="K45" s="9"/>
      <c r="L45" s="82" t="n">
        <f aca="false">'Low pensions'!N45</f>
        <v>3281633.09514559</v>
      </c>
      <c r="M45" s="67"/>
      <c r="N45" s="82" t="n">
        <f aca="false">'Low pensions'!L45</f>
        <v>785256.774943322</v>
      </c>
      <c r="O45" s="9"/>
      <c r="P45" s="82" t="n">
        <f aca="false">'Low pensions'!X45</f>
        <v>21348660.8184707</v>
      </c>
      <c r="Q45" s="67"/>
      <c r="R45" s="82" t="n">
        <f aca="false">'Low SIPA income'!G40</f>
        <v>20573650.8046042</v>
      </c>
      <c r="S45" s="67" t="n">
        <f aca="false">SUM(T42:T45)/AVERAGE(AG42:AG45)</f>
        <v>0.0584043385346648</v>
      </c>
      <c r="T45" s="82" t="n">
        <f aca="false">'Low SIPA income'!J40</f>
        <v>78665137.0046945</v>
      </c>
      <c r="U45" s="9"/>
      <c r="V45" s="82" t="n">
        <f aca="false">'Low SIPA income'!F40</f>
        <v>101028.209608148</v>
      </c>
      <c r="W45" s="67"/>
      <c r="X45" s="82" t="n">
        <f aca="false">'Low SIPA income'!M40</f>
        <v>253753.735294613</v>
      </c>
      <c r="Y45" s="9"/>
      <c r="Z45" s="9" t="n">
        <f aca="false">R45+V45-N45-L45-F45</f>
        <v>-2098724.69305719</v>
      </c>
      <c r="AA45" s="9"/>
      <c r="AB45" s="9" t="n">
        <f aca="false">T45-P45-D45</f>
        <v>-45601243.6320612</v>
      </c>
      <c r="AC45" s="50"/>
      <c r="AD45" s="9"/>
      <c r="AE45" s="9"/>
      <c r="AF45" s="9"/>
      <c r="AG45" s="9" t="n">
        <f aca="false">AG44*'Pessimist macro hypothesis'!B27/'Pessimist macro hypothesis'!B26</f>
        <v>5070128657.7551</v>
      </c>
      <c r="AH45" s="40" t="n">
        <f aca="false">(AG45-AG44)/AG44</f>
        <v>0.0205135250972703</v>
      </c>
      <c r="AI45" s="40" t="n">
        <f aca="false">(AG45-AG41)/AG41</f>
        <v>0.0598174868069931</v>
      </c>
      <c r="AJ45" s="40" t="n">
        <f aca="false">AB45/AG45</f>
        <v>-0.00899409989573165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1" t="n">
        <f aca="false">workers_and_wage_low!C33</f>
        <v>11812914</v>
      </c>
      <c r="AX45" s="7"/>
      <c r="AY45" s="40" t="n">
        <f aca="false">(AW45-AW44)/AW44</f>
        <v>0.00765569707497933</v>
      </c>
      <c r="AZ45" s="39" t="n">
        <f aca="false">workers_and_wage_low!B33</f>
        <v>5864.70886037474</v>
      </c>
      <c r="BA45" s="40" t="n">
        <f aca="false">(AZ45-AZ44)/AZ44</f>
        <v>-0.00283373509153101</v>
      </c>
      <c r="BB45" s="76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0.0134496180655275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1" t="n">
        <f aca="false">'Low pensions'!Q46</f>
        <v>104376017.262226</v>
      </c>
      <c r="E46" s="6"/>
      <c r="F46" s="8" t="n">
        <f aca="false">'Low pensions'!I46</f>
        <v>18971576.6598119</v>
      </c>
      <c r="G46" s="81" t="n">
        <f aca="false">'Low pensions'!K46</f>
        <v>459730.106599243</v>
      </c>
      <c r="H46" s="81" t="n">
        <f aca="false">'Low pensions'!V46</f>
        <v>2529299.40419846</v>
      </c>
      <c r="I46" s="81" t="n">
        <f aca="false">'Low pensions'!M46</f>
        <v>14218.4569051312</v>
      </c>
      <c r="J46" s="81" t="n">
        <f aca="false">'Low pensions'!W46</f>
        <v>78225.7547690246</v>
      </c>
      <c r="K46" s="6"/>
      <c r="L46" s="81" t="n">
        <f aca="false">'Low pensions'!N46</f>
        <v>4037420.7685793</v>
      </c>
      <c r="M46" s="8"/>
      <c r="N46" s="81" t="n">
        <f aca="false">'Low pensions'!L46</f>
        <v>797818.600339349</v>
      </c>
      <c r="O46" s="6"/>
      <c r="P46" s="81" t="n">
        <f aca="false">'Low pensions'!X46</f>
        <v>25339558.1057729</v>
      </c>
      <c r="Q46" s="8"/>
      <c r="R46" s="81" t="n">
        <f aca="false">'Low SIPA income'!G41</f>
        <v>17824283.8895817</v>
      </c>
      <c r="S46" s="8"/>
      <c r="T46" s="81" t="n">
        <f aca="false">'Low SIPA income'!J41</f>
        <v>68152694.3128018</v>
      </c>
      <c r="U46" s="6"/>
      <c r="V46" s="81" t="n">
        <f aca="false">'Low SIPA income'!F41</f>
        <v>101548.16609811</v>
      </c>
      <c r="W46" s="8"/>
      <c r="X46" s="81" t="n">
        <f aca="false">'Low SIPA income'!M41</f>
        <v>255059.71608978</v>
      </c>
      <c r="Y46" s="6"/>
      <c r="Z46" s="6" t="n">
        <f aca="false">R46+V46-N46-L46-F46</f>
        <v>-5880983.97305067</v>
      </c>
      <c r="AA46" s="6"/>
      <c r="AB46" s="6" t="n">
        <f aca="false">T46-P46-D46</f>
        <v>-61562881.0551972</v>
      </c>
      <c r="AC46" s="50"/>
      <c r="AD46" s="6"/>
      <c r="AE46" s="6"/>
      <c r="AF46" s="6"/>
      <c r="AG46" s="6" t="n">
        <f aca="false">AG45*'Pessimist macro hypothesis'!B28/'Pessimist macro hypothesis'!B27</f>
        <v>5106610718.3259</v>
      </c>
      <c r="AH46" s="61" t="n">
        <f aca="false">(AG46-AG45)/AG45</f>
        <v>0.00719549010161724</v>
      </c>
      <c r="AI46" s="61"/>
      <c r="AJ46" s="61" t="n">
        <f aca="false">AB46/AG46</f>
        <v>-0.0120555265421484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0.00391605121770934</v>
      </c>
      <c r="AV46" s="5"/>
      <c r="AW46" s="65" t="n">
        <f aca="false">workers_and_wage_low!C34</f>
        <v>11800227</v>
      </c>
      <c r="AX46" s="5"/>
      <c r="AY46" s="61" t="n">
        <f aca="false">(AW46-AW45)/AW45</f>
        <v>-0.00107399410509549</v>
      </c>
      <c r="AZ46" s="66" t="n">
        <f aca="false">workers_and_wage_low!B34</f>
        <v>5876.93970700851</v>
      </c>
      <c r="BA46" s="61" t="n">
        <f aca="false">(AZ46-AZ45)/AZ45</f>
        <v>0.00208549937003914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61" t="n">
        <f aca="false">BD46/BD45-1</f>
        <v>0.00457154249559943</v>
      </c>
      <c r="BF46" s="5"/>
      <c r="BG46" s="5"/>
      <c r="BH46" s="5"/>
      <c r="BI46" s="61" t="n">
        <f aca="false">T53/AG53</f>
        <v>0.015341026315132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2" t="n">
        <f aca="false">'Low pensions'!Q47</f>
        <v>105824533.293383</v>
      </c>
      <c r="E47" s="9"/>
      <c r="F47" s="67" t="n">
        <f aca="false">'Low pensions'!I47</f>
        <v>19234861.5948848</v>
      </c>
      <c r="G47" s="82" t="n">
        <f aca="false">'Low pensions'!K47</f>
        <v>472031.275171964</v>
      </c>
      <c r="H47" s="82" t="n">
        <f aca="false">'Low pensions'!V47</f>
        <v>2596976.80425408</v>
      </c>
      <c r="I47" s="82" t="n">
        <f aca="false">'Low pensions'!M47</f>
        <v>14598.9054176895</v>
      </c>
      <c r="J47" s="82" t="n">
        <f aca="false">'Low pensions'!W47</f>
        <v>80318.8702346615</v>
      </c>
      <c r="K47" s="9"/>
      <c r="L47" s="82" t="n">
        <f aca="false">'Low pensions'!N47</f>
        <v>3339548.22053238</v>
      </c>
      <c r="M47" s="67"/>
      <c r="N47" s="82" t="n">
        <f aca="false">'Low pensions'!L47</f>
        <v>810650.15494613</v>
      </c>
      <c r="O47" s="9"/>
      <c r="P47" s="82" t="n">
        <f aca="false">'Low pensions'!X47</f>
        <v>21788889.5639367</v>
      </c>
      <c r="Q47" s="67"/>
      <c r="R47" s="82" t="n">
        <f aca="false">'Low SIPA income'!G42</f>
        <v>20615510.2103393</v>
      </c>
      <c r="S47" s="67"/>
      <c r="T47" s="82" t="n">
        <f aca="false">'Low SIPA income'!J42</f>
        <v>78825190.0705487</v>
      </c>
      <c r="U47" s="9"/>
      <c r="V47" s="82" t="n">
        <f aca="false">'Low SIPA income'!F42</f>
        <v>101831.24953113</v>
      </c>
      <c r="W47" s="67"/>
      <c r="X47" s="82" t="n">
        <f aca="false">'Low SIPA income'!M42</f>
        <v>255770.740058309</v>
      </c>
      <c r="Y47" s="9"/>
      <c r="Z47" s="9" t="n">
        <f aca="false">R47+V47-N47-L47-F47</f>
        <v>-2667718.51049288</v>
      </c>
      <c r="AA47" s="9"/>
      <c r="AB47" s="9" t="n">
        <f aca="false">T47-P47-D47</f>
        <v>-48788232.7867709</v>
      </c>
      <c r="AC47" s="50"/>
      <c r="AD47" s="9"/>
      <c r="AE47" s="9"/>
      <c r="AF47" s="9"/>
      <c r="AG47" s="9" t="n">
        <f aca="false">AG46*'Pessimist macro hypothesis'!B29/'Pessimist macro hypothesis'!B28</f>
        <v>5130613310.78221</v>
      </c>
      <c r="AH47" s="40" t="n">
        <f aca="false">(AG47-AG46)/AG46</f>
        <v>0.00470029806074231</v>
      </c>
      <c r="AI47" s="40"/>
      <c r="AJ47" s="40" t="n">
        <f aca="false">AB47/AG47</f>
        <v>-0.00950923989618167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workers_and_wage_low!C35</f>
        <v>11793267</v>
      </c>
      <c r="AX47" s="7"/>
      <c r="AY47" s="40" t="n">
        <f aca="false">(AW47-AW46)/AW46</f>
        <v>-0.00058981916195341</v>
      </c>
      <c r="AZ47" s="39" t="n">
        <f aca="false">workers_and_wage_low!B35</f>
        <v>5889.23892161838</v>
      </c>
      <c r="BA47" s="40" t="n">
        <f aca="false">(AZ47-AZ46)/AZ46</f>
        <v>0.00209279237546114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40" t="n">
        <f aca="false">BD47/BD46-1</f>
        <v>0.00455073860069999</v>
      </c>
      <c r="BF47" s="7"/>
      <c r="BG47" s="7"/>
      <c r="BH47" s="7"/>
      <c r="BI47" s="40" t="n">
        <f aca="false">T54/AG54</f>
        <v>0.013413466709808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2" t="n">
        <f aca="false">'Low pensions'!Q48</f>
        <v>107234365.54907</v>
      </c>
      <c r="E48" s="9"/>
      <c r="F48" s="67" t="n">
        <f aca="false">'Low pensions'!I48</f>
        <v>19491115.2958576</v>
      </c>
      <c r="G48" s="82" t="n">
        <f aca="false">'Low pensions'!K48</f>
        <v>486604.920960022</v>
      </c>
      <c r="H48" s="82" t="n">
        <f aca="false">'Low pensions'!V48</f>
        <v>2677156.70345931</v>
      </c>
      <c r="I48" s="82" t="n">
        <f aca="false">'Low pensions'!M48</f>
        <v>15049.6367307224</v>
      </c>
      <c r="J48" s="82" t="n">
        <f aca="false">'Low pensions'!W48</f>
        <v>82798.6609317313</v>
      </c>
      <c r="K48" s="9"/>
      <c r="L48" s="82" t="n">
        <f aca="false">'Low pensions'!N48</f>
        <v>3329108.44187373</v>
      </c>
      <c r="M48" s="67"/>
      <c r="N48" s="82" t="n">
        <f aca="false">'Low pensions'!L48</f>
        <v>823278.511921696</v>
      </c>
      <c r="O48" s="9"/>
      <c r="P48" s="82" t="n">
        <f aca="false">'Low pensions'!X48</f>
        <v>21804194.9969603</v>
      </c>
      <c r="Q48" s="67"/>
      <c r="R48" s="82" t="n">
        <f aca="false">'Low SIPA income'!G43</f>
        <v>18052219.4596199</v>
      </c>
      <c r="S48" s="67"/>
      <c r="T48" s="82" t="n">
        <f aca="false">'Low SIPA income'!J43</f>
        <v>69024225.7204058</v>
      </c>
      <c r="U48" s="9"/>
      <c r="V48" s="82" t="n">
        <f aca="false">'Low SIPA income'!F43</f>
        <v>98404.4668581081</v>
      </c>
      <c r="W48" s="67"/>
      <c r="X48" s="82" t="n">
        <f aca="false">'Low SIPA income'!M43</f>
        <v>247163.649952537</v>
      </c>
      <c r="Y48" s="9"/>
      <c r="Z48" s="9" t="n">
        <f aca="false">R48+V48-N48-L48-F48</f>
        <v>-5492878.32317504</v>
      </c>
      <c r="AA48" s="9"/>
      <c r="AB48" s="9" t="n">
        <f aca="false">T48-P48-D48</f>
        <v>-60014334.8256243</v>
      </c>
      <c r="AC48" s="50"/>
      <c r="AD48" s="9"/>
      <c r="AE48" s="9"/>
      <c r="AF48" s="9"/>
      <c r="AG48" s="9" t="n">
        <f aca="false">AG47*'Pessimist macro hypothesis'!B30/'Pessimist macro hypothesis'!B29</f>
        <v>5142100552.04938</v>
      </c>
      <c r="AH48" s="40" t="n">
        <f aca="false">(AG48-AG47)/AG47</f>
        <v>0.0022389606410252</v>
      </c>
      <c r="AI48" s="40"/>
      <c r="AJ48" s="40" t="n">
        <f aca="false">AB48/AG48</f>
        <v>-0.0116711709967837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1" t="n">
        <f aca="false">workers_and_wage_low!C36</f>
        <v>11813608</v>
      </c>
      <c r="AX48" s="7"/>
      <c r="AY48" s="40" t="n">
        <f aca="false">(AW48-AW47)/AW47</f>
        <v>0.00172479771720593</v>
      </c>
      <c r="AZ48" s="39" t="n">
        <f aca="false">workers_and_wage_low!B36</f>
        <v>5900.63218278658</v>
      </c>
      <c r="BA48" s="40" t="n">
        <f aca="false">(AZ48-AZ47)/AZ47</f>
        <v>0.00193458973558927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40" t="n">
        <f aca="false">BD48/BD47-1</f>
        <v>0.00453012319421409</v>
      </c>
      <c r="BF48" s="7"/>
      <c r="BG48" s="7"/>
      <c r="BH48" s="7"/>
      <c r="BI48" s="40" t="n">
        <f aca="false">T55/AG55</f>
        <v>0.0154506533026188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2" t="n">
        <f aca="false">'Low pensions'!Q49</f>
        <v>108608350.553054</v>
      </c>
      <c r="E49" s="9"/>
      <c r="F49" s="67" t="n">
        <f aca="false">'Low pensions'!I49</f>
        <v>19740853.3345013</v>
      </c>
      <c r="G49" s="82" t="n">
        <f aca="false">'Low pensions'!K49</f>
        <v>510892.845799378</v>
      </c>
      <c r="H49" s="82" t="n">
        <f aca="false">'Low pensions'!V49</f>
        <v>2810781.69982908</v>
      </c>
      <c r="I49" s="82" t="n">
        <f aca="false">'Low pensions'!M49</f>
        <v>15800.8096638983</v>
      </c>
      <c r="J49" s="82" t="n">
        <f aca="false">'Low pensions'!W49</f>
        <v>86931.392778219</v>
      </c>
      <c r="K49" s="9"/>
      <c r="L49" s="82" t="n">
        <f aca="false">'Low pensions'!N49</f>
        <v>3441389.53811465</v>
      </c>
      <c r="M49" s="67"/>
      <c r="N49" s="82" t="n">
        <f aca="false">'Low pensions'!L49</f>
        <v>834884.718503386</v>
      </c>
      <c r="O49" s="9"/>
      <c r="P49" s="82" t="n">
        <f aca="false">'Low pensions'!X49</f>
        <v>22450676.0633442</v>
      </c>
      <c r="Q49" s="67"/>
      <c r="R49" s="82" t="n">
        <f aca="false">'Low SIPA income'!G44</f>
        <v>21148972.6031851</v>
      </c>
      <c r="S49" s="67"/>
      <c r="T49" s="82" t="n">
        <f aca="false">'Low SIPA income'!J44</f>
        <v>80864929.7656869</v>
      </c>
      <c r="U49" s="9"/>
      <c r="V49" s="82" t="n">
        <f aca="false">'Low SIPA income'!F44</f>
        <v>99195.8802492274</v>
      </c>
      <c r="W49" s="67"/>
      <c r="X49" s="82" t="n">
        <f aca="false">'Low SIPA income'!M44</f>
        <v>249151.452220216</v>
      </c>
      <c r="Y49" s="9"/>
      <c r="Z49" s="9" t="n">
        <f aca="false">R49+V49-N49-L49-F49</f>
        <v>-2768959.107685</v>
      </c>
      <c r="AA49" s="9"/>
      <c r="AB49" s="9" t="n">
        <f aca="false">T49-P49-D49</f>
        <v>-50194096.8507109</v>
      </c>
      <c r="AC49" s="50"/>
      <c r="AD49" s="9"/>
      <c r="AE49" s="9"/>
      <c r="AF49" s="9"/>
      <c r="AG49" s="9" t="n">
        <f aca="false">AG48*'Pessimist macro hypothesis'!B31/'Pessimist macro hypothesis'!B30</f>
        <v>5149965168.93816</v>
      </c>
      <c r="AH49" s="40" t="n">
        <f aca="false">(AG49-AG48)/AG48</f>
        <v>0.00152945606745263</v>
      </c>
      <c r="AI49" s="40" t="n">
        <f aca="false">(AG49-AG45)/AG45</f>
        <v>0.0157464468009003</v>
      </c>
      <c r="AJ49" s="40" t="n">
        <f aca="false">AB49/AG49</f>
        <v>-0.00974649249153273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1" t="n">
        <f aca="false">workers_and_wage_low!C37</f>
        <v>11857530</v>
      </c>
      <c r="AX49" s="7"/>
      <c r="AY49" s="40" t="n">
        <f aca="false">(AW49-AW48)/AW48</f>
        <v>0.00371791581369553</v>
      </c>
      <c r="AZ49" s="39" t="n">
        <f aca="false">workers_and_wage_low!B37</f>
        <v>5938.77220257106</v>
      </c>
      <c r="BA49" s="40" t="n">
        <f aca="false">(AZ49-AZ48)/AZ48</f>
        <v>0.00646371754805243</v>
      </c>
      <c r="BB49" s="76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40" t="n">
        <f aca="false">BD49/BD48-1</f>
        <v>0.00450969372606691</v>
      </c>
      <c r="BF49" s="7"/>
      <c r="BG49" s="73" t="n">
        <f aca="false">(BB49-BB45)/BB45</f>
        <v>0.0204081632653061</v>
      </c>
      <c r="BH49" s="7"/>
      <c r="BI49" s="40" t="n">
        <f aca="false">T56/AG56</f>
        <v>0.013490736540723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1" t="n">
        <f aca="false">'Low pensions'!Q50</f>
        <v>110042655.072498</v>
      </c>
      <c r="E50" s="6"/>
      <c r="F50" s="8" t="n">
        <f aca="false">'Low pensions'!I50</f>
        <v>20001555.1590957</v>
      </c>
      <c r="G50" s="81" t="n">
        <f aca="false">'Low pensions'!K50</f>
        <v>550183.747026487</v>
      </c>
      <c r="H50" s="81" t="n">
        <f aca="false">'Low pensions'!V50</f>
        <v>3026948.64569059</v>
      </c>
      <c r="I50" s="81" t="n">
        <f aca="false">'Low pensions'!M50</f>
        <v>17015.992176077</v>
      </c>
      <c r="J50" s="81" t="n">
        <f aca="false">'Low pensions'!W50</f>
        <v>93616.9684234208</v>
      </c>
      <c r="K50" s="6"/>
      <c r="L50" s="81" t="n">
        <f aca="false">'Low pensions'!N50</f>
        <v>4214222.81313932</v>
      </c>
      <c r="M50" s="8"/>
      <c r="N50" s="81" t="n">
        <f aca="false">'Low pensions'!L50</f>
        <v>847361.004991882</v>
      </c>
      <c r="O50" s="6"/>
      <c r="P50" s="81" t="n">
        <f aca="false">'Low pensions'!X50</f>
        <v>26529552.4485021</v>
      </c>
      <c r="Q50" s="8"/>
      <c r="R50" s="81" t="n">
        <f aca="false">'Low SIPA income'!G45</f>
        <v>18398679.5532606</v>
      </c>
      <c r="S50" s="8"/>
      <c r="T50" s="81" t="n">
        <f aca="false">'Low SIPA income'!J45</f>
        <v>70348945.9167267</v>
      </c>
      <c r="U50" s="6"/>
      <c r="V50" s="81" t="n">
        <f aca="false">'Low SIPA income'!F45</f>
        <v>98631.2314819849</v>
      </c>
      <c r="W50" s="8"/>
      <c r="X50" s="81" t="n">
        <f aca="false">'Low SIPA income'!M45</f>
        <v>247733.21730966</v>
      </c>
      <c r="Y50" s="6"/>
      <c r="Z50" s="6" t="n">
        <f aca="false">R50+V50-N50-L50-F50</f>
        <v>-6565828.19248429</v>
      </c>
      <c r="AA50" s="6"/>
      <c r="AB50" s="6" t="n">
        <f aca="false">T50-P50-D50</f>
        <v>-66223261.6042739</v>
      </c>
      <c r="AC50" s="50"/>
      <c r="AD50" s="6"/>
      <c r="AE50" s="6"/>
      <c r="AF50" s="6"/>
      <c r="AG50" s="6" t="n">
        <f aca="false">AG49*'Pessimist macro hypothesis'!B32/'Pessimist macro hypothesis'!B31</f>
        <v>5208742932.6924</v>
      </c>
      <c r="AH50" s="61" t="n">
        <f aca="false">(AG50-AG49)/AG49</f>
        <v>0.0114132352018147</v>
      </c>
      <c r="AI50" s="61"/>
      <c r="AJ50" s="61" t="n">
        <f aca="false">AB50/AG50</f>
        <v>-0.0127138663704494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0.00984342070785901</v>
      </c>
      <c r="AV50" s="5"/>
      <c r="AW50" s="65" t="n">
        <f aca="false">workers_and_wage_low!C38</f>
        <v>11883432</v>
      </c>
      <c r="AX50" s="5"/>
      <c r="AY50" s="61" t="n">
        <f aca="false">(AW50-AW49)/AW49</f>
        <v>0.00218443470098747</v>
      </c>
      <c r="AZ50" s="66" t="n">
        <f aca="false">workers_and_wage_low!B38</f>
        <v>5936.26369450293</v>
      </c>
      <c r="BA50" s="61" t="n">
        <f aca="false">(AZ50-AZ49)/AZ49</f>
        <v>-0.000422395064597474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61" t="n">
        <f aca="false">BD50/BD49-1</f>
        <v>0.00224472384598839</v>
      </c>
      <c r="BF50" s="5"/>
      <c r="BG50" s="5"/>
      <c r="BH50" s="5"/>
      <c r="BI50" s="61" t="n">
        <f aca="false">T57/AG57</f>
        <v>0.0155612878958801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2" t="n">
        <f aca="false">'Low pensions'!Q51</f>
        <v>111369503.685415</v>
      </c>
      <c r="E51" s="9"/>
      <c r="F51" s="67" t="n">
        <f aca="false">'Low pensions'!I51</f>
        <v>20242725.6006988</v>
      </c>
      <c r="G51" s="82" t="n">
        <f aca="false">'Low pensions'!K51</f>
        <v>580008.321451631</v>
      </c>
      <c r="H51" s="82" t="n">
        <f aca="false">'Low pensions'!V51</f>
        <v>3191034.65450565</v>
      </c>
      <c r="I51" s="82" t="n">
        <f aca="false">'Low pensions'!M51</f>
        <v>17938.4016943804</v>
      </c>
      <c r="J51" s="82" t="n">
        <f aca="false">'Low pensions'!W51</f>
        <v>98691.7934383196</v>
      </c>
      <c r="K51" s="9"/>
      <c r="L51" s="82" t="n">
        <f aca="false">'Low pensions'!N51</f>
        <v>3525955.09119048</v>
      </c>
      <c r="M51" s="67"/>
      <c r="N51" s="82" t="n">
        <f aca="false">'Low pensions'!L51</f>
        <v>859234.920647852</v>
      </c>
      <c r="O51" s="9"/>
      <c r="P51" s="82" t="n">
        <f aca="false">'Low pensions'!X51</f>
        <v>23023454.7479901</v>
      </c>
      <c r="Q51" s="67"/>
      <c r="R51" s="82" t="n">
        <f aca="false">'Low SIPA income'!G46</f>
        <v>21365194.9068942</v>
      </c>
      <c r="S51" s="67"/>
      <c r="T51" s="82" t="n">
        <f aca="false">'Low SIPA income'!J46</f>
        <v>81691674.4842732</v>
      </c>
      <c r="U51" s="9"/>
      <c r="V51" s="82" t="n">
        <f aca="false">'Low SIPA income'!F46</f>
        <v>96558.5891221155</v>
      </c>
      <c r="W51" s="67"/>
      <c r="X51" s="82" t="n">
        <f aca="false">'Low SIPA income'!M46</f>
        <v>242527.337261041</v>
      </c>
      <c r="Y51" s="9"/>
      <c r="Z51" s="9" t="n">
        <f aca="false">R51+V51-N51-L51-F51</f>
        <v>-3166162.11652089</v>
      </c>
      <c r="AA51" s="9"/>
      <c r="AB51" s="9" t="n">
        <f aca="false">T51-P51-D51</f>
        <v>-52701283.9491316</v>
      </c>
      <c r="AC51" s="50"/>
      <c r="AD51" s="9"/>
      <c r="AE51" s="9"/>
      <c r="AF51" s="9"/>
      <c r="AG51" s="9" t="n">
        <f aca="false">AG50*'Pessimist macro hypothesis'!B33/'Pessimist macro hypothesis'!B32</f>
        <v>5284531710.10566</v>
      </c>
      <c r="AH51" s="40" t="n">
        <f aca="false">(AG51-AG50)/AG50</f>
        <v>0.0145503009829048</v>
      </c>
      <c r="AI51" s="40"/>
      <c r="AJ51" s="40" t="n">
        <f aca="false">AB51/AG51</f>
        <v>-0.00997274438685844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workers_and_wage_low!C39</f>
        <v>11940764</v>
      </c>
      <c r="AX51" s="7"/>
      <c r="AY51" s="40" t="n">
        <f aca="false">(AW51-AW50)/AW50</f>
        <v>0.00482453217218729</v>
      </c>
      <c r="AZ51" s="39" t="n">
        <f aca="false">workers_and_wage_low!B39</f>
        <v>5936.23091397771</v>
      </c>
      <c r="BA51" s="40" t="n">
        <f aca="false">(AZ51-AZ50)/AZ50</f>
        <v>-5.52208036947767E-006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40" t="n">
        <f aca="false">BD51/BD50-1</f>
        <v>0.00223969634619237</v>
      </c>
      <c r="BF51" s="7"/>
      <c r="BG51" s="7"/>
      <c r="BH51" s="7"/>
      <c r="BI51" s="40" t="n">
        <f aca="false">T58/AG58</f>
        <v>0.0135496260453842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2" t="n">
        <f aca="false">'Low pensions'!Q52</f>
        <v>112401743.095223</v>
      </c>
      <c r="E52" s="9"/>
      <c r="F52" s="67" t="n">
        <f aca="false">'Low pensions'!I52</f>
        <v>20430347.3322816</v>
      </c>
      <c r="G52" s="82" t="n">
        <f aca="false">'Low pensions'!K52</f>
        <v>581095.511045762</v>
      </c>
      <c r="H52" s="82" t="n">
        <f aca="false">'Low pensions'!V52</f>
        <v>3197016.05087977</v>
      </c>
      <c r="I52" s="82" t="n">
        <f aca="false">'Low pensions'!M52</f>
        <v>17972.0261148172</v>
      </c>
      <c r="J52" s="82" t="n">
        <f aca="false">'Low pensions'!W52</f>
        <v>98876.785078755</v>
      </c>
      <c r="K52" s="9"/>
      <c r="L52" s="82" t="n">
        <f aca="false">'Low pensions'!N52</f>
        <v>3605222.73934792</v>
      </c>
      <c r="M52" s="67"/>
      <c r="N52" s="82" t="n">
        <f aca="false">'Low pensions'!L52</f>
        <v>868728.179568276</v>
      </c>
      <c r="O52" s="9"/>
      <c r="P52" s="82" t="n">
        <f aca="false">'Low pensions'!X52</f>
        <v>23487004.0607175</v>
      </c>
      <c r="Q52" s="67"/>
      <c r="R52" s="82" t="n">
        <f aca="false">'Low SIPA income'!G47</f>
        <v>18630169.327983</v>
      </c>
      <c r="S52" s="67"/>
      <c r="T52" s="82" t="n">
        <f aca="false">'Low SIPA income'!J47</f>
        <v>71234067.13399</v>
      </c>
      <c r="U52" s="9"/>
      <c r="V52" s="82" t="n">
        <f aca="false">'Low SIPA income'!F47</f>
        <v>98229.6995716639</v>
      </c>
      <c r="W52" s="67"/>
      <c r="X52" s="82" t="n">
        <f aca="false">'Low SIPA income'!M47</f>
        <v>246724.684915796</v>
      </c>
      <c r="Y52" s="9"/>
      <c r="Z52" s="9" t="n">
        <f aca="false">R52+V52-N52-L52-F52</f>
        <v>-6175899.22364314</v>
      </c>
      <c r="AA52" s="9"/>
      <c r="AB52" s="9" t="n">
        <f aca="false">T52-P52-D52</f>
        <v>-64654680.0219504</v>
      </c>
      <c r="AC52" s="50"/>
      <c r="AD52" s="9"/>
      <c r="AE52" s="9"/>
      <c r="AF52" s="9"/>
      <c r="AG52" s="9" t="n">
        <f aca="false">AG51*'Pessimist macro hypothesis'!B34/'Pessimist macro hypothesis'!B33</f>
        <v>5296363568.61086</v>
      </c>
      <c r="AH52" s="40" t="n">
        <f aca="false">(AG52-AG51)/AG51</f>
        <v>0.0022389606410296</v>
      </c>
      <c r="AI52" s="40"/>
      <c r="AJ52" s="40" t="n">
        <f aca="false">AB52/AG52</f>
        <v>-0.0122073719419734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1" t="n">
        <f aca="false">workers_and_wage_low!C40</f>
        <v>12001003</v>
      </c>
      <c r="AX52" s="7"/>
      <c r="AY52" s="40" t="n">
        <f aca="false">(AW52-AW51)/AW51</f>
        <v>0.00504481957770876</v>
      </c>
      <c r="AZ52" s="39" t="n">
        <f aca="false">workers_and_wage_low!B40</f>
        <v>5934.0920051669</v>
      </c>
      <c r="BA52" s="40" t="n">
        <f aca="false">(AZ52-AZ51)/AZ51</f>
        <v>-0.000360314287265076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40" t="n">
        <f aca="false">BD52/BD51-1</f>
        <v>0.00223469131621656</v>
      </c>
      <c r="BF52" s="7"/>
      <c r="BG52" s="7"/>
      <c r="BH52" s="7"/>
      <c r="BI52" s="40" t="n">
        <f aca="false">T59/AG59</f>
        <v>0.0155391397307881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2" t="n">
        <f aca="false">'Low pensions'!Q53</f>
        <v>113522093.408534</v>
      </c>
      <c r="E53" s="9"/>
      <c r="F53" s="67" t="n">
        <f aca="false">'Low pensions'!I53</f>
        <v>20633984.2635646</v>
      </c>
      <c r="G53" s="82" t="n">
        <f aca="false">'Low pensions'!K53</f>
        <v>658912.636211016</v>
      </c>
      <c r="H53" s="82" t="n">
        <f aca="false">'Low pensions'!V53</f>
        <v>3625142.91377519</v>
      </c>
      <c r="I53" s="82" t="n">
        <f aca="false">'Low pensions'!M53</f>
        <v>20378.7413261139</v>
      </c>
      <c r="J53" s="82" t="n">
        <f aca="false">'Low pensions'!W53</f>
        <v>112117.822075522</v>
      </c>
      <c r="K53" s="9"/>
      <c r="L53" s="82" t="n">
        <f aca="false">'Low pensions'!N53</f>
        <v>3622968.69871759</v>
      </c>
      <c r="M53" s="67"/>
      <c r="N53" s="82" t="n">
        <f aca="false">'Low pensions'!L53</f>
        <v>880252.067469765</v>
      </c>
      <c r="O53" s="9"/>
      <c r="P53" s="82" t="n">
        <f aca="false">'Low pensions'!X53</f>
        <v>23642488.9593849</v>
      </c>
      <c r="Q53" s="67"/>
      <c r="R53" s="82" t="n">
        <f aca="false">'Low SIPA income'!G48</f>
        <v>21487503.0338034</v>
      </c>
      <c r="S53" s="67"/>
      <c r="T53" s="82" t="n">
        <f aca="false">'Low SIPA income'!J48</f>
        <v>82159330.208164</v>
      </c>
      <c r="U53" s="9"/>
      <c r="V53" s="82" t="n">
        <f aca="false">'Low SIPA income'!F48</f>
        <v>99146.6944434378</v>
      </c>
      <c r="W53" s="67"/>
      <c r="X53" s="82" t="n">
        <f aca="false">'Low SIPA income'!M48</f>
        <v>249027.911656734</v>
      </c>
      <c r="Y53" s="9"/>
      <c r="Z53" s="9" t="n">
        <f aca="false">R53+V53-N53-L53-F53</f>
        <v>-3550555.30150516</v>
      </c>
      <c r="AA53" s="9"/>
      <c r="AB53" s="9" t="n">
        <f aca="false">T53-P53-D53</f>
        <v>-55005252.1597547</v>
      </c>
      <c r="AC53" s="50"/>
      <c r="AD53" s="9"/>
      <c r="AE53" s="9"/>
      <c r="AF53" s="9"/>
      <c r="AG53" s="9" t="n">
        <f aca="false">AG52*'Pessimist macro hypothesis'!B35/'Pessimist macro hypothesis'!B34</f>
        <v>5355530231.18955</v>
      </c>
      <c r="AH53" s="40" t="n">
        <f aca="false">(AG53-AG52)/AG52</f>
        <v>0.0111711860056869</v>
      </c>
      <c r="AI53" s="40" t="n">
        <f aca="false">(AG53-AG49)/AG49</f>
        <v>0.0399158160313882</v>
      </c>
      <c r="AJ53" s="40" t="n">
        <f aca="false">AB53/AG53</f>
        <v>-0.010270738803679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1" t="n">
        <f aca="false">workers_and_wage_low!C41</f>
        <v>11987089</v>
      </c>
      <c r="AX53" s="7"/>
      <c r="AY53" s="40" t="n">
        <f aca="false">(AW53-AW52)/AW52</f>
        <v>-0.00115940309322479</v>
      </c>
      <c r="AZ53" s="39" t="n">
        <f aca="false">workers_and_wage_low!B41</f>
        <v>5944.86293996253</v>
      </c>
      <c r="BA53" s="40" t="n">
        <f aca="false">(AZ53-AZ52)/AZ52</f>
        <v>0.0018150940002708</v>
      </c>
      <c r="BB53" s="77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40" t="n">
        <f aca="false">BD53/BD52-1</f>
        <v>0.00222970860575766</v>
      </c>
      <c r="BF53" s="7"/>
      <c r="BG53" s="73" t="n">
        <f aca="false">(BB53-BB49)/BB49</f>
        <v>0.01</v>
      </c>
      <c r="BH53" s="7"/>
      <c r="BI53" s="40" t="n">
        <f aca="false">T60/AG60</f>
        <v>0.0135667575805059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1" t="n">
        <f aca="false">'Low pensions'!Q54</f>
        <v>114382514.561407</v>
      </c>
      <c r="E54" s="6"/>
      <c r="F54" s="8" t="n">
        <f aca="false">'Low pensions'!I54</f>
        <v>20790375.993098</v>
      </c>
      <c r="G54" s="81" t="n">
        <f aca="false">'Low pensions'!K54</f>
        <v>753370.11037898</v>
      </c>
      <c r="H54" s="81" t="n">
        <f aca="false">'Low pensions'!V54</f>
        <v>4144820.06718683</v>
      </c>
      <c r="I54" s="81" t="n">
        <f aca="false">'Low pensions'!M54</f>
        <v>23300.1065065664</v>
      </c>
      <c r="J54" s="81" t="n">
        <f aca="false">'Low pensions'!W54</f>
        <v>128190.311356294</v>
      </c>
      <c r="K54" s="6"/>
      <c r="L54" s="81" t="n">
        <f aca="false">'Low pensions'!N54</f>
        <v>4379341.76405025</v>
      </c>
      <c r="M54" s="8"/>
      <c r="N54" s="81" t="n">
        <f aca="false">'Low pensions'!L54</f>
        <v>888561.897295613</v>
      </c>
      <c r="O54" s="6"/>
      <c r="P54" s="81" t="n">
        <f aca="false">'Low pensions'!X54</f>
        <v>27613030.622948</v>
      </c>
      <c r="Q54" s="8"/>
      <c r="R54" s="81" t="n">
        <f aca="false">'Low SIPA income'!G49</f>
        <v>18912257.4258094</v>
      </c>
      <c r="S54" s="8"/>
      <c r="T54" s="81" t="n">
        <f aca="false">'Low SIPA income'!J49</f>
        <v>72312655.425084</v>
      </c>
      <c r="U54" s="6"/>
      <c r="V54" s="81" t="n">
        <f aca="false">'Low SIPA income'!F49</f>
        <v>100437.256720633</v>
      </c>
      <c r="W54" s="8"/>
      <c r="X54" s="81" t="n">
        <f aca="false">'Low SIPA income'!M49</f>
        <v>252269.432017618</v>
      </c>
      <c r="Y54" s="6"/>
      <c r="Z54" s="6" t="n">
        <f aca="false">R54+V54-N54-L54-F54</f>
        <v>-7045584.97191392</v>
      </c>
      <c r="AA54" s="6"/>
      <c r="AB54" s="6" t="n">
        <f aca="false">T54-P54-D54</f>
        <v>-69682889.7592705</v>
      </c>
      <c r="AC54" s="50"/>
      <c r="AD54" s="6"/>
      <c r="AE54" s="6"/>
      <c r="AF54" s="6"/>
      <c r="AG54" s="6" t="n">
        <f aca="false">AG53*'Pessimist macro hypothesis'!B36/'Pessimist macro hypothesis'!B35</f>
        <v>5391048935.33666</v>
      </c>
      <c r="AH54" s="61" t="n">
        <f aca="false">(AG54-AG53)/AG53</f>
        <v>0.00663215454190865</v>
      </c>
      <c r="AI54" s="61"/>
      <c r="AJ54" s="61" t="n">
        <f aca="false">AB54/AG54</f>
        <v>-0.0129256644847945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0.00379887167381778</v>
      </c>
      <c r="AV54" s="5"/>
      <c r="AW54" s="65" t="n">
        <f aca="false">workers_and_wage_low!C42</f>
        <v>12078748</v>
      </c>
      <c r="AX54" s="5"/>
      <c r="AY54" s="61" t="n">
        <f aca="false">(AW54-AW53)/AW53</f>
        <v>0.00764647697201547</v>
      </c>
      <c r="AZ54" s="66" t="n">
        <f aca="false">workers_and_wage_low!B42</f>
        <v>5966.75361485836</v>
      </c>
      <c r="BA54" s="61" t="n">
        <f aca="false">(AZ54-AZ53)/AZ53</f>
        <v>0.00368228420350451</v>
      </c>
      <c r="BB54" s="61"/>
      <c r="BC54" s="61"/>
      <c r="BD54" s="61"/>
      <c r="BE54" s="61"/>
      <c r="BF54" s="5"/>
      <c r="BG54" s="5"/>
      <c r="BH54" s="5"/>
      <c r="BI54" s="61" t="n">
        <f aca="false">T61/AG61</f>
        <v>0.0156247357463067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2" t="n">
        <f aca="false">'Low pensions'!Q55</f>
        <v>115408797.133638</v>
      </c>
      <c r="E55" s="9"/>
      <c r="F55" s="67" t="n">
        <f aca="false">'Low pensions'!I55</f>
        <v>20976914.9989388</v>
      </c>
      <c r="G55" s="82" t="n">
        <f aca="false">'Low pensions'!K55</f>
        <v>814895.623093492</v>
      </c>
      <c r="H55" s="82" t="n">
        <f aca="false">'Low pensions'!V55</f>
        <v>4483315.28518106</v>
      </c>
      <c r="I55" s="82" t="n">
        <f aca="false">'Low pensions'!M55</f>
        <v>25202.9574152626</v>
      </c>
      <c r="J55" s="82" t="n">
        <f aca="false">'Low pensions'!W55</f>
        <v>138659.235624156</v>
      </c>
      <c r="K55" s="9"/>
      <c r="L55" s="82" t="n">
        <f aca="false">'Low pensions'!N55</f>
        <v>3677262.89423073</v>
      </c>
      <c r="M55" s="67"/>
      <c r="N55" s="82" t="n">
        <f aca="false">'Low pensions'!L55</f>
        <v>897580.705825686</v>
      </c>
      <c r="O55" s="9"/>
      <c r="P55" s="82" t="n">
        <f aca="false">'Low pensions'!X55</f>
        <v>24019558.8534657</v>
      </c>
      <c r="Q55" s="67"/>
      <c r="R55" s="82" t="n">
        <f aca="false">'Low SIPA income'!G50</f>
        <v>21888010.182156</v>
      </c>
      <c r="S55" s="67"/>
      <c r="T55" s="82" t="n">
        <f aca="false">'Low SIPA income'!J50</f>
        <v>83690704.0025258</v>
      </c>
      <c r="U55" s="9"/>
      <c r="V55" s="82" t="n">
        <f aca="false">'Low SIPA income'!F50</f>
        <v>98490.9070849185</v>
      </c>
      <c r="W55" s="67"/>
      <c r="X55" s="82" t="n">
        <f aca="false">'Low SIPA income'!M50</f>
        <v>247380.762880875</v>
      </c>
      <c r="Y55" s="9"/>
      <c r="Z55" s="9" t="n">
        <f aca="false">R55+V55-N55-L55-F55</f>
        <v>-3565257.50975424</v>
      </c>
      <c r="AA55" s="9"/>
      <c r="AB55" s="9" t="n">
        <f aca="false">T55-P55-D55</f>
        <v>-55737651.9845777</v>
      </c>
      <c r="AC55" s="50"/>
      <c r="AD55" s="9"/>
      <c r="AE55" s="9"/>
      <c r="AF55" s="9"/>
      <c r="AG55" s="9" t="n">
        <f aca="false">AG54*'Pessimist macro hypothesis'!B37/'Pessimist macro hypothesis'!B36</f>
        <v>5416645002.85829</v>
      </c>
      <c r="AH55" s="40" t="n">
        <f aca="false">(AG55-AG54)/AG54</f>
        <v>0.00474788261591344</v>
      </c>
      <c r="AI55" s="40"/>
      <c r="AJ55" s="40" t="n">
        <f aca="false">AB55/AG55</f>
        <v>-0.0102900692135382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workers_and_wage_low!C43</f>
        <v>12135617</v>
      </c>
      <c r="AX55" s="7"/>
      <c r="AY55" s="40" t="n">
        <f aca="false">(AW55-AW54)/AW54</f>
        <v>0.0047081866431852</v>
      </c>
      <c r="AZ55" s="39" t="n">
        <f aca="false">workers_and_wage_low!B43</f>
        <v>5971.33038908415</v>
      </c>
      <c r="BA55" s="40" t="n">
        <f aca="false">(AZ55-AZ54)/AZ54</f>
        <v>0.000767045955173201</v>
      </c>
      <c r="BB55" s="40"/>
      <c r="BC55" s="40"/>
      <c r="BD55" s="40"/>
      <c r="BE55" s="40"/>
      <c r="BF55" s="7"/>
      <c r="BG55" s="7"/>
      <c r="BH55" s="7"/>
      <c r="BI55" s="40" t="n">
        <f aca="false">T62/AG62</f>
        <v>0.0136853884788364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2" t="n">
        <f aca="false">'Low pensions'!Q56</f>
        <v>116365811.585691</v>
      </c>
      <c r="E56" s="9"/>
      <c r="F56" s="67" t="n">
        <f aca="false">'Low pensions'!I56</f>
        <v>21150863.7039949</v>
      </c>
      <c r="G56" s="82" t="n">
        <f aca="false">'Low pensions'!K56</f>
        <v>880438.441827172</v>
      </c>
      <c r="H56" s="82" t="n">
        <f aca="false">'Low pensions'!V56</f>
        <v>4843912.53559585</v>
      </c>
      <c r="I56" s="82" t="n">
        <f aca="false">'Low pensions'!M56</f>
        <v>27230.054901871</v>
      </c>
      <c r="J56" s="82" t="n">
        <f aca="false">'Low pensions'!W56</f>
        <v>149811.727905025</v>
      </c>
      <c r="K56" s="9"/>
      <c r="L56" s="82" t="n">
        <f aca="false">'Low pensions'!N56</f>
        <v>3691504.10053648</v>
      </c>
      <c r="M56" s="67"/>
      <c r="N56" s="82" t="n">
        <f aca="false">'Low pensions'!L56</f>
        <v>906017.673955269</v>
      </c>
      <c r="O56" s="9"/>
      <c r="P56" s="82" t="n">
        <f aca="false">'Low pensions'!X56</f>
        <v>24139874.250027</v>
      </c>
      <c r="Q56" s="67"/>
      <c r="R56" s="82" t="n">
        <f aca="false">'Low SIPA income'!G51</f>
        <v>19154304.0486776</v>
      </c>
      <c r="S56" s="67"/>
      <c r="T56" s="82" t="n">
        <f aca="false">'Low SIPA income'!J51</f>
        <v>73238141.6662128</v>
      </c>
      <c r="U56" s="9"/>
      <c r="V56" s="82" t="n">
        <f aca="false">'Low SIPA income'!F51</f>
        <v>103022.536701219</v>
      </c>
      <c r="W56" s="67"/>
      <c r="X56" s="82" t="n">
        <f aca="false">'Low SIPA income'!M51</f>
        <v>258762.90997195</v>
      </c>
      <c r="Y56" s="9"/>
      <c r="Z56" s="9" t="n">
        <f aca="false">R56+V56-N56-L56-F56</f>
        <v>-6491058.89310787</v>
      </c>
      <c r="AA56" s="9"/>
      <c r="AB56" s="9" t="n">
        <f aca="false">T56-P56-D56</f>
        <v>-67267544.1695052</v>
      </c>
      <c r="AC56" s="50"/>
      <c r="AD56" s="9"/>
      <c r="AE56" s="9"/>
      <c r="AF56" s="9"/>
      <c r="AG56" s="9" t="n">
        <f aca="false">AG55*'Pessimist macro hypothesis'!B38/'Pessimist macro hypothesis'!B37</f>
        <v>5428772657.82613</v>
      </c>
      <c r="AH56" s="40" t="n">
        <f aca="false">(AG56-AG55)/AG55</f>
        <v>0.00223896064103142</v>
      </c>
      <c r="AI56" s="40"/>
      <c r="AJ56" s="40" t="n">
        <f aca="false">AB56/AG56</f>
        <v>-0.0123909304016502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1" t="n">
        <f aca="false">workers_and_wage_low!C44</f>
        <v>12210247</v>
      </c>
      <c r="AX56" s="7"/>
      <c r="AY56" s="40" t="n">
        <f aca="false">(AW56-AW55)/AW55</f>
        <v>0.00614966672069496</v>
      </c>
      <c r="AZ56" s="39" t="n">
        <f aca="false">workers_and_wage_low!B44</f>
        <v>5974.25460110327</v>
      </c>
      <c r="BA56" s="40" t="n">
        <f aca="false">(AZ56-AZ55)/AZ55</f>
        <v>0.000489708629163257</v>
      </c>
      <c r="BB56" s="40"/>
      <c r="BC56" s="40"/>
      <c r="BD56" s="40"/>
      <c r="BE56" s="40"/>
      <c r="BF56" s="7"/>
      <c r="BG56" s="7"/>
      <c r="BH56" s="7"/>
      <c r="BI56" s="40" t="n">
        <f aca="false">T63/AG63</f>
        <v>0.0156801136944365</v>
      </c>
      <c r="BJ56" s="7"/>
      <c r="BK56" s="7"/>
      <c r="BL56" s="7"/>
      <c r="BM56" s="7"/>
      <c r="BN56" s="7"/>
      <c r="BO56" s="7"/>
      <c r="BP56" s="7"/>
    </row>
    <row r="57" customFormat="false" ht="13.25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2" t="n">
        <f aca="false">'Low pensions'!Q57</f>
        <v>116996011.771133</v>
      </c>
      <c r="E57" s="9"/>
      <c r="F57" s="67" t="n">
        <f aca="false">'Low pensions'!I57</f>
        <v>21265410.0475204</v>
      </c>
      <c r="G57" s="82" t="n">
        <f aca="false">'Low pensions'!K57</f>
        <v>939164.921787599</v>
      </c>
      <c r="H57" s="82" t="n">
        <f aca="false">'Low pensions'!V57</f>
        <v>5167008.30122528</v>
      </c>
      <c r="I57" s="82" t="n">
        <f aca="false">'Low pensions'!M57</f>
        <v>29046.3377872456</v>
      </c>
      <c r="J57" s="82" t="n">
        <f aca="false">'Low pensions'!W57</f>
        <v>159804.380450268</v>
      </c>
      <c r="K57" s="9"/>
      <c r="L57" s="82" t="n">
        <f aca="false">'Low pensions'!N57</f>
        <v>3653514.68965955</v>
      </c>
      <c r="M57" s="67"/>
      <c r="N57" s="82" t="n">
        <f aca="false">'Low pensions'!L57</f>
        <v>912363.14147744</v>
      </c>
      <c r="O57" s="9"/>
      <c r="P57" s="82" t="n">
        <f aca="false">'Low pensions'!X57</f>
        <v>23977657.9064839</v>
      </c>
      <c r="Q57" s="67"/>
      <c r="R57" s="82" t="n">
        <f aca="false">'Low SIPA income'!G52</f>
        <v>22128927.9511909</v>
      </c>
      <c r="S57" s="67"/>
      <c r="T57" s="82" t="n">
        <f aca="false">'Low SIPA income'!J52</f>
        <v>84611873.9731833</v>
      </c>
      <c r="U57" s="9"/>
      <c r="V57" s="82" t="n">
        <f aca="false">'Low SIPA income'!F52</f>
        <v>98521.0165050248</v>
      </c>
      <c r="W57" s="67"/>
      <c r="X57" s="82" t="n">
        <f aca="false">'Low SIPA income'!M52</f>
        <v>247456.389063396</v>
      </c>
      <c r="Y57" s="9"/>
      <c r="Z57" s="9" t="n">
        <f aca="false">R57+V57-N57-L57-F57</f>
        <v>-3603838.91096143</v>
      </c>
      <c r="AA57" s="9"/>
      <c r="AB57" s="9" t="n">
        <f aca="false">T57-P57-D57</f>
        <v>-56361795.7044339</v>
      </c>
      <c r="AC57" s="50"/>
      <c r="AD57" s="9"/>
      <c r="AE57" s="9"/>
      <c r="AF57" s="9"/>
      <c r="AG57" s="9" t="n">
        <f aca="false">AG56*'Pessimist macro hypothesis'!B39/'Pessimist macro hypothesis'!B38</f>
        <v>5437331057.64237</v>
      </c>
      <c r="AH57" s="40" t="n">
        <f aca="false">(AG57-AG56)/AG56</f>
        <v>0.00157648889641761</v>
      </c>
      <c r="AI57" s="40" t="n">
        <f aca="false">(AG57-AG53)/AG53</f>
        <v>0.0152740854633631</v>
      </c>
      <c r="AJ57" s="40" t="n">
        <f aca="false">AB57/AG57</f>
        <v>-0.0103657097768979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1" t="n">
        <f aca="false">workers_and_wage_low!C45</f>
        <v>12253374</v>
      </c>
      <c r="AX57" s="7"/>
      <c r="AY57" s="40" t="n">
        <f aca="false">(AW57-AW56)/AW56</f>
        <v>0.0035320333814705</v>
      </c>
      <c r="AZ57" s="39" t="n">
        <f aca="false">workers_and_wage_low!B45</f>
        <v>5965.0355782683</v>
      </c>
      <c r="BA57" s="40" t="n">
        <f aca="false">(AZ57-AZ56)/AZ56</f>
        <v>-0.00154312520147128</v>
      </c>
      <c r="BB57" s="40"/>
      <c r="BC57" s="40"/>
      <c r="BD57" s="40"/>
      <c r="BE57" s="40"/>
      <c r="BF57" s="7" t="n">
        <v>100</v>
      </c>
      <c r="BG57" s="73" t="n">
        <f aca="false">(BB57-BB53)/BB53</f>
        <v>-1</v>
      </c>
      <c r="BH57" s="7"/>
      <c r="BI57" s="40" t="n">
        <f aca="false">T64/AG64</f>
        <v>0.0136712408301837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1" t="n">
        <f aca="false">'Low pensions'!Q58</f>
        <v>117796574.08394</v>
      </c>
      <c r="E58" s="6"/>
      <c r="F58" s="8" t="n">
        <f aca="false">'Low pensions'!I58</f>
        <v>21410921.7243092</v>
      </c>
      <c r="G58" s="81" t="n">
        <f aca="false">'Low pensions'!K58</f>
        <v>1034361.85181257</v>
      </c>
      <c r="H58" s="81" t="n">
        <f aca="false">'Low pensions'!V58</f>
        <v>5690753.72258741</v>
      </c>
      <c r="I58" s="81" t="n">
        <f aca="false">'Low pensions'!M58</f>
        <v>31990.5727364714</v>
      </c>
      <c r="J58" s="81" t="n">
        <f aca="false">'Low pensions'!W58</f>
        <v>176002.692451158</v>
      </c>
      <c r="K58" s="6"/>
      <c r="L58" s="81" t="n">
        <f aca="false">'Low pensions'!N58</f>
        <v>4471116.6920029</v>
      </c>
      <c r="M58" s="8"/>
      <c r="N58" s="81" t="n">
        <f aca="false">'Low pensions'!L58</f>
        <v>919371.965275634</v>
      </c>
      <c r="O58" s="6"/>
      <c r="P58" s="81" t="n">
        <f aca="false">'Low pensions'!X58</f>
        <v>28258759.0639603</v>
      </c>
      <c r="Q58" s="8"/>
      <c r="R58" s="81" t="n">
        <f aca="false">'Low SIPA income'!G53</f>
        <v>19288411.3652612</v>
      </c>
      <c r="S58" s="8"/>
      <c r="T58" s="81" t="n">
        <f aca="false">'Low SIPA income'!J53</f>
        <v>73750912.6144795</v>
      </c>
      <c r="U58" s="6"/>
      <c r="V58" s="81" t="n">
        <f aca="false">'Low SIPA income'!F53</f>
        <v>98522.1165837552</v>
      </c>
      <c r="W58" s="8"/>
      <c r="X58" s="81" t="n">
        <f aca="false">'Low SIPA income'!M53</f>
        <v>247459.152144005</v>
      </c>
      <c r="Y58" s="6"/>
      <c r="Z58" s="6" t="n">
        <f aca="false">R58+V58-N58-L58-F58</f>
        <v>-7414476.89974278</v>
      </c>
      <c r="AA58" s="6"/>
      <c r="AB58" s="6" t="n">
        <f aca="false">T58-P58-D58</f>
        <v>-72304420.5334204</v>
      </c>
      <c r="AC58" s="50"/>
      <c r="AD58" s="6"/>
      <c r="AE58" s="6"/>
      <c r="AF58" s="6"/>
      <c r="AG58" s="6" t="n">
        <f aca="false">BF58/100*$AG$57</f>
        <v>5443021996.87671</v>
      </c>
      <c r="AH58" s="61" t="n">
        <f aca="false">(AG58-AG57)/AG57</f>
        <v>0.0010466420333816</v>
      </c>
      <c r="AI58" s="61"/>
      <c r="AJ58" s="61" t="n">
        <f aca="false">AB58/AG58</f>
        <v>-0.0132838743945753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0.00365628427980741</v>
      </c>
      <c r="AV58" s="5"/>
      <c r="AW58" s="65" t="n">
        <f aca="false">workers_and_wage_low!C46</f>
        <v>12256614</v>
      </c>
      <c r="AX58" s="5"/>
      <c r="AY58" s="61" t="n">
        <f aca="false">(AW58-AW57)/AW57</f>
        <v>0.000264416967930629</v>
      </c>
      <c r="AZ58" s="66" t="n">
        <f aca="false">workers_and_wage_low!B46</f>
        <v>5969.70034517041</v>
      </c>
      <c r="BA58" s="61" t="n">
        <f aca="false">(AZ58-AZ57)/AZ57</f>
        <v>0.000782018286546882</v>
      </c>
      <c r="BB58" s="61"/>
      <c r="BC58" s="61"/>
      <c r="BD58" s="61"/>
      <c r="BE58" s="61"/>
      <c r="BF58" s="5" t="n">
        <f aca="false">BF57*(1+AY58)*(1+BA58)*(1-BE58)</f>
        <v>100.104664203338</v>
      </c>
      <c r="BG58" s="5"/>
      <c r="BH58" s="5"/>
      <c r="BI58" s="61" t="n">
        <f aca="false">T65/AG65</f>
        <v>0.015674823339025</v>
      </c>
      <c r="BJ58" s="5"/>
      <c r="BK58" s="5"/>
      <c r="BL58" s="5"/>
      <c r="BM58" s="5"/>
      <c r="BN58" s="5"/>
      <c r="BO58" s="5"/>
      <c r="BP58" s="5"/>
    </row>
    <row r="59" customFormat="false" ht="13.25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2" t="n">
        <f aca="false">'Low pensions'!Q59</f>
        <v>119198630.819351</v>
      </c>
      <c r="E59" s="9"/>
      <c r="F59" s="67" t="n">
        <f aca="false">'Low pensions'!I59</f>
        <v>21665762.1324312</v>
      </c>
      <c r="G59" s="82" t="n">
        <f aca="false">'Low pensions'!K59</f>
        <v>1118222.94250513</v>
      </c>
      <c r="H59" s="82" t="n">
        <f aca="false">'Low pensions'!V59</f>
        <v>6152132.70055594</v>
      </c>
      <c r="I59" s="82" t="n">
        <f aca="false">'Low pensions'!M59</f>
        <v>34584.2147166533</v>
      </c>
      <c r="J59" s="82" t="n">
        <f aca="false">'Low pensions'!W59</f>
        <v>190272.145378018</v>
      </c>
      <c r="K59" s="9"/>
      <c r="L59" s="82" t="n">
        <f aca="false">'Low pensions'!N59</f>
        <v>3735156.98546161</v>
      </c>
      <c r="M59" s="67"/>
      <c r="N59" s="82" t="n">
        <f aca="false">'Low pensions'!L59</f>
        <v>931921.121968359</v>
      </c>
      <c r="O59" s="9"/>
      <c r="P59" s="82" t="n">
        <f aca="false">'Low pensions'!X59</f>
        <v>24508902.4056358</v>
      </c>
      <c r="Q59" s="67"/>
      <c r="R59" s="82" t="n">
        <f aca="false">'Low SIPA income'!G54</f>
        <v>22200378.7894649</v>
      </c>
      <c r="S59" s="67"/>
      <c r="T59" s="82" t="n">
        <f aca="false">'Low SIPA income'!J54</f>
        <v>84885072.4460892</v>
      </c>
      <c r="U59" s="9"/>
      <c r="V59" s="82" t="n">
        <f aca="false">'Low SIPA income'!F54</f>
        <v>105375.37107001</v>
      </c>
      <c r="W59" s="67"/>
      <c r="X59" s="82" t="n">
        <f aca="false">'Low SIPA income'!M54</f>
        <v>264672.551565382</v>
      </c>
      <c r="Y59" s="9"/>
      <c r="Z59" s="9" t="n">
        <f aca="false">R59+V59-N59-L59-F59</f>
        <v>-4027086.07932632</v>
      </c>
      <c r="AA59" s="9"/>
      <c r="AB59" s="9" t="n">
        <f aca="false">T59-P59-D59</f>
        <v>-58822460.7788973</v>
      </c>
      <c r="AC59" s="50"/>
      <c r="AD59" s="9"/>
      <c r="AE59" s="9"/>
      <c r="AF59" s="9"/>
      <c r="AG59" s="9" t="n">
        <f aca="false">BF59/100*$AG$57</f>
        <v>5462662278.39526</v>
      </c>
      <c r="AH59" s="40" t="n">
        <f aca="false">(AG59-AG58)/AG58</f>
        <v>0.00360834138275161</v>
      </c>
      <c r="AI59" s="40"/>
      <c r="AJ59" s="40" t="n">
        <f aca="false">AB59/AG59</f>
        <v>-0.010768093977096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workers_and_wage_low!C47</f>
        <v>12349256</v>
      </c>
      <c r="AX59" s="7"/>
      <c r="AY59" s="40" t="n">
        <f aca="false">(AW59-AW58)/AW58</f>
        <v>0.0075585312550432</v>
      </c>
      <c r="AZ59" s="39" t="n">
        <f aca="false">workers_and_wage_low!B47</f>
        <v>5946.29579931764</v>
      </c>
      <c r="BA59" s="40" t="n">
        <f aca="false">(AZ59-AZ58)/AZ58</f>
        <v>-0.00392055622552402</v>
      </c>
      <c r="BB59" s="40"/>
      <c r="BC59" s="40"/>
      <c r="BD59" s="40"/>
      <c r="BE59" s="40"/>
      <c r="BF59" s="7" t="n">
        <f aca="false">BF58*(1+AY59)*(1+BA59)*(1-BE59)</f>
        <v>100.46587600579</v>
      </c>
      <c r="BG59" s="7"/>
      <c r="BH59" s="7"/>
      <c r="BI59" s="40" t="n">
        <f aca="false">T66/AG66</f>
        <v>0.0136309385849954</v>
      </c>
      <c r="BJ59" s="7"/>
      <c r="BK59" s="7"/>
      <c r="BL59" s="7"/>
      <c r="BM59" s="7"/>
      <c r="BN59" s="7"/>
      <c r="BO59" s="7"/>
      <c r="BP59" s="7"/>
    </row>
    <row r="60" customFormat="false" ht="13.25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2" t="n">
        <f aca="false">'Low pensions'!Q60</f>
        <v>121514743.689384</v>
      </c>
      <c r="E60" s="9"/>
      <c r="F60" s="67" t="n">
        <f aca="false">'Low pensions'!I60</f>
        <v>22086743.0629091</v>
      </c>
      <c r="G60" s="82" t="n">
        <f aca="false">'Low pensions'!K60</f>
        <v>1186515.97939737</v>
      </c>
      <c r="H60" s="82" t="n">
        <f aca="false">'Low pensions'!V60</f>
        <v>6527860.83983358</v>
      </c>
      <c r="I60" s="82" t="n">
        <f aca="false">'Low pensions'!M60</f>
        <v>36696.3704968258</v>
      </c>
      <c r="J60" s="82" t="n">
        <f aca="false">'Low pensions'!W60</f>
        <v>201892.603293822</v>
      </c>
      <c r="K60" s="9"/>
      <c r="L60" s="82" t="n">
        <f aca="false">'Low pensions'!N60</f>
        <v>3792066.23793947</v>
      </c>
      <c r="M60" s="67"/>
      <c r="N60" s="82" t="n">
        <f aca="false">'Low pensions'!L60</f>
        <v>951302.169453129</v>
      </c>
      <c r="O60" s="9"/>
      <c r="P60" s="82" t="n">
        <f aca="false">'Low pensions'!X60</f>
        <v>24910833.5922064</v>
      </c>
      <c r="Q60" s="67"/>
      <c r="R60" s="82" t="n">
        <f aca="false">'Low SIPA income'!G55</f>
        <v>19398616.3496714</v>
      </c>
      <c r="S60" s="67"/>
      <c r="T60" s="82" t="n">
        <f aca="false">'Low SIPA income'!J55</f>
        <v>74172290.9240254</v>
      </c>
      <c r="U60" s="9"/>
      <c r="V60" s="82" t="n">
        <f aca="false">'Low SIPA income'!F55</f>
        <v>104176.027225461</v>
      </c>
      <c r="W60" s="67"/>
      <c r="X60" s="82" t="n">
        <f aca="false">'Low SIPA income'!M55</f>
        <v>261660.1456083</v>
      </c>
      <c r="Y60" s="9"/>
      <c r="Z60" s="9" t="n">
        <f aca="false">R60+V60-N60-L60-F60</f>
        <v>-7327319.09340476</v>
      </c>
      <c r="AA60" s="9"/>
      <c r="AB60" s="9" t="n">
        <f aca="false">T60-P60-D60</f>
        <v>-72253286.3575654</v>
      </c>
      <c r="AC60" s="50"/>
      <c r="AD60" s="9"/>
      <c r="AE60" s="9"/>
      <c r="AF60" s="9"/>
      <c r="AG60" s="9" t="n">
        <f aca="false">BF60/100*$AG$57</f>
        <v>5467208394.03835</v>
      </c>
      <c r="AH60" s="40" t="n">
        <f aca="false">(AG60-AG59)/AG59</f>
        <v>0.000832216126752588</v>
      </c>
      <c r="AI60" s="40"/>
      <c r="AJ60" s="40" t="n">
        <f aca="false">AB60/AG60</f>
        <v>-0.0132157549429345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1" t="n">
        <f aca="false">workers_and_wage_low!C48</f>
        <v>12356775</v>
      </c>
      <c r="AX60" s="7"/>
      <c r="AY60" s="40" t="n">
        <f aca="false">(AW60-AW59)/AW59</f>
        <v>0.000608862590588453</v>
      </c>
      <c r="AZ60" s="39" t="n">
        <f aca="false">workers_and_wage_low!B48</f>
        <v>5947.62311735719</v>
      </c>
      <c r="BA60" s="40" t="n">
        <f aca="false">(AZ60-AZ59)/AZ59</f>
        <v>0.000223217627301457</v>
      </c>
      <c r="BB60" s="40"/>
      <c r="BC60" s="40"/>
      <c r="BD60" s="40"/>
      <c r="BE60" s="40"/>
      <c r="BF60" s="7" t="n">
        <f aca="false">BF59*(1+AY60)*(1+BA60)*(1-BE60)</f>
        <v>100.54948532799</v>
      </c>
      <c r="BG60" s="7"/>
      <c r="BH60" s="7"/>
      <c r="BI60" s="40" t="n">
        <f aca="false">T67/AG67</f>
        <v>0.0156161548452466</v>
      </c>
      <c r="BJ60" s="7"/>
      <c r="BK60" s="7"/>
      <c r="BL60" s="7"/>
      <c r="BM60" s="7"/>
      <c r="BN60" s="7"/>
      <c r="BO60" s="7"/>
      <c r="BP60" s="7"/>
    </row>
    <row r="61" customFormat="false" ht="13.25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2" t="n">
        <f aca="false">'Low pensions'!Q61</f>
        <v>124389954.941348</v>
      </c>
      <c r="E61" s="9"/>
      <c r="F61" s="67" t="n">
        <f aca="false">'Low pensions'!I61</f>
        <v>22609346.7424761</v>
      </c>
      <c r="G61" s="82" t="n">
        <f aca="false">'Low pensions'!K61</f>
        <v>1227318.77402534</v>
      </c>
      <c r="H61" s="82" t="n">
        <f aca="false">'Low pensions'!V61</f>
        <v>6752345.777106</v>
      </c>
      <c r="I61" s="82" t="n">
        <f aca="false">'Low pensions'!M61</f>
        <v>37958.3125987221</v>
      </c>
      <c r="J61" s="82" t="n">
        <f aca="false">'Low pensions'!W61</f>
        <v>208835.436405341</v>
      </c>
      <c r="K61" s="9"/>
      <c r="L61" s="82" t="n">
        <f aca="false">'Low pensions'!N61</f>
        <v>3870836.65202685</v>
      </c>
      <c r="M61" s="67"/>
      <c r="N61" s="82" t="n">
        <f aca="false">'Low pensions'!L61</f>
        <v>975142.884027876</v>
      </c>
      <c r="O61" s="9"/>
      <c r="P61" s="82" t="n">
        <f aca="false">'Low pensions'!X61</f>
        <v>25450738.2228069</v>
      </c>
      <c r="Q61" s="67"/>
      <c r="R61" s="82" t="n">
        <f aca="false">'Low SIPA income'!G56</f>
        <v>22545397.8535346</v>
      </c>
      <c r="S61" s="67"/>
      <c r="T61" s="82" t="n">
        <f aca="false">'Low SIPA income'!J56</f>
        <v>86204282.7409485</v>
      </c>
      <c r="U61" s="9"/>
      <c r="V61" s="82" t="n">
        <f aca="false">'Low SIPA income'!F56</f>
        <v>102358.186631223</v>
      </c>
      <c r="W61" s="67"/>
      <c r="X61" s="82" t="n">
        <f aca="false">'Low SIPA income'!M56</f>
        <v>257094.25413356</v>
      </c>
      <c r="Y61" s="9"/>
      <c r="Z61" s="9" t="n">
        <f aca="false">R61+V61-N61-L61-F61</f>
        <v>-4807570.23836501</v>
      </c>
      <c r="AA61" s="9"/>
      <c r="AB61" s="9" t="n">
        <f aca="false">T61-P61-D61</f>
        <v>-63636410.4232067</v>
      </c>
      <c r="AC61" s="50"/>
      <c r="AD61" s="9"/>
      <c r="AE61" s="9"/>
      <c r="AF61" s="9"/>
      <c r="AG61" s="9" t="n">
        <f aca="false">BF61/100*$AG$57</f>
        <v>5517167403.05993</v>
      </c>
      <c r="AH61" s="40" t="n">
        <f aca="false">(AG61-AG60)/AG60</f>
        <v>0.00913793757634384</v>
      </c>
      <c r="AI61" s="40" t="n">
        <f aca="false">(AG61-AG57)/AG57</f>
        <v>0.0146830024825054</v>
      </c>
      <c r="AJ61" s="40" t="n">
        <f aca="false">AB61/AG61</f>
        <v>-0.0115342540427381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1" t="n">
        <f aca="false">workers_and_wage_low!C49</f>
        <v>12426582</v>
      </c>
      <c r="AX61" s="7"/>
      <c r="AY61" s="40" t="n">
        <f aca="false">(AW61-AW60)/AW60</f>
        <v>0.00564928955977591</v>
      </c>
      <c r="AZ61" s="39" t="n">
        <f aca="false">workers_and_wage_low!B49</f>
        <v>5968.25572139428</v>
      </c>
      <c r="BA61" s="40" t="n">
        <f aca="false">(AZ61-AZ60)/AZ60</f>
        <v>0.0034690503466622</v>
      </c>
      <c r="BB61" s="40"/>
      <c r="BC61" s="40"/>
      <c r="BD61" s="40"/>
      <c r="BE61" s="40"/>
      <c r="BF61" s="7" t="n">
        <f aca="false">BF60*(1+AY61)*(1+BA61)*(1-BE61)</f>
        <v>101.468300248251</v>
      </c>
      <c r="BG61" s="7"/>
      <c r="BH61" s="7"/>
      <c r="BI61" s="40" t="n">
        <f aca="false">T68/AG68</f>
        <v>0.0136778830492568</v>
      </c>
      <c r="BJ61" s="7"/>
      <c r="BK61" s="7"/>
      <c r="BL61" s="7"/>
      <c r="BM61" s="7"/>
      <c r="BN61" s="7"/>
      <c r="BO61" s="7"/>
      <c r="BP61" s="7"/>
    </row>
    <row r="62" customFormat="false" ht="13.25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1" t="n">
        <f aca="false">'Low pensions'!Q62</f>
        <v>126378139.574012</v>
      </c>
      <c r="E62" s="6"/>
      <c r="F62" s="8" t="n">
        <f aca="false">'Low pensions'!I62</f>
        <v>22970722.8340515</v>
      </c>
      <c r="G62" s="81" t="n">
        <f aca="false">'Low pensions'!K62</f>
        <v>1292494.23399402</v>
      </c>
      <c r="H62" s="81" t="n">
        <f aca="false">'Low pensions'!V62</f>
        <v>7110921.9279841</v>
      </c>
      <c r="I62" s="81" t="n">
        <f aca="false">'Low pensions'!M62</f>
        <v>39974.048474042</v>
      </c>
      <c r="J62" s="81" t="n">
        <f aca="false">'Low pensions'!W62</f>
        <v>219925.420453117</v>
      </c>
      <c r="K62" s="6"/>
      <c r="L62" s="81" t="n">
        <f aca="false">'Low pensions'!N62</f>
        <v>4775490.40445338</v>
      </c>
      <c r="M62" s="8"/>
      <c r="N62" s="81" t="n">
        <f aca="false">'Low pensions'!L62</f>
        <v>991900.668673921</v>
      </c>
      <c r="O62" s="6"/>
      <c r="P62" s="81" t="n">
        <f aca="false">'Low pensions'!X62</f>
        <v>30237187.2314678</v>
      </c>
      <c r="Q62" s="8"/>
      <c r="R62" s="81" t="n">
        <f aca="false">'Low SIPA income'!G57</f>
        <v>19877130.3671221</v>
      </c>
      <c r="S62" s="8"/>
      <c r="T62" s="81" t="n">
        <f aca="false">'Low SIPA income'!J57</f>
        <v>76001930.7433713</v>
      </c>
      <c r="U62" s="6"/>
      <c r="V62" s="81" t="n">
        <f aca="false">'Low SIPA income'!F57</f>
        <v>98906.5444130108</v>
      </c>
      <c r="W62" s="8"/>
      <c r="X62" s="81" t="n">
        <f aca="false">'Low SIPA income'!M57</f>
        <v>248424.724017476</v>
      </c>
      <c r="Y62" s="6"/>
      <c r="Z62" s="6" t="n">
        <f aca="false">R62+V62-N62-L62-F62</f>
        <v>-8762076.99564371</v>
      </c>
      <c r="AA62" s="6"/>
      <c r="AB62" s="6" t="n">
        <f aca="false">T62-P62-D62</f>
        <v>-80613396.0621084</v>
      </c>
      <c r="AC62" s="50"/>
      <c r="AD62" s="6"/>
      <c r="AE62" s="6"/>
      <c r="AF62" s="6"/>
      <c r="AG62" s="6" t="n">
        <f aca="false">BF62/100*$AG$57</f>
        <v>5553509194.19669</v>
      </c>
      <c r="AH62" s="61" t="n">
        <f aca="false">(AG62-AG61)/AG61</f>
        <v>0.00658703796382975</v>
      </c>
      <c r="AI62" s="61"/>
      <c r="AJ62" s="61" t="n">
        <f aca="false">AB62/AG62</f>
        <v>-0.0145157580987437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0.00389001416729872</v>
      </c>
      <c r="AV62" s="5"/>
      <c r="AW62" s="65" t="n">
        <f aca="false">workers_and_wage_low!C50</f>
        <v>12419072</v>
      </c>
      <c r="AX62" s="5"/>
      <c r="AY62" s="61" t="n">
        <f aca="false">(AW62-AW61)/AW61</f>
        <v>-0.000604349611180291</v>
      </c>
      <c r="AZ62" s="66" t="n">
        <f aca="false">workers_and_wage_low!B50</f>
        <v>6011.20171582863</v>
      </c>
      <c r="BA62" s="61" t="n">
        <f aca="false">(AZ62-AZ61)/AZ61</f>
        <v>0.00719573631545455</v>
      </c>
      <c r="BB62" s="61"/>
      <c r="BC62" s="61"/>
      <c r="BD62" s="61"/>
      <c r="BE62" s="61"/>
      <c r="BF62" s="5" t="n">
        <f aca="false">BF61*(1+AY62)*(1+BA62)*(1-BE62)</f>
        <v>102.136675794111</v>
      </c>
      <c r="BG62" s="5"/>
      <c r="BH62" s="5"/>
      <c r="BI62" s="61" t="n">
        <f aca="false">T69/AG69</f>
        <v>0.0157762716748656</v>
      </c>
      <c r="BJ62" s="5"/>
      <c r="BK62" s="5"/>
      <c r="BL62" s="5"/>
      <c r="BM62" s="5"/>
      <c r="BN62" s="5"/>
      <c r="BO62" s="5"/>
      <c r="BP62" s="5"/>
    </row>
    <row r="63" customFormat="false" ht="13.25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2" t="n">
        <f aca="false">'Low pensions'!Q63</f>
        <v>128365090.005332</v>
      </c>
      <c r="E63" s="9"/>
      <c r="F63" s="67" t="n">
        <f aca="false">'Low pensions'!I63</f>
        <v>23331874.5949233</v>
      </c>
      <c r="G63" s="82" t="n">
        <f aca="false">'Low pensions'!K63</f>
        <v>1373704.21634997</v>
      </c>
      <c r="H63" s="82" t="n">
        <f aca="false">'Low pensions'!V63</f>
        <v>7557715.290088</v>
      </c>
      <c r="I63" s="82" t="n">
        <f aca="false">'Low pensions'!M63</f>
        <v>42485.6974128857</v>
      </c>
      <c r="J63" s="82" t="n">
        <f aca="false">'Low pensions'!W63</f>
        <v>233743.771858393</v>
      </c>
      <c r="K63" s="9"/>
      <c r="L63" s="82" t="n">
        <f aca="false">'Low pensions'!N63</f>
        <v>4064844.58607991</v>
      </c>
      <c r="M63" s="67"/>
      <c r="N63" s="82" t="n">
        <f aca="false">'Low pensions'!L63</f>
        <v>1007761.29701336</v>
      </c>
      <c r="O63" s="9"/>
      <c r="P63" s="82" t="n">
        <f aca="false">'Low pensions'!X63</f>
        <v>26636903.1991415</v>
      </c>
      <c r="Q63" s="67"/>
      <c r="R63" s="82" t="n">
        <f aca="false">'Low SIPA income'!G58</f>
        <v>22798444.0380044</v>
      </c>
      <c r="S63" s="67"/>
      <c r="T63" s="82" t="n">
        <f aca="false">'Low SIPA income'!J58</f>
        <v>87171826.759212</v>
      </c>
      <c r="U63" s="9"/>
      <c r="V63" s="82" t="n">
        <f aca="false">'Low SIPA income'!F58</f>
        <v>100930.828846859</v>
      </c>
      <c r="W63" s="67"/>
      <c r="X63" s="82" t="n">
        <f aca="false">'Low SIPA income'!M58</f>
        <v>253509.142897906</v>
      </c>
      <c r="Y63" s="9"/>
      <c r="Z63" s="9" t="n">
        <f aca="false">R63+V63-N63-L63-F63</f>
        <v>-5505105.61116532</v>
      </c>
      <c r="AA63" s="9"/>
      <c r="AB63" s="9" t="n">
        <f aca="false">T63-P63-D63</f>
        <v>-67830166.4452617</v>
      </c>
      <c r="AC63" s="50"/>
      <c r="AD63" s="9"/>
      <c r="AE63" s="9"/>
      <c r="AF63" s="9"/>
      <c r="AG63" s="9" t="n">
        <f aca="false">BF63/100*$AG$57</f>
        <v>5559387416.31329</v>
      </c>
      <c r="AH63" s="40" t="n">
        <f aca="false">(AG63-AG62)/AG62</f>
        <v>0.00105846986311642</v>
      </c>
      <c r="AI63" s="40"/>
      <c r="AJ63" s="40" t="n">
        <f aca="false">AB63/AG63</f>
        <v>-0.012201014494191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workers_and_wage_low!C51</f>
        <v>12463527</v>
      </c>
      <c r="AX63" s="7"/>
      <c r="AY63" s="40" t="n">
        <f aca="false">(AW63-AW62)/AW62</f>
        <v>0.00357957502782817</v>
      </c>
      <c r="AZ63" s="39" t="n">
        <f aca="false">workers_and_wage_low!B51</f>
        <v>5996.10089864483</v>
      </c>
      <c r="BA63" s="40" t="n">
        <f aca="false">(AZ63-AZ62)/AZ62</f>
        <v>-0.00251211286822153</v>
      </c>
      <c r="BB63" s="40"/>
      <c r="BC63" s="40"/>
      <c r="BD63" s="40"/>
      <c r="BE63" s="40"/>
      <c r="BF63" s="7" t="n">
        <f aca="false">BF62*(1+AY63)*(1+BA63)*(1-BE63)</f>
        <v>102.244784387358</v>
      </c>
      <c r="BG63" s="7"/>
      <c r="BH63" s="7"/>
      <c r="BI63" s="40" t="n">
        <f aca="false">T70/AG70</f>
        <v>0.0137184985031318</v>
      </c>
      <c r="BJ63" s="7"/>
      <c r="BK63" s="7"/>
      <c r="BL63" s="7"/>
      <c r="BM63" s="7"/>
      <c r="BN63" s="7"/>
      <c r="BO63" s="7"/>
      <c r="BP63" s="7"/>
    </row>
    <row r="64" customFormat="false" ht="13.25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2" t="n">
        <f aca="false">'Low pensions'!Q64</f>
        <v>129712315.044454</v>
      </c>
      <c r="E64" s="9"/>
      <c r="F64" s="67" t="n">
        <f aca="false">'Low pensions'!I64</f>
        <v>23576748.6931896</v>
      </c>
      <c r="G64" s="82" t="n">
        <f aca="false">'Low pensions'!K64</f>
        <v>1468999.3948557</v>
      </c>
      <c r="H64" s="82" t="n">
        <f aca="false">'Low pensions'!V64</f>
        <v>8082001.2456033</v>
      </c>
      <c r="I64" s="82" t="n">
        <f aca="false">'Low pensions'!M64</f>
        <v>45432.9709749185</v>
      </c>
      <c r="J64" s="82" t="n">
        <f aca="false">'Low pensions'!W64</f>
        <v>249958.801410411</v>
      </c>
      <c r="K64" s="9"/>
      <c r="L64" s="82" t="n">
        <f aca="false">'Low pensions'!N64</f>
        <v>4082611.36128109</v>
      </c>
      <c r="M64" s="67"/>
      <c r="N64" s="82" t="n">
        <f aca="false">'Low pensions'!L64</f>
        <v>1020096.38736093</v>
      </c>
      <c r="O64" s="9"/>
      <c r="P64" s="82" t="n">
        <f aca="false">'Low pensions'!X64</f>
        <v>26796959.1077724</v>
      </c>
      <c r="Q64" s="67"/>
      <c r="R64" s="82" t="n">
        <f aca="false">'Low SIPA income'!G59</f>
        <v>19851507.3969347</v>
      </c>
      <c r="S64" s="67"/>
      <c r="T64" s="82" t="n">
        <f aca="false">'Low SIPA income'!J59</f>
        <v>75903959.0960735</v>
      </c>
      <c r="U64" s="9"/>
      <c r="V64" s="82" t="n">
        <f aca="false">'Low SIPA income'!F59</f>
        <v>101942.227441156</v>
      </c>
      <c r="W64" s="67"/>
      <c r="X64" s="82" t="n">
        <f aca="false">'Low SIPA income'!M59</f>
        <v>256049.484572474</v>
      </c>
      <c r="Y64" s="9"/>
      <c r="Z64" s="9" t="n">
        <f aca="false">R64+V64-N64-L64-F64</f>
        <v>-8726006.81745575</v>
      </c>
      <c r="AA64" s="9"/>
      <c r="AB64" s="9" t="n">
        <f aca="false">T64-P64-D64</f>
        <v>-80605315.0561526</v>
      </c>
      <c r="AC64" s="50"/>
      <c r="AD64" s="9"/>
      <c r="AE64" s="9"/>
      <c r="AF64" s="9"/>
      <c r="AG64" s="9" t="n">
        <f aca="false">BF64/100*$AG$57</f>
        <v>5552089970.3918</v>
      </c>
      <c r="AH64" s="40" t="n">
        <f aca="false">(AG64-AG63)/AG63</f>
        <v>-0.00131263489572201</v>
      </c>
      <c r="AI64" s="40"/>
      <c r="AJ64" s="40" t="n">
        <f aca="false">AB64/AG64</f>
        <v>-0.0145180131240677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1" t="n">
        <f aca="false">workers_and_wage_low!C52</f>
        <v>12425297</v>
      </c>
      <c r="AX64" s="7"/>
      <c r="AY64" s="40" t="n">
        <f aca="false">(AW64-AW63)/AW63</f>
        <v>-0.00306735003663088</v>
      </c>
      <c r="AZ64" s="39" t="n">
        <f aca="false">workers_and_wage_low!B52</f>
        <v>6006.65471994224</v>
      </c>
      <c r="BA64" s="40" t="n">
        <f aca="false">(AZ64-AZ63)/AZ63</f>
        <v>0.00176011402673292</v>
      </c>
      <c r="BB64" s="40"/>
      <c r="BC64" s="40"/>
      <c r="BD64" s="40"/>
      <c r="BE64" s="40"/>
      <c r="BF64" s="7" t="n">
        <f aca="false">BF63*(1+AY64)*(1+BA64)*(1-BE64)</f>
        <v>102.110574315466</v>
      </c>
      <c r="BG64" s="7"/>
      <c r="BH64" s="7"/>
      <c r="BI64" s="40" t="n">
        <f aca="false">T71/AG71</f>
        <v>0.0157003587228916</v>
      </c>
      <c r="BJ64" s="7"/>
      <c r="BK64" s="7"/>
      <c r="BL64" s="7"/>
      <c r="BM64" s="7"/>
      <c r="BN64" s="7"/>
      <c r="BO64" s="7"/>
      <c r="BP64" s="7"/>
    </row>
    <row r="65" customFormat="false" ht="13.25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2" t="n">
        <f aca="false">'Low pensions'!Q65</f>
        <v>130518600.783699</v>
      </c>
      <c r="E65" s="9"/>
      <c r="F65" s="67" t="n">
        <f aca="false">'Low pensions'!I65</f>
        <v>23723300.6704831</v>
      </c>
      <c r="G65" s="82" t="n">
        <f aca="false">'Low pensions'!K65</f>
        <v>1508223.79210906</v>
      </c>
      <c r="H65" s="82" t="n">
        <f aca="false">'Low pensions'!V65</f>
        <v>8297802.30622311</v>
      </c>
      <c r="I65" s="82" t="n">
        <f aca="false">'Low pensions'!M65</f>
        <v>46646.096663167</v>
      </c>
      <c r="J65" s="82" t="n">
        <f aca="false">'Low pensions'!W65</f>
        <v>256633.06101721</v>
      </c>
      <c r="K65" s="9"/>
      <c r="L65" s="82" t="n">
        <f aca="false">'Low pensions'!N65</f>
        <v>4126170.4087164</v>
      </c>
      <c r="M65" s="67"/>
      <c r="N65" s="82" t="n">
        <f aca="false">'Low pensions'!L65</f>
        <v>1027164.40528225</v>
      </c>
      <c r="O65" s="9"/>
      <c r="P65" s="82" t="n">
        <f aca="false">'Low pensions'!X65</f>
        <v>27061873.3611859</v>
      </c>
      <c r="Q65" s="67"/>
      <c r="R65" s="82" t="n">
        <f aca="false">'Low SIPA income'!G60</f>
        <v>22970854.4902125</v>
      </c>
      <c r="S65" s="67"/>
      <c r="T65" s="82" t="n">
        <f aca="false">'Low SIPA income'!J60</f>
        <v>87831053.0663365</v>
      </c>
      <c r="U65" s="9"/>
      <c r="V65" s="82" t="n">
        <f aca="false">'Low SIPA income'!F60</f>
        <v>107171.548522745</v>
      </c>
      <c r="W65" s="67"/>
      <c r="X65" s="82" t="n">
        <f aca="false">'Low SIPA income'!M60</f>
        <v>269184.031474324</v>
      </c>
      <c r="Y65" s="9"/>
      <c r="Z65" s="9" t="n">
        <f aca="false">R65+V65-N65-L65-F65</f>
        <v>-5798609.4457465</v>
      </c>
      <c r="AA65" s="9"/>
      <c r="AB65" s="9" t="n">
        <f aca="false">T65-P65-D65</f>
        <v>-69749421.078548</v>
      </c>
      <c r="AC65" s="50"/>
      <c r="AD65" s="9"/>
      <c r="AE65" s="9"/>
      <c r="AF65" s="9"/>
      <c r="AG65" s="9" t="n">
        <f aca="false">BF65/100*$AG$57</f>
        <v>5603320124.67835</v>
      </c>
      <c r="AH65" s="40" t="n">
        <f aca="false">(AG65-AG64)/AG64</f>
        <v>0.00922718373797073</v>
      </c>
      <c r="AI65" s="40" t="n">
        <f aca="false">(AG65-AG61)/AG61</f>
        <v>0.0156153901675403</v>
      </c>
      <c r="AJ65" s="40" t="n">
        <f aca="false">AB65/AG65</f>
        <v>-0.0124478736760649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1" t="n">
        <f aca="false">workers_and_wage_low!C53</f>
        <v>12488396</v>
      </c>
      <c r="AX65" s="7"/>
      <c r="AY65" s="40" t="n">
        <f aca="false">(AW65-AW64)/AW64</f>
        <v>0.00507826895405398</v>
      </c>
      <c r="AZ65" s="39" t="n">
        <f aca="false">workers_and_wage_low!B53</f>
        <v>6031.4499019089</v>
      </c>
      <c r="BA65" s="40" t="n">
        <f aca="false">(AZ65-AZ64)/AZ64</f>
        <v>0.00412795193376786</v>
      </c>
      <c r="BB65" s="40"/>
      <c r="BC65" s="40"/>
      <c r="BD65" s="40"/>
      <c r="BE65" s="40"/>
      <c r="BF65" s="7" t="n">
        <f aca="false">BF64*(1+AY65)*(1+BA65)*(1-BE65)</f>
        <v>103.052767346264</v>
      </c>
      <c r="BG65" s="7"/>
      <c r="BH65" s="7"/>
      <c r="BI65" s="40" t="n">
        <f aca="false">T72/AG72</f>
        <v>0.013690674205345</v>
      </c>
      <c r="BJ65" s="7"/>
      <c r="BK65" s="7"/>
      <c r="BL65" s="7"/>
      <c r="BM65" s="7"/>
      <c r="BN65" s="7"/>
      <c r="BO65" s="7"/>
      <c r="BP65" s="7"/>
    </row>
    <row r="66" customFormat="false" ht="13.25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1" t="n">
        <f aca="false">'Low pensions'!Q66</f>
        <v>130781589.928257</v>
      </c>
      <c r="E66" s="6"/>
      <c r="F66" s="8" t="n">
        <f aca="false">'Low pensions'!I66</f>
        <v>23771102.0605682</v>
      </c>
      <c r="G66" s="81" t="n">
        <f aca="false">'Low pensions'!K66</f>
        <v>1596242.16259354</v>
      </c>
      <c r="H66" s="81" t="n">
        <f aca="false">'Low pensions'!V66</f>
        <v>8782053.41101093</v>
      </c>
      <c r="I66" s="81" t="n">
        <f aca="false">'Low pensions'!M66</f>
        <v>49368.3143070173</v>
      </c>
      <c r="J66" s="81" t="n">
        <f aca="false">'Low pensions'!W66</f>
        <v>271609.89930962</v>
      </c>
      <c r="K66" s="6"/>
      <c r="L66" s="81" t="n">
        <f aca="false">'Low pensions'!N66</f>
        <v>4922865.59917433</v>
      </c>
      <c r="M66" s="8"/>
      <c r="N66" s="81" t="n">
        <f aca="false">'Low pensions'!L66</f>
        <v>1029257.05426483</v>
      </c>
      <c r="O66" s="6"/>
      <c r="P66" s="81" t="n">
        <f aca="false">'Low pensions'!X66</f>
        <v>31207441.6290726</v>
      </c>
      <c r="Q66" s="8"/>
      <c r="R66" s="81" t="n">
        <f aca="false">'Low SIPA income'!G61</f>
        <v>20131267.5235041</v>
      </c>
      <c r="S66" s="8"/>
      <c r="T66" s="81" t="n">
        <f aca="false">'Low SIPA income'!J61</f>
        <v>76973646.1872972</v>
      </c>
      <c r="U66" s="6"/>
      <c r="V66" s="81" t="n">
        <f aca="false">'Low SIPA income'!F61</f>
        <v>104429.279006532</v>
      </c>
      <c r="W66" s="8"/>
      <c r="X66" s="81" t="n">
        <f aca="false">'Low SIPA income'!M61</f>
        <v>262296.241067836</v>
      </c>
      <c r="Y66" s="6"/>
      <c r="Z66" s="6" t="n">
        <f aca="false">R66+V66-N66-L66-F66</f>
        <v>-9487527.91149677</v>
      </c>
      <c r="AA66" s="6"/>
      <c r="AB66" s="6" t="n">
        <f aca="false">T66-P66-D66</f>
        <v>-85015385.3700322</v>
      </c>
      <c r="AC66" s="50"/>
      <c r="AD66" s="6"/>
      <c r="AE66" s="6"/>
      <c r="AF66" s="6"/>
      <c r="AG66" s="6" t="n">
        <f aca="false">BF66/100*$AG$57</f>
        <v>5646980632.13548</v>
      </c>
      <c r="AH66" s="61" t="n">
        <f aca="false">(AG66-AG65)/AG65</f>
        <v>0.00779189953200173</v>
      </c>
      <c r="AI66" s="61"/>
      <c r="AJ66" s="61" t="n">
        <f aca="false">AB66/AG66</f>
        <v>-0.0150550162836104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0.00579416672703051</v>
      </c>
      <c r="AV66" s="5"/>
      <c r="AW66" s="65" t="n">
        <f aca="false">workers_and_wage_low!C54</f>
        <v>12527653</v>
      </c>
      <c r="AX66" s="5"/>
      <c r="AY66" s="61" t="n">
        <f aca="false">(AW66-AW65)/AW65</f>
        <v>0.00314347815363959</v>
      </c>
      <c r="AZ66" s="66" t="n">
        <f aca="false">workers_and_wage_low!B54</f>
        <v>6059.39876593197</v>
      </c>
      <c r="BA66" s="61" t="n">
        <f aca="false">(AZ66-AZ65)/AZ65</f>
        <v>0.00463385495653905</v>
      </c>
      <c r="BB66" s="61"/>
      <c r="BC66" s="61"/>
      <c r="BD66" s="61"/>
      <c r="BE66" s="61"/>
      <c r="BF66" s="5" t="n">
        <f aca="false">BF65*(1+AY66)*(1+BA66)*(1-BE66)</f>
        <v>103.855744155921</v>
      </c>
      <c r="BG66" s="5"/>
      <c r="BH66" s="5"/>
      <c r="BI66" s="61" t="n">
        <f aca="false">T73/AG73</f>
        <v>0.015711348984788</v>
      </c>
      <c r="BJ66" s="5"/>
      <c r="BK66" s="5"/>
      <c r="BL66" s="5"/>
      <c r="BM66" s="5"/>
      <c r="BN66" s="5"/>
      <c r="BO66" s="5"/>
      <c r="BP66" s="5"/>
    </row>
    <row r="67" customFormat="false" ht="13.25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2" t="n">
        <f aca="false">'Low pensions'!Q67</f>
        <v>131210104.310823</v>
      </c>
      <c r="E67" s="9"/>
      <c r="F67" s="67" t="n">
        <f aca="false">'Low pensions'!I67</f>
        <v>23848989.6220207</v>
      </c>
      <c r="G67" s="82" t="n">
        <f aca="false">'Low pensions'!K67</f>
        <v>1648726.97463555</v>
      </c>
      <c r="H67" s="82" t="n">
        <f aca="false">'Low pensions'!V67</f>
        <v>9070809.36134302</v>
      </c>
      <c r="I67" s="82" t="n">
        <f aca="false">'Low pensions'!M67</f>
        <v>50991.5559165638</v>
      </c>
      <c r="J67" s="82" t="n">
        <f aca="false">'Low pensions'!W67</f>
        <v>280540.495711642</v>
      </c>
      <c r="K67" s="9"/>
      <c r="L67" s="82" t="n">
        <f aca="false">'Low pensions'!N67</f>
        <v>4129026.82132005</v>
      </c>
      <c r="M67" s="67"/>
      <c r="N67" s="82" t="n">
        <f aca="false">'Low pensions'!L67</f>
        <v>1033834.4275505</v>
      </c>
      <c r="O67" s="9"/>
      <c r="P67" s="82" t="n">
        <f aca="false">'Low pensions'!X67</f>
        <v>27113391.7943103</v>
      </c>
      <c r="Q67" s="67"/>
      <c r="R67" s="82" t="n">
        <f aca="false">'Low SIPA income'!G62</f>
        <v>23219628.3520293</v>
      </c>
      <c r="S67" s="67"/>
      <c r="T67" s="82" t="n">
        <f aca="false">'Low SIPA income'!J62</f>
        <v>88782261.4886465</v>
      </c>
      <c r="U67" s="9"/>
      <c r="V67" s="82" t="n">
        <f aca="false">'Low SIPA income'!F62</f>
        <v>109883.922911305</v>
      </c>
      <c r="W67" s="67"/>
      <c r="X67" s="82" t="n">
        <f aca="false">'Low SIPA income'!M62</f>
        <v>275996.733939151</v>
      </c>
      <c r="Y67" s="9"/>
      <c r="Z67" s="9" t="n">
        <f aca="false">R67+V67-N67-L67-F67</f>
        <v>-5682338.59595071</v>
      </c>
      <c r="AA67" s="9"/>
      <c r="AB67" s="9" t="n">
        <f aca="false">T67-P67-D67</f>
        <v>-69541234.6164865</v>
      </c>
      <c r="AC67" s="50"/>
      <c r="AD67" s="9"/>
      <c r="AE67" s="9"/>
      <c r="AF67" s="9"/>
      <c r="AG67" s="9" t="n">
        <f aca="false">BF67/100*$AG$57</f>
        <v>5685283116.64834</v>
      </c>
      <c r="AH67" s="40" t="n">
        <f aca="false">(AG67-AG66)/AG66</f>
        <v>0.00678282555015051</v>
      </c>
      <c r="AI67" s="40"/>
      <c r="AJ67" s="40" t="n">
        <f aca="false">AB67/AG67</f>
        <v>-0.0122317979931109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workers_and_wage_low!C55</f>
        <v>12651284</v>
      </c>
      <c r="AX67" s="7"/>
      <c r="AY67" s="40" t="n">
        <f aca="false">(AW67-AW66)/AW66</f>
        <v>0.00986864818174641</v>
      </c>
      <c r="AZ67" s="39" t="n">
        <f aca="false">workers_and_wage_low!B55</f>
        <v>6040.88325910894</v>
      </c>
      <c r="BA67" s="40" t="n">
        <f aca="false">(AZ67-AZ66)/AZ66</f>
        <v>-0.0030556673257972</v>
      </c>
      <c r="BB67" s="40"/>
      <c r="BC67" s="40"/>
      <c r="BD67" s="40"/>
      <c r="BE67" s="40"/>
      <c r="BF67" s="7" t="n">
        <f aca="false">BF66*(1+AY67)*(1+BA67)*(1-BE67)</f>
        <v>104.560179550912</v>
      </c>
      <c r="BG67" s="7"/>
      <c r="BH67" s="7"/>
      <c r="BI67" s="40" t="n">
        <f aca="false">T74/AG74</f>
        <v>0.0136509877016363</v>
      </c>
      <c r="BJ67" s="7"/>
      <c r="BK67" s="7"/>
      <c r="BL67" s="7"/>
      <c r="BM67" s="7"/>
      <c r="BN67" s="7"/>
      <c r="BO67" s="7"/>
      <c r="BP67" s="7"/>
    </row>
    <row r="68" customFormat="false" ht="13.25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2" t="n">
        <f aca="false">'Low pensions'!Q68</f>
        <v>132057707.711565</v>
      </c>
      <c r="E68" s="9"/>
      <c r="F68" s="67" t="n">
        <f aca="false">'Low pensions'!I68</f>
        <v>24003051.5733778</v>
      </c>
      <c r="G68" s="82" t="n">
        <f aca="false">'Low pensions'!K68</f>
        <v>1720171.97897707</v>
      </c>
      <c r="H68" s="82" t="n">
        <f aca="false">'Low pensions'!V68</f>
        <v>9463878.69554582</v>
      </c>
      <c r="I68" s="82" t="n">
        <f aca="false">'Low pensions'!M68</f>
        <v>53201.1952260952</v>
      </c>
      <c r="J68" s="82" t="n">
        <f aca="false">'Low pensions'!W68</f>
        <v>292697.279243687</v>
      </c>
      <c r="K68" s="9"/>
      <c r="L68" s="82" t="n">
        <f aca="false">'Low pensions'!N68</f>
        <v>4128773.50864723</v>
      </c>
      <c r="M68" s="67"/>
      <c r="N68" s="82" t="n">
        <f aca="false">'Low pensions'!L68</f>
        <v>1042322.0583678</v>
      </c>
      <c r="O68" s="9"/>
      <c r="P68" s="82" t="n">
        <f aca="false">'Low pensions'!X68</f>
        <v>27158773.7941476</v>
      </c>
      <c r="Q68" s="67"/>
      <c r="R68" s="82" t="n">
        <f aca="false">'Low SIPA income'!G63</f>
        <v>20405789.1796648</v>
      </c>
      <c r="S68" s="67"/>
      <c r="T68" s="82" t="n">
        <f aca="false">'Low SIPA income'!J63</f>
        <v>78023303.5328864</v>
      </c>
      <c r="U68" s="9"/>
      <c r="V68" s="82" t="n">
        <f aca="false">'Low SIPA income'!F63</f>
        <v>106273.77873109</v>
      </c>
      <c r="W68" s="67"/>
      <c r="X68" s="82" t="n">
        <f aca="false">'Low SIPA income'!M63</f>
        <v>266929.092591899</v>
      </c>
      <c r="Y68" s="9"/>
      <c r="Z68" s="9" t="n">
        <f aca="false">R68+V68-N68-L68-F68</f>
        <v>-8662084.18199691</v>
      </c>
      <c r="AA68" s="9"/>
      <c r="AB68" s="9" t="n">
        <f aca="false">T68-P68-D68</f>
        <v>-81193177.972826</v>
      </c>
      <c r="AC68" s="50"/>
      <c r="AD68" s="9"/>
      <c r="AE68" s="9"/>
      <c r="AF68" s="9"/>
      <c r="AG68" s="9" t="n">
        <f aca="false">BF68/100*$AG$57</f>
        <v>5704340595.09859</v>
      </c>
      <c r="AH68" s="40" t="n">
        <f aca="false">(AG68-AG67)/AG67</f>
        <v>0.00335207201809183</v>
      </c>
      <c r="AI68" s="40"/>
      <c r="AJ68" s="40" t="n">
        <f aca="false">AB68/AG68</f>
        <v>-0.0142335782057948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1" t="n">
        <f aca="false">workers_and_wage_low!C56</f>
        <v>12634986</v>
      </c>
      <c r="AX68" s="7"/>
      <c r="AY68" s="40" t="n">
        <f aca="false">(AW68-AW67)/AW67</f>
        <v>-0.00128824868685265</v>
      </c>
      <c r="AZ68" s="39" t="n">
        <f aca="false">workers_and_wage_low!B56</f>
        <v>6068.95105307105</v>
      </c>
      <c r="BA68" s="40" t="n">
        <f aca="false">(AZ68-AZ67)/AZ67</f>
        <v>0.00464630630293792</v>
      </c>
      <c r="BB68" s="40"/>
      <c r="BC68" s="40"/>
      <c r="BD68" s="40"/>
      <c r="BE68" s="40"/>
      <c r="BF68" s="7" t="n">
        <f aca="false">BF67*(1+AY68)*(1+BA68)*(1-BE68)</f>
        <v>104.910672802991</v>
      </c>
      <c r="BG68" s="7"/>
      <c r="BH68" s="7"/>
      <c r="BI68" s="40" t="n">
        <f aca="false">T75/AG75</f>
        <v>0.0157431339457344</v>
      </c>
      <c r="BJ68" s="7"/>
      <c r="BK68" s="7"/>
      <c r="BL68" s="7"/>
      <c r="BM68" s="7"/>
      <c r="BN68" s="7"/>
      <c r="BO68" s="7"/>
      <c r="BP68" s="7"/>
    </row>
    <row r="69" customFormat="false" ht="13.25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2" t="n">
        <f aca="false">'Low pensions'!Q69</f>
        <v>132889222.970841</v>
      </c>
      <c r="E69" s="9"/>
      <c r="F69" s="67" t="n">
        <f aca="false">'Low pensions'!I69</f>
        <v>24154189.3145845</v>
      </c>
      <c r="G69" s="82" t="n">
        <f aca="false">'Low pensions'!K69</f>
        <v>1783810.33713675</v>
      </c>
      <c r="H69" s="82" t="n">
        <f aca="false">'Low pensions'!V69</f>
        <v>9813998.16578916</v>
      </c>
      <c r="I69" s="82" t="n">
        <f aca="false">'Low pensions'!M69</f>
        <v>55169.391870209</v>
      </c>
      <c r="J69" s="82" t="n">
        <f aca="false">'Low pensions'!W69</f>
        <v>303525.716467708</v>
      </c>
      <c r="K69" s="9"/>
      <c r="L69" s="82" t="n">
        <f aca="false">'Low pensions'!N69</f>
        <v>4109172.34556428</v>
      </c>
      <c r="M69" s="67"/>
      <c r="N69" s="82" t="n">
        <f aca="false">'Low pensions'!L69</f>
        <v>1049836.55932169</v>
      </c>
      <c r="O69" s="9"/>
      <c r="P69" s="82" t="n">
        <f aca="false">'Low pensions'!X69</f>
        <v>27098405.8328423</v>
      </c>
      <c r="Q69" s="67"/>
      <c r="R69" s="82" t="n">
        <f aca="false">'Low SIPA income'!G64</f>
        <v>23659900.3623785</v>
      </c>
      <c r="S69" s="67"/>
      <c r="T69" s="82" t="n">
        <f aca="false">'Low SIPA income'!J64</f>
        <v>90465679.6793405</v>
      </c>
      <c r="U69" s="9"/>
      <c r="V69" s="82" t="n">
        <f aca="false">'Low SIPA income'!F64</f>
        <v>103909.835541514</v>
      </c>
      <c r="W69" s="67"/>
      <c r="X69" s="82" t="n">
        <f aca="false">'Low SIPA income'!M64</f>
        <v>260991.548843419</v>
      </c>
      <c r="Y69" s="9"/>
      <c r="Z69" s="9" t="n">
        <f aca="false">R69+V69-N69-L69-F69</f>
        <v>-5549388.02155039</v>
      </c>
      <c r="AA69" s="9"/>
      <c r="AB69" s="9" t="n">
        <f aca="false">T69-P69-D69</f>
        <v>-69521949.1243428</v>
      </c>
      <c r="AC69" s="50"/>
      <c r="AD69" s="9"/>
      <c r="AE69" s="9"/>
      <c r="AF69" s="9"/>
      <c r="AG69" s="9" t="n">
        <f aca="false">BF69/100*$AG$57</f>
        <v>5734287640.56265</v>
      </c>
      <c r="AH69" s="40" t="n">
        <f aca="false">(AG69-AG68)/AG68</f>
        <v>0.00524986980787798</v>
      </c>
      <c r="AI69" s="40" t="n">
        <f aca="false">(AG69-AG65)/AG65</f>
        <v>0.0233731989195988</v>
      </c>
      <c r="AJ69" s="40" t="n">
        <f aca="false">AB69/AG69</f>
        <v>-0.0121239033480925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1" t="n">
        <f aca="false">workers_and_wage_low!C57</f>
        <v>12641453</v>
      </c>
      <c r="AX69" s="7"/>
      <c r="AY69" s="40" t="n">
        <f aca="false">(AW69-AW68)/AW68</f>
        <v>0.000511832779236954</v>
      </c>
      <c r="AZ69" s="39" t="n">
        <f aca="false">workers_and_wage_low!B57</f>
        <v>6097.6912577067</v>
      </c>
      <c r="BA69" s="40" t="n">
        <f aca="false">(AZ69-AZ68)/AZ68</f>
        <v>0.00473561318658226</v>
      </c>
      <c r="BB69" s="40"/>
      <c r="BC69" s="40"/>
      <c r="BD69" s="40"/>
      <c r="BE69" s="40"/>
      <c r="BF69" s="7" t="n">
        <f aca="false">BF68*(1+AY69)*(1+BA69)*(1-BE69)</f>
        <v>105.461440176663</v>
      </c>
      <c r="BG69" s="7"/>
      <c r="BH69" s="7"/>
      <c r="BI69" s="40" t="n">
        <f aca="false">T76/AG76</f>
        <v>0.0137311139212378</v>
      </c>
      <c r="BJ69" s="7"/>
      <c r="BK69" s="7"/>
      <c r="BL69" s="7"/>
      <c r="BM69" s="7"/>
      <c r="BN69" s="7"/>
      <c r="BO69" s="7"/>
      <c r="BP69" s="7"/>
    </row>
    <row r="70" customFormat="false" ht="13.25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1" t="n">
        <f aca="false">'Low pensions'!Q70</f>
        <v>133480362.657435</v>
      </c>
      <c r="E70" s="6"/>
      <c r="F70" s="8" t="n">
        <f aca="false">'Low pensions'!I70</f>
        <v>24261635.9500764</v>
      </c>
      <c r="G70" s="81" t="n">
        <f aca="false">'Low pensions'!K70</f>
        <v>1839665.84010061</v>
      </c>
      <c r="H70" s="81" t="n">
        <f aca="false">'Low pensions'!V70</f>
        <v>10121298.6630587</v>
      </c>
      <c r="I70" s="81" t="n">
        <f aca="false">'Low pensions'!M70</f>
        <v>56896.8816525962</v>
      </c>
      <c r="J70" s="81" t="n">
        <f aca="false">'Low pensions'!W70</f>
        <v>313029.855558515</v>
      </c>
      <c r="K70" s="6"/>
      <c r="L70" s="81" t="n">
        <f aca="false">'Low pensions'!N70</f>
        <v>5000256.95420388</v>
      </c>
      <c r="M70" s="8"/>
      <c r="N70" s="81" t="n">
        <f aca="false">'Low pensions'!L70</f>
        <v>1055710.39932246</v>
      </c>
      <c r="O70" s="6"/>
      <c r="P70" s="81" t="n">
        <f aca="false">'Low pensions'!X70</f>
        <v>31754564.2377324</v>
      </c>
      <c r="Q70" s="8"/>
      <c r="R70" s="81" t="n">
        <f aca="false">'Low SIPA income'!G65</f>
        <v>20587791.4683687</v>
      </c>
      <c r="S70" s="8"/>
      <c r="T70" s="81" t="n">
        <f aca="false">'Low SIPA income'!J65</f>
        <v>78719205.0581934</v>
      </c>
      <c r="U70" s="6"/>
      <c r="V70" s="81" t="n">
        <f aca="false">'Low SIPA income'!F65</f>
        <v>103663.779041923</v>
      </c>
      <c r="W70" s="8"/>
      <c r="X70" s="81" t="n">
        <f aca="false">'Low SIPA income'!M65</f>
        <v>260373.525856504</v>
      </c>
      <c r="Y70" s="6"/>
      <c r="Z70" s="6" t="n">
        <f aca="false">R70+V70-N70-L70-F70</f>
        <v>-9626148.05619219</v>
      </c>
      <c r="AA70" s="6"/>
      <c r="AB70" s="6" t="n">
        <f aca="false">T70-P70-D70</f>
        <v>-86515721.8369743</v>
      </c>
      <c r="AC70" s="50"/>
      <c r="AD70" s="6"/>
      <c r="AE70" s="6"/>
      <c r="AF70" s="6"/>
      <c r="AG70" s="6" t="n">
        <f aca="false">BF70/100*$AG$57</f>
        <v>5738179367.09491</v>
      </c>
      <c r="AH70" s="61" t="n">
        <f aca="false">(AG70-AG69)/AG69</f>
        <v>0.000678676546452918</v>
      </c>
      <c r="AI70" s="61"/>
      <c r="AJ70" s="61" t="n">
        <f aca="false">AB70/AG70</f>
        <v>-0.0150772076476192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0.00287409755511801</v>
      </c>
      <c r="AV70" s="5"/>
      <c r="AW70" s="65" t="n">
        <f aca="false">workers_and_wage_low!C58</f>
        <v>12666197</v>
      </c>
      <c r="AX70" s="5"/>
      <c r="AY70" s="61" t="n">
        <f aca="false">(AW70-AW69)/AW69</f>
        <v>0.0019573699320798</v>
      </c>
      <c r="AZ70" s="66" t="n">
        <f aca="false">workers_and_wage_low!B58</f>
        <v>6089.90941217833</v>
      </c>
      <c r="BA70" s="61" t="n">
        <f aca="false">(AZ70-AZ69)/AZ69</f>
        <v>-0.00127619539912507</v>
      </c>
      <c r="BB70" s="61"/>
      <c r="BC70" s="61"/>
      <c r="BD70" s="61"/>
      <c r="BE70" s="61"/>
      <c r="BF70" s="5" t="n">
        <f aca="false">BF69*(1+AY70)*(1+BA70)*(1-BE70)</f>
        <v>105.533014382667</v>
      </c>
      <c r="BG70" s="5"/>
      <c r="BH70" s="5"/>
      <c r="BI70" s="61" t="n">
        <f aca="false">T77/AG77</f>
        <v>0.0157644502554025</v>
      </c>
      <c r="BJ70" s="5"/>
      <c r="BK70" s="5"/>
      <c r="BL70" s="5"/>
      <c r="BM70" s="5"/>
      <c r="BN70" s="5"/>
      <c r="BO70" s="5"/>
      <c r="BP70" s="5"/>
    </row>
    <row r="71" customFormat="false" ht="13.25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2" t="n">
        <f aca="false">'Low pensions'!Q71</f>
        <v>133542955.615051</v>
      </c>
      <c r="E71" s="9"/>
      <c r="F71" s="67" t="n">
        <f aca="false">'Low pensions'!I71</f>
        <v>24273012.9610501</v>
      </c>
      <c r="G71" s="82" t="n">
        <f aca="false">'Low pensions'!K71</f>
        <v>1901365.45147309</v>
      </c>
      <c r="H71" s="82" t="n">
        <f aca="false">'Low pensions'!V71</f>
        <v>10460751.7205016</v>
      </c>
      <c r="I71" s="82" t="n">
        <f aca="false">'Low pensions'!M71</f>
        <v>58805.1170558683</v>
      </c>
      <c r="J71" s="82" t="n">
        <f aca="false">'Low pensions'!W71</f>
        <v>323528.403726852</v>
      </c>
      <c r="K71" s="9"/>
      <c r="L71" s="82" t="n">
        <f aca="false">'Low pensions'!N71</f>
        <v>4150503.07848303</v>
      </c>
      <c r="M71" s="67"/>
      <c r="N71" s="82" t="n">
        <f aca="false">'Low pensions'!L71</f>
        <v>1055843.05604518</v>
      </c>
      <c r="O71" s="9"/>
      <c r="P71" s="82" t="n">
        <f aca="false">'Low pensions'!X71</f>
        <v>27345917.1752053</v>
      </c>
      <c r="Q71" s="67"/>
      <c r="R71" s="82" t="n">
        <f aca="false">'Low SIPA income'!G66</f>
        <v>23558044.4473323</v>
      </c>
      <c r="S71" s="67"/>
      <c r="T71" s="82" t="n">
        <f aca="false">'Low SIPA income'!J66</f>
        <v>90076224.7601361</v>
      </c>
      <c r="U71" s="9"/>
      <c r="V71" s="82" t="n">
        <f aca="false">'Low SIPA income'!F66</f>
        <v>108682.329680942</v>
      </c>
      <c r="W71" s="67"/>
      <c r="X71" s="82" t="n">
        <f aca="false">'Low SIPA income'!M66</f>
        <v>272978.678173421</v>
      </c>
      <c r="Y71" s="9"/>
      <c r="Z71" s="9" t="n">
        <f aca="false">R71+V71-N71-L71-F71</f>
        <v>-5812632.31856502</v>
      </c>
      <c r="AA71" s="9"/>
      <c r="AB71" s="9" t="n">
        <f aca="false">T71-P71-D71</f>
        <v>-70812648.0301205</v>
      </c>
      <c r="AC71" s="50"/>
      <c r="AD71" s="9"/>
      <c r="AE71" s="9"/>
      <c r="AF71" s="9"/>
      <c r="AG71" s="9" t="n">
        <f aca="false">BF71/100*$AG$57</f>
        <v>5737208069.5712</v>
      </c>
      <c r="AH71" s="40" t="n">
        <f aca="false">(AG71-AG70)/AG70</f>
        <v>-0.000169269285879384</v>
      </c>
      <c r="AI71" s="40"/>
      <c r="AJ71" s="40" t="n">
        <f aca="false">AB71/AG71</f>
        <v>-0.0123427017412344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workers_and_wage_low!C59</f>
        <v>12738998</v>
      </c>
      <c r="AX71" s="7"/>
      <c r="AY71" s="40" t="n">
        <f aca="false">(AW71-AW70)/AW70</f>
        <v>0.00574766048562169</v>
      </c>
      <c r="AZ71" s="39" t="n">
        <f aca="false">workers_and_wage_low!B59</f>
        <v>6054.08177098922</v>
      </c>
      <c r="BA71" s="40" t="n">
        <f aca="false">(AZ71-AZ70)/AZ70</f>
        <v>-0.00588311562031792</v>
      </c>
      <c r="BB71" s="40"/>
      <c r="BC71" s="40"/>
      <c r="BD71" s="40"/>
      <c r="BE71" s="40"/>
      <c r="BF71" s="7" t="n">
        <f aca="false">BF70*(1+AY71)*(1+BA71)*(1-BE71)</f>
        <v>105.515150884685</v>
      </c>
      <c r="BG71" s="7"/>
      <c r="BH71" s="7"/>
      <c r="BI71" s="40" t="n">
        <f aca="false">T78/AG78</f>
        <v>0.0137346803606735</v>
      </c>
      <c r="BJ71" s="7"/>
      <c r="BK71" s="7"/>
      <c r="BL71" s="7"/>
      <c r="BM71" s="7"/>
      <c r="BN71" s="7"/>
      <c r="BO71" s="7"/>
      <c r="BP71" s="7"/>
    </row>
    <row r="72" customFormat="false" ht="13.25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2" t="n">
        <f aca="false">'Low pensions'!Q72</f>
        <v>133939391.32827</v>
      </c>
      <c r="E72" s="9"/>
      <c r="F72" s="67" t="n">
        <f aca="false">'Low pensions'!I72</f>
        <v>24345069.8446263</v>
      </c>
      <c r="G72" s="82" t="n">
        <f aca="false">'Low pensions'!K72</f>
        <v>1972661.22364586</v>
      </c>
      <c r="H72" s="82" t="n">
        <f aca="false">'Low pensions'!V72</f>
        <v>10853000.0233426</v>
      </c>
      <c r="I72" s="82" t="n">
        <f aca="false">'Low pensions'!M72</f>
        <v>61010.1409375006</v>
      </c>
      <c r="J72" s="82" t="n">
        <f aca="false">'Low pensions'!W72</f>
        <v>335659.794536368</v>
      </c>
      <c r="K72" s="9"/>
      <c r="L72" s="82" t="n">
        <f aca="false">'Low pensions'!N72</f>
        <v>4026468.85038657</v>
      </c>
      <c r="M72" s="67"/>
      <c r="N72" s="82" t="n">
        <f aca="false">'Low pensions'!L72</f>
        <v>1060550.39694436</v>
      </c>
      <c r="O72" s="9"/>
      <c r="P72" s="82" t="n">
        <f aca="false">'Low pensions'!X72</f>
        <v>26728201.376716</v>
      </c>
      <c r="Q72" s="67"/>
      <c r="R72" s="82" t="n">
        <f aca="false">'Low SIPA income'!G67</f>
        <v>20708777.4834118</v>
      </c>
      <c r="S72" s="67"/>
      <c r="T72" s="82" t="n">
        <f aca="false">'Low SIPA income'!J67</f>
        <v>79181805.5727744</v>
      </c>
      <c r="U72" s="9"/>
      <c r="V72" s="82" t="n">
        <f aca="false">'Low SIPA income'!F67</f>
        <v>112153.047121213</v>
      </c>
      <c r="W72" s="67"/>
      <c r="X72" s="82" t="n">
        <f aca="false">'Low SIPA income'!M67</f>
        <v>281696.119747778</v>
      </c>
      <c r="Y72" s="9"/>
      <c r="Z72" s="9" t="n">
        <f aca="false">R72+V72-N72-L72-F72</f>
        <v>-8611158.5614242</v>
      </c>
      <c r="AA72" s="9"/>
      <c r="AB72" s="9" t="n">
        <f aca="false">T72-P72-D72</f>
        <v>-81485787.1322114</v>
      </c>
      <c r="AC72" s="50"/>
      <c r="AD72" s="9"/>
      <c r="AE72" s="9"/>
      <c r="AF72" s="9"/>
      <c r="AG72" s="9" t="n">
        <f aca="false">BF72/100*$AG$57</f>
        <v>5783630841.34024</v>
      </c>
      <c r="AH72" s="40" t="n">
        <f aca="false">(AG72-AG71)/AG71</f>
        <v>0.00809152661121993</v>
      </c>
      <c r="AI72" s="40"/>
      <c r="AJ72" s="40" t="n">
        <f aca="false">AB72/AG72</f>
        <v>-0.0140890366912368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1" t="n">
        <f aca="false">workers_and_wage_low!C60</f>
        <v>12754009</v>
      </c>
      <c r="AX72" s="7"/>
      <c r="AY72" s="40" t="n">
        <f aca="false">(AW72-AW71)/AW71</f>
        <v>0.00117835013397443</v>
      </c>
      <c r="AZ72" s="39" t="n">
        <f aca="false">workers_and_wage_low!B60</f>
        <v>6095.88544731215</v>
      </c>
      <c r="BA72" s="40" t="n">
        <f aca="false">(AZ72-AZ71)/AZ71</f>
        <v>0.0069050399225278</v>
      </c>
      <c r="BB72" s="40"/>
      <c r="BC72" s="40"/>
      <c r="BD72" s="40"/>
      <c r="BE72" s="40"/>
      <c r="BF72" s="7" t="n">
        <f aca="false">BF71*(1+AY72)*(1+BA72)*(1-BE72)</f>
        <v>106.368929535956</v>
      </c>
      <c r="BG72" s="7"/>
      <c r="BH72" s="7"/>
      <c r="BI72" s="40" t="n">
        <f aca="false">T79/AG79</f>
        <v>0.0157937986617336</v>
      </c>
      <c r="BJ72" s="7"/>
      <c r="BK72" s="7"/>
      <c r="BL72" s="7"/>
      <c r="BM72" s="7"/>
      <c r="BN72" s="7"/>
      <c r="BO72" s="7"/>
      <c r="BP72" s="7"/>
    </row>
    <row r="73" customFormat="false" ht="13.25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2" t="n">
        <f aca="false">'Low pensions'!Q73</f>
        <v>134326735.143653</v>
      </c>
      <c r="E73" s="9"/>
      <c r="F73" s="67" t="n">
        <f aca="false">'Low pensions'!I73</f>
        <v>24415474.168148</v>
      </c>
      <c r="G73" s="82" t="n">
        <f aca="false">'Low pensions'!K73</f>
        <v>2017465.11820239</v>
      </c>
      <c r="H73" s="82" t="n">
        <f aca="false">'Low pensions'!V73</f>
        <v>11099497.8319066</v>
      </c>
      <c r="I73" s="82" t="n">
        <f aca="false">'Low pensions'!M73</f>
        <v>62395.8283980126</v>
      </c>
      <c r="J73" s="82" t="n">
        <f aca="false">'Low pensions'!W73</f>
        <v>343283.438100207</v>
      </c>
      <c r="K73" s="9"/>
      <c r="L73" s="82" t="n">
        <f aca="false">'Low pensions'!N73</f>
        <v>4073879.27487139</v>
      </c>
      <c r="M73" s="67"/>
      <c r="N73" s="82" t="n">
        <f aca="false">'Low pensions'!L73</f>
        <v>1064132.41114699</v>
      </c>
      <c r="O73" s="9"/>
      <c r="P73" s="82" t="n">
        <f aca="false">'Low pensions'!X73</f>
        <v>26993921.4800252</v>
      </c>
      <c r="Q73" s="67"/>
      <c r="R73" s="82" t="n">
        <f aca="false">'Low SIPA income'!G68</f>
        <v>23834100.4298253</v>
      </c>
      <c r="S73" s="67"/>
      <c r="T73" s="82" t="n">
        <f aca="false">'Low SIPA income'!J68</f>
        <v>91131748.7354393</v>
      </c>
      <c r="U73" s="9"/>
      <c r="V73" s="82" t="n">
        <f aca="false">'Low SIPA income'!F68</f>
        <v>108850.192836095</v>
      </c>
      <c r="W73" s="67"/>
      <c r="X73" s="82" t="n">
        <f aca="false">'Low SIPA income'!M68</f>
        <v>273400.302022875</v>
      </c>
      <c r="Y73" s="9"/>
      <c r="Z73" s="9" t="n">
        <f aca="false">R73+V73-N73-L73-F73</f>
        <v>-5610535.23150495</v>
      </c>
      <c r="AA73" s="9"/>
      <c r="AB73" s="9" t="n">
        <f aca="false">T73-P73-D73</f>
        <v>-70188907.8882384</v>
      </c>
      <c r="AC73" s="50"/>
      <c r="AD73" s="9"/>
      <c r="AE73" s="9"/>
      <c r="AF73" s="9"/>
      <c r="AG73" s="9" t="n">
        <f aca="false">BF73/100*$AG$57</f>
        <v>5800377091.97821</v>
      </c>
      <c r="AH73" s="40" t="n">
        <f aca="false">(AG73-AG72)/AG72</f>
        <v>0.00289545634867859</v>
      </c>
      <c r="AI73" s="40" t="n">
        <f aca="false">(AG73-AG69)/AG69</f>
        <v>0.0115253115222307</v>
      </c>
      <c r="AJ73" s="40" t="n">
        <f aca="false">AB73/AG73</f>
        <v>-0.0121007491022106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1" t="n">
        <f aca="false">workers_and_wage_low!C61</f>
        <v>12800324</v>
      </c>
      <c r="AX73" s="7"/>
      <c r="AY73" s="40" t="n">
        <f aca="false">(AW73-AW72)/AW72</f>
        <v>0.00363140719126041</v>
      </c>
      <c r="AZ73" s="39" t="n">
        <f aca="false">workers_and_wage_low!B61</f>
        <v>6091.41540781449</v>
      </c>
      <c r="BA73" s="40" t="n">
        <f aca="false">(AZ73-AZ72)/AZ72</f>
        <v>-0.000733287975354963</v>
      </c>
      <c r="BB73" s="40"/>
      <c r="BC73" s="40"/>
      <c r="BD73" s="40"/>
      <c r="BE73" s="40"/>
      <c r="BF73" s="7" t="n">
        <f aca="false">BF72*(1+AY73)*(1+BA73)*(1-BE73)</f>
        <v>106.676916128283</v>
      </c>
      <c r="BG73" s="7"/>
      <c r="BH73" s="7"/>
      <c r="BI73" s="40" t="n">
        <f aca="false">T80/AG80</f>
        <v>0.0138026617969402</v>
      </c>
      <c r="BJ73" s="7"/>
      <c r="BK73" s="7"/>
      <c r="BL73" s="7"/>
      <c r="BM73" s="7"/>
      <c r="BN73" s="7"/>
      <c r="BO73" s="7"/>
      <c r="BP73" s="7"/>
    </row>
    <row r="74" customFormat="false" ht="13.25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1" t="n">
        <f aca="false">'Low pensions'!Q74</f>
        <v>134387679.527847</v>
      </c>
      <c r="E74" s="6"/>
      <c r="F74" s="8" t="n">
        <f aca="false">'Low pensions'!I74</f>
        <v>24426551.5313877</v>
      </c>
      <c r="G74" s="81" t="n">
        <f aca="false">'Low pensions'!K74</f>
        <v>2037352.75223665</v>
      </c>
      <c r="H74" s="81" t="n">
        <f aca="false">'Low pensions'!V74</f>
        <v>11208913.7265624</v>
      </c>
      <c r="I74" s="81" t="n">
        <f aca="false">'Low pensions'!M74</f>
        <v>63010.9098629896</v>
      </c>
      <c r="J74" s="81" t="n">
        <f aca="false">'Low pensions'!W74</f>
        <v>346667.434842139</v>
      </c>
      <c r="K74" s="6"/>
      <c r="L74" s="81" t="n">
        <f aca="false">'Low pensions'!N74</f>
        <v>5014265.55461422</v>
      </c>
      <c r="M74" s="8"/>
      <c r="N74" s="81" t="n">
        <f aca="false">'Low pensions'!L74</f>
        <v>1064753.25982461</v>
      </c>
      <c r="O74" s="6"/>
      <c r="P74" s="81" t="n">
        <f aca="false">'Low pensions'!X74</f>
        <v>31877006.0822634</v>
      </c>
      <c r="Q74" s="8"/>
      <c r="R74" s="81" t="n">
        <f aca="false">'Low SIPA income'!G69</f>
        <v>20757327.8272843</v>
      </c>
      <c r="S74" s="8"/>
      <c r="T74" s="81" t="n">
        <f aca="false">'Low SIPA income'!J69</f>
        <v>79367442.0205118</v>
      </c>
      <c r="U74" s="6"/>
      <c r="V74" s="81" t="n">
        <f aca="false">'Low SIPA income'!F69</f>
        <v>111148.438170409</v>
      </c>
      <c r="W74" s="8"/>
      <c r="X74" s="81" t="n">
        <f aca="false">'Low SIPA income'!M69</f>
        <v>279172.831700155</v>
      </c>
      <c r="Y74" s="6"/>
      <c r="Z74" s="6" t="n">
        <f aca="false">R74+V74-N74-L74-F74</f>
        <v>-9637094.08037179</v>
      </c>
      <c r="AA74" s="6"/>
      <c r="AB74" s="6" t="n">
        <f aca="false">T74-P74-D74</f>
        <v>-86897243.5895983</v>
      </c>
      <c r="AC74" s="50"/>
      <c r="AD74" s="6"/>
      <c r="AE74" s="6"/>
      <c r="AF74" s="6"/>
      <c r="AG74" s="6" t="n">
        <f aca="false">BF74/100*$AG$57</f>
        <v>5814043917.93556</v>
      </c>
      <c r="AH74" s="61" t="n">
        <f aca="false">(AG74-AG73)/AG73</f>
        <v>0.00235619611287838</v>
      </c>
      <c r="AI74" s="61"/>
      <c r="AJ74" s="61" t="n">
        <f aca="false">AB74/AG74</f>
        <v>-0.0149460934275938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0.00537779454212225</v>
      </c>
      <c r="AV74" s="5"/>
      <c r="AW74" s="65" t="n">
        <f aca="false">workers_and_wage_low!C62</f>
        <v>12869525</v>
      </c>
      <c r="AX74" s="5"/>
      <c r="AY74" s="61" t="n">
        <f aca="false">(AW74-AW73)/AW73</f>
        <v>0.00540619128078321</v>
      </c>
      <c r="AZ74" s="66" t="n">
        <f aca="false">workers_and_wage_low!B62</f>
        <v>6072.9365206536</v>
      </c>
      <c r="BA74" s="61" t="n">
        <f aca="false">(AZ74-AZ73)/AZ73</f>
        <v>-0.00303359497321117</v>
      </c>
      <c r="BB74" s="61"/>
      <c r="BC74" s="61"/>
      <c r="BD74" s="61"/>
      <c r="BE74" s="61"/>
      <c r="BF74" s="5" t="n">
        <f aca="false">BF73*(1+AY74)*(1+BA74)*(1-BE74)</f>
        <v>106.928267863398</v>
      </c>
      <c r="BG74" s="5"/>
      <c r="BH74" s="5"/>
      <c r="BI74" s="61" t="n">
        <f aca="false">T81/AG81</f>
        <v>0.0158426467156105</v>
      </c>
      <c r="BJ74" s="5"/>
      <c r="BK74" s="5"/>
      <c r="BL74" s="5"/>
      <c r="BM74" s="5"/>
      <c r="BN74" s="5"/>
      <c r="BO74" s="5"/>
      <c r="BP74" s="5"/>
    </row>
    <row r="75" customFormat="false" ht="13.25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2" t="n">
        <f aca="false">'Low pensions'!Q75</f>
        <v>134637757.351026</v>
      </c>
      <c r="E75" s="9"/>
      <c r="F75" s="67" t="n">
        <f aca="false">'Low pensions'!I75</f>
        <v>24472006.135978</v>
      </c>
      <c r="G75" s="82" t="n">
        <f aca="false">'Low pensions'!K75</f>
        <v>2099273.58068745</v>
      </c>
      <c r="H75" s="82" t="n">
        <f aca="false">'Low pensions'!V75</f>
        <v>11549583.8551007</v>
      </c>
      <c r="I75" s="82" t="n">
        <f aca="false">'Low pensions'!M75</f>
        <v>64925.9870315711</v>
      </c>
      <c r="J75" s="82" t="n">
        <f aca="false">'Low pensions'!W75</f>
        <v>357203.62438456</v>
      </c>
      <c r="K75" s="9"/>
      <c r="L75" s="82" t="n">
        <f aca="false">'Low pensions'!N75</f>
        <v>4106696.0167391</v>
      </c>
      <c r="M75" s="67"/>
      <c r="N75" s="82" t="n">
        <f aca="false">'Low pensions'!L75</f>
        <v>1067672.46483865</v>
      </c>
      <c r="O75" s="9"/>
      <c r="P75" s="82" t="n">
        <f aca="false">'Low pensions'!X75</f>
        <v>27183684.0405079</v>
      </c>
      <c r="Q75" s="67"/>
      <c r="R75" s="82" t="n">
        <f aca="false">'Low SIPA income'!G70</f>
        <v>24076912.6045854</v>
      </c>
      <c r="S75" s="67"/>
      <c r="T75" s="82" t="n">
        <f aca="false">'Low SIPA income'!J70</f>
        <v>92060162.1305785</v>
      </c>
      <c r="U75" s="9"/>
      <c r="V75" s="82" t="n">
        <f aca="false">'Low SIPA income'!F70</f>
        <v>108698.741753537</v>
      </c>
      <c r="W75" s="67"/>
      <c r="X75" s="82" t="n">
        <f aca="false">'Low SIPA income'!M70</f>
        <v>273019.900568048</v>
      </c>
      <c r="Y75" s="9"/>
      <c r="Z75" s="9" t="n">
        <f aca="false">R75+V75-N75-L75-F75</f>
        <v>-5460763.27121677</v>
      </c>
      <c r="AA75" s="9"/>
      <c r="AB75" s="9" t="n">
        <f aca="false">T75-P75-D75</f>
        <v>-69761279.2609553</v>
      </c>
      <c r="AC75" s="50"/>
      <c r="AD75" s="9"/>
      <c r="AE75" s="9"/>
      <c r="AF75" s="9"/>
      <c r="AG75" s="9" t="n">
        <f aca="false">BF75/100*$AG$57</f>
        <v>5847638878.50436</v>
      </c>
      <c r="AH75" s="40" t="n">
        <f aca="false">(AG75-AG74)/AG74</f>
        <v>0.00577824334370309</v>
      </c>
      <c r="AI75" s="40"/>
      <c r="AJ75" s="40" t="n">
        <f aca="false">AB75/AG75</f>
        <v>-0.0119298200026329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workers_and_wage_low!C63</f>
        <v>12899991</v>
      </c>
      <c r="AX75" s="7"/>
      <c r="AY75" s="40" t="n">
        <f aca="false">(AW75-AW74)/AW74</f>
        <v>0.0023672979383466</v>
      </c>
      <c r="AZ75" s="39" t="n">
        <f aca="false">workers_and_wage_low!B63</f>
        <v>6093.60205410102</v>
      </c>
      <c r="BA75" s="40" t="n">
        <f aca="false">(AZ75-AZ74)/AZ74</f>
        <v>0.00340288975146339</v>
      </c>
      <c r="BB75" s="40"/>
      <c r="BC75" s="40"/>
      <c r="BD75" s="40"/>
      <c r="BE75" s="40"/>
      <c r="BF75" s="7" t="n">
        <f aca="false">BF74*(1+AY75)*(1+BA75)*(1-BE75)</f>
        <v>107.546125415433</v>
      </c>
      <c r="BG75" s="7"/>
      <c r="BH75" s="7"/>
      <c r="BI75" s="40" t="n">
        <f aca="false">T82/AG82</f>
        <v>0.0138040327845817</v>
      </c>
      <c r="BJ75" s="7"/>
      <c r="BK75" s="7"/>
      <c r="BL75" s="7"/>
      <c r="BM75" s="7"/>
      <c r="BN75" s="7"/>
      <c r="BO75" s="7"/>
      <c r="BP75" s="7"/>
    </row>
    <row r="76" customFormat="false" ht="13.25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2" t="n">
        <f aca="false">'Low pensions'!Q76</f>
        <v>135924680.044788</v>
      </c>
      <c r="E76" s="9"/>
      <c r="F76" s="67" t="n">
        <f aca="false">'Low pensions'!I76</f>
        <v>24705919.5691628</v>
      </c>
      <c r="G76" s="82" t="n">
        <f aca="false">'Low pensions'!K76</f>
        <v>2118690.4922091</v>
      </c>
      <c r="H76" s="82" t="n">
        <f aca="false">'Low pensions'!V76</f>
        <v>11656409.9733777</v>
      </c>
      <c r="I76" s="82" t="n">
        <f aca="false">'Low pensions'!M76</f>
        <v>65526.5100683225</v>
      </c>
      <c r="J76" s="82" t="n">
        <f aca="false">'Low pensions'!W76</f>
        <v>360507.524949826</v>
      </c>
      <c r="K76" s="9"/>
      <c r="L76" s="82" t="n">
        <f aca="false">'Low pensions'!N76</f>
        <v>4133816.77233483</v>
      </c>
      <c r="M76" s="67"/>
      <c r="N76" s="82" t="n">
        <f aca="false">'Low pensions'!L76</f>
        <v>1079351.42239467</v>
      </c>
      <c r="O76" s="9"/>
      <c r="P76" s="82" t="n">
        <f aca="false">'Low pensions'!X76</f>
        <v>27388667.9488444</v>
      </c>
      <c r="Q76" s="67"/>
      <c r="R76" s="82" t="n">
        <f aca="false">'Low SIPA income'!G71</f>
        <v>21148285.6565108</v>
      </c>
      <c r="S76" s="67"/>
      <c r="T76" s="82" t="n">
        <f aca="false">'Low SIPA income'!J71</f>
        <v>80862303.1655389</v>
      </c>
      <c r="U76" s="9"/>
      <c r="V76" s="82" t="n">
        <f aca="false">'Low SIPA income'!F71</f>
        <v>107834.416712023</v>
      </c>
      <c r="W76" s="67"/>
      <c r="X76" s="82" t="n">
        <f aca="false">'Low SIPA income'!M71</f>
        <v>270848.965255588</v>
      </c>
      <c r="Y76" s="9"/>
      <c r="Z76" s="9" t="n">
        <f aca="false">R76+V76-N76-L76-F76</f>
        <v>-8662967.69066948</v>
      </c>
      <c r="AA76" s="9"/>
      <c r="AB76" s="9" t="n">
        <f aca="false">T76-P76-D76</f>
        <v>-82451044.8280939</v>
      </c>
      <c r="AC76" s="50"/>
      <c r="AD76" s="9"/>
      <c r="AE76" s="9"/>
      <c r="AF76" s="9"/>
      <c r="AG76" s="9" t="n">
        <f aca="false">BF76/100*$AG$57</f>
        <v>5888983488.83915</v>
      </c>
      <c r="AH76" s="40" t="n">
        <f aca="false">(AG76-AG75)/AG75</f>
        <v>0.00707030840888091</v>
      </c>
      <c r="AI76" s="40"/>
      <c r="AJ76" s="40" t="n">
        <f aca="false">AB76/AG76</f>
        <v>-0.0140008959074781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1" t="n">
        <f aca="false">workers_and_wage_low!C64</f>
        <v>12908683</v>
      </c>
      <c r="AX76" s="7"/>
      <c r="AY76" s="40" t="n">
        <f aca="false">(AW76-AW75)/AW75</f>
        <v>0.000673798919704673</v>
      </c>
      <c r="AZ76" s="39" t="n">
        <f aca="false">workers_and_wage_low!B64</f>
        <v>6132.55359195922</v>
      </c>
      <c r="BA76" s="40" t="n">
        <f aca="false">(AZ76-AZ75)/AZ75</f>
        <v>0.0063922024300844</v>
      </c>
      <c r="BB76" s="40"/>
      <c r="BC76" s="40"/>
      <c r="BD76" s="40"/>
      <c r="BE76" s="40"/>
      <c r="BF76" s="7" t="n">
        <f aca="false">BF75*(1+AY76)*(1+BA76)*(1-BE76)</f>
        <v>108.306509690301</v>
      </c>
      <c r="BG76" s="7"/>
      <c r="BH76" s="7"/>
      <c r="BI76" s="40" t="n">
        <f aca="false">T83/AG83</f>
        <v>0.0158925732722402</v>
      </c>
      <c r="BJ76" s="7"/>
      <c r="BK76" s="7"/>
      <c r="BL76" s="7"/>
      <c r="BM76" s="7"/>
      <c r="BN76" s="7"/>
      <c r="BO76" s="7"/>
      <c r="BP76" s="7"/>
    </row>
    <row r="77" customFormat="false" ht="13.25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2" t="n">
        <f aca="false">'Low pensions'!Q77</f>
        <v>136717272.756372</v>
      </c>
      <c r="E77" s="9"/>
      <c r="F77" s="67" t="n">
        <f aca="false">'Low pensions'!I77</f>
        <v>24849982.6765913</v>
      </c>
      <c r="G77" s="82" t="n">
        <f aca="false">'Low pensions'!K77</f>
        <v>2183293.56759943</v>
      </c>
      <c r="H77" s="82" t="n">
        <f aca="false">'Low pensions'!V77</f>
        <v>12011837.0331865</v>
      </c>
      <c r="I77" s="82" t="n">
        <f aca="false">'Low pensions'!M77</f>
        <v>67524.5433278172</v>
      </c>
      <c r="J77" s="82" t="n">
        <f aca="false">'Low pensions'!W77</f>
        <v>371500.114428448</v>
      </c>
      <c r="K77" s="9"/>
      <c r="L77" s="82" t="n">
        <f aca="false">'Low pensions'!N77</f>
        <v>4085327.23199871</v>
      </c>
      <c r="M77" s="67"/>
      <c r="N77" s="82" t="n">
        <f aca="false">'Low pensions'!L77</f>
        <v>1086685.52950517</v>
      </c>
      <c r="O77" s="9"/>
      <c r="P77" s="82" t="n">
        <f aca="false">'Low pensions'!X77</f>
        <v>27177405.5869412</v>
      </c>
      <c r="Q77" s="67"/>
      <c r="R77" s="82" t="n">
        <f aca="false">'Low SIPA income'!G72</f>
        <v>24433094.5662364</v>
      </c>
      <c r="S77" s="67"/>
      <c r="T77" s="82" t="n">
        <f aca="false">'Low SIPA income'!J72</f>
        <v>93422054.7318471</v>
      </c>
      <c r="U77" s="9"/>
      <c r="V77" s="82" t="n">
        <f aca="false">'Low SIPA income'!F72</f>
        <v>109887.579816694</v>
      </c>
      <c r="W77" s="67"/>
      <c r="X77" s="82" t="n">
        <f aca="false">'Low SIPA income'!M72</f>
        <v>276005.919031174</v>
      </c>
      <c r="Y77" s="9"/>
      <c r="Z77" s="9" t="n">
        <f aca="false">R77+V77-N77-L77-F77</f>
        <v>-5479013.29204211</v>
      </c>
      <c r="AA77" s="9"/>
      <c r="AB77" s="9" t="n">
        <f aca="false">T77-P77-D77</f>
        <v>-70472623.6114657</v>
      </c>
      <c r="AC77" s="50"/>
      <c r="AD77" s="9"/>
      <c r="AE77" s="9"/>
      <c r="AF77" s="9"/>
      <c r="AG77" s="9" t="n">
        <f aca="false">BF77/100*$AG$57</f>
        <v>5926121952.76719</v>
      </c>
      <c r="AH77" s="40" t="n">
        <f aca="false">(AG77-AG76)/AG76</f>
        <v>0.00630643030302661</v>
      </c>
      <c r="AI77" s="40" t="n">
        <f aca="false">(AG77-AG73)/AG73</f>
        <v>0.0216787389500737</v>
      </c>
      <c r="AJ77" s="40" t="n">
        <f aca="false">AB77/AG77</f>
        <v>-0.0118918618572402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1" t="n">
        <f aca="false">workers_and_wage_low!C65</f>
        <v>12941290</v>
      </c>
      <c r="AX77" s="7"/>
      <c r="AY77" s="40" t="n">
        <f aca="false">(AW77-AW76)/AW76</f>
        <v>0.00252597418342367</v>
      </c>
      <c r="AZ77" s="39" t="n">
        <f aca="false">workers_and_wage_low!B65</f>
        <v>6155.67902746167</v>
      </c>
      <c r="BA77" s="40" t="n">
        <f aca="false">(AZ77-AZ76)/AZ76</f>
        <v>0.00377093084563926</v>
      </c>
      <c r="BB77" s="40"/>
      <c r="BC77" s="40"/>
      <c r="BD77" s="40"/>
      <c r="BE77" s="40"/>
      <c r="BF77" s="7" t="n">
        <f aca="false">BF76*(1+AY77)*(1+BA77)*(1-BE77)</f>
        <v>108.989537145027</v>
      </c>
      <c r="BG77" s="7"/>
      <c r="BH77" s="7"/>
      <c r="BI77" s="40" t="n">
        <f aca="false">T84/AG84</f>
        <v>0.0138747695074255</v>
      </c>
      <c r="BJ77" s="7"/>
      <c r="BK77" s="7"/>
      <c r="BL77" s="7"/>
      <c r="BM77" s="7"/>
      <c r="BN77" s="7"/>
      <c r="BO77" s="7"/>
      <c r="BP77" s="7"/>
    </row>
    <row r="78" customFormat="false" ht="13.25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1" t="n">
        <f aca="false">'Low pensions'!Q78</f>
        <v>136591722.512365</v>
      </c>
      <c r="E78" s="6"/>
      <c r="F78" s="8" t="n">
        <f aca="false">'Low pensions'!I78</f>
        <v>24827162.4335767</v>
      </c>
      <c r="G78" s="81" t="n">
        <f aca="false">'Low pensions'!K78</f>
        <v>2274160.84421923</v>
      </c>
      <c r="H78" s="81" t="n">
        <f aca="false">'Low pensions'!V78</f>
        <v>12511761.9789677</v>
      </c>
      <c r="I78" s="81" t="n">
        <f aca="false">'Low pensions'!M78</f>
        <v>70334.8714706972</v>
      </c>
      <c r="J78" s="81" t="n">
        <f aca="false">'Low pensions'!W78</f>
        <v>386961.710689719</v>
      </c>
      <c r="K78" s="6"/>
      <c r="L78" s="81" t="n">
        <f aca="false">'Low pensions'!N78</f>
        <v>4917896.49156231</v>
      </c>
      <c r="M78" s="8"/>
      <c r="N78" s="81" t="n">
        <f aca="false">'Low pensions'!L78</f>
        <v>1086212.61857983</v>
      </c>
      <c r="O78" s="6"/>
      <c r="P78" s="81" t="n">
        <f aca="false">'Low pensions'!X78</f>
        <v>31495009.6163046</v>
      </c>
      <c r="Q78" s="8"/>
      <c r="R78" s="81" t="n">
        <f aca="false">'Low SIPA income'!G73</f>
        <v>21277241.6548743</v>
      </c>
      <c r="S78" s="8"/>
      <c r="T78" s="81" t="n">
        <f aca="false">'Low SIPA income'!J73</f>
        <v>81355377.6021174</v>
      </c>
      <c r="U78" s="6"/>
      <c r="V78" s="81" t="n">
        <f aca="false">'Low SIPA income'!F73</f>
        <v>112696.535779515</v>
      </c>
      <c r="W78" s="8"/>
      <c r="X78" s="81" t="n">
        <f aca="false">'Low SIPA income'!M73</f>
        <v>283061.206565304</v>
      </c>
      <c r="Y78" s="6"/>
      <c r="Z78" s="6" t="n">
        <f aca="false">R78+V78-N78-L78-F78</f>
        <v>-9441333.35306504</v>
      </c>
      <c r="AA78" s="6"/>
      <c r="AB78" s="6" t="n">
        <f aca="false">T78-P78-D78</f>
        <v>-86731354.5265526</v>
      </c>
      <c r="AC78" s="50"/>
      <c r="AD78" s="6"/>
      <c r="AE78" s="6"/>
      <c r="AF78" s="6"/>
      <c r="AG78" s="6" t="n">
        <f aca="false">BF78/100*$AG$57</f>
        <v>5923354272.9587</v>
      </c>
      <c r="AH78" s="61" t="n">
        <f aca="false">(AG78-AG77)/AG77</f>
        <v>-0.000467030518533177</v>
      </c>
      <c r="AI78" s="61"/>
      <c r="AJ78" s="61" t="n">
        <f aca="false">AB78/AG78</f>
        <v>-0.0146422703302584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0.00145625160851908</v>
      </c>
      <c r="AV78" s="5"/>
      <c r="AW78" s="65" t="n">
        <f aca="false">workers_and_wage_low!C66</f>
        <v>12927242</v>
      </c>
      <c r="AX78" s="5"/>
      <c r="AY78" s="61" t="n">
        <f aca="false">(AW78-AW77)/AW77</f>
        <v>-0.0010855177497761</v>
      </c>
      <c r="AZ78" s="66" t="n">
        <f aca="false">workers_and_wage_low!B66</f>
        <v>6159.49037362369</v>
      </c>
      <c r="BA78" s="61" t="n">
        <f aca="false">(AZ78-AZ77)/AZ77</f>
        <v>0.000619159339696078</v>
      </c>
      <c r="BB78" s="61"/>
      <c r="BC78" s="61"/>
      <c r="BD78" s="61"/>
      <c r="BE78" s="61"/>
      <c r="BF78" s="5" t="n">
        <f aca="false">BF77*(1+AY78)*(1+BA78)*(1-BE78)</f>
        <v>108.938635704979</v>
      </c>
      <c r="BG78" s="5"/>
      <c r="BH78" s="5"/>
      <c r="BI78" s="61" t="n">
        <f aca="false">T85/AG85</f>
        <v>0.0159501757769716</v>
      </c>
      <c r="BJ78" s="5"/>
      <c r="BK78" s="5"/>
      <c r="BL78" s="5"/>
      <c r="BM78" s="5"/>
      <c r="BN78" s="5"/>
      <c r="BO78" s="5"/>
      <c r="BP78" s="5"/>
    </row>
    <row r="79" customFormat="false" ht="13.25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2" t="n">
        <f aca="false">'Low pensions'!Q79</f>
        <v>136495354.066415</v>
      </c>
      <c r="E79" s="9"/>
      <c r="F79" s="67" t="n">
        <f aca="false">'Low pensions'!I79</f>
        <v>24809646.3277902</v>
      </c>
      <c r="G79" s="82" t="n">
        <f aca="false">'Low pensions'!K79</f>
        <v>2347206.93329758</v>
      </c>
      <c r="H79" s="82" t="n">
        <f aca="false">'Low pensions'!V79</f>
        <v>12913640.0089962</v>
      </c>
      <c r="I79" s="82" t="n">
        <f aca="false">'Low pensions'!M79</f>
        <v>72594.028864874</v>
      </c>
      <c r="J79" s="82" t="n">
        <f aca="false">'Low pensions'!W79</f>
        <v>399390.928113287</v>
      </c>
      <c r="K79" s="9"/>
      <c r="L79" s="82" t="n">
        <f aca="false">'Low pensions'!N79</f>
        <v>4054855.99019009</v>
      </c>
      <c r="M79" s="67"/>
      <c r="N79" s="82" t="n">
        <f aca="false">'Low pensions'!L79</f>
        <v>1086234.61393155</v>
      </c>
      <c r="O79" s="9"/>
      <c r="P79" s="82" t="n">
        <f aca="false">'Low pensions'!X79</f>
        <v>27016809.3638977</v>
      </c>
      <c r="Q79" s="67"/>
      <c r="R79" s="82" t="n">
        <f aca="false">'Low SIPA income'!G74</f>
        <v>24449130.5706688</v>
      </c>
      <c r="S79" s="67"/>
      <c r="T79" s="82" t="n">
        <f aca="false">'Low SIPA income'!J74</f>
        <v>93483369.7846622</v>
      </c>
      <c r="U79" s="9"/>
      <c r="V79" s="82" t="n">
        <f aca="false">'Low SIPA income'!F74</f>
        <v>110927.088573031</v>
      </c>
      <c r="W79" s="67"/>
      <c r="X79" s="82" t="n">
        <f aca="false">'Low SIPA income'!M74</f>
        <v>278616.865328401</v>
      </c>
      <c r="Y79" s="9"/>
      <c r="Z79" s="9" t="n">
        <f aca="false">R79+V79-N79-L79-F79</f>
        <v>-5390679.27267001</v>
      </c>
      <c r="AA79" s="9"/>
      <c r="AB79" s="9" t="n">
        <f aca="false">T79-P79-D79</f>
        <v>-70028793.6456502</v>
      </c>
      <c r="AC79" s="50"/>
      <c r="AD79" s="9"/>
      <c r="AE79" s="9"/>
      <c r="AF79" s="9"/>
      <c r="AG79" s="9" t="n">
        <f aca="false">BF79/100*$AG$57</f>
        <v>5918992117.53034</v>
      </c>
      <c r="AH79" s="40" t="n">
        <f aca="false">(AG79-AG78)/AG78</f>
        <v>-0.000736433315878826</v>
      </c>
      <c r="AI79" s="40"/>
      <c r="AJ79" s="40" t="n">
        <f aca="false">AB79/AG79</f>
        <v>-0.0118312023829606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workers_and_wage_low!C67</f>
        <v>12948436</v>
      </c>
      <c r="AX79" s="7"/>
      <c r="AY79" s="40" t="n">
        <f aca="false">(AW79-AW78)/AW78</f>
        <v>0.00163948350313238</v>
      </c>
      <c r="AZ79" s="39" t="n">
        <f aca="false">workers_and_wage_low!B67</f>
        <v>6144.87989049453</v>
      </c>
      <c r="BA79" s="40" t="n">
        <f aca="false">(AZ79-AZ78)/AZ78</f>
        <v>-0.00237202791837003</v>
      </c>
      <c r="BB79" s="40"/>
      <c r="BC79" s="40"/>
      <c r="BD79" s="40"/>
      <c r="BE79" s="40"/>
      <c r="BF79" s="7" t="n">
        <f aca="false">BF78*(1+AY79)*(1+BA79)*(1-BE79)</f>
        <v>108.858409664259</v>
      </c>
      <c r="BG79" s="7"/>
      <c r="BH79" s="7"/>
      <c r="BI79" s="40" t="n">
        <f aca="false">T86/AG86</f>
        <v>0.0138751726169441</v>
      </c>
      <c r="BJ79" s="7"/>
      <c r="BK79" s="7"/>
      <c r="BL79" s="7"/>
      <c r="BM79" s="7"/>
      <c r="BN79" s="7"/>
      <c r="BO79" s="7"/>
      <c r="BP79" s="7"/>
    </row>
    <row r="80" customFormat="false" ht="13.25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2" t="n">
        <f aca="false">'Low pensions'!Q80</f>
        <v>136855345.984929</v>
      </c>
      <c r="E80" s="9"/>
      <c r="F80" s="67" t="n">
        <f aca="false">'Low pensions'!I80</f>
        <v>24875079.1202855</v>
      </c>
      <c r="G80" s="82" t="n">
        <f aca="false">'Low pensions'!K80</f>
        <v>2397724.80703936</v>
      </c>
      <c r="H80" s="82" t="n">
        <f aca="false">'Low pensions'!V80</f>
        <v>13191574.445141</v>
      </c>
      <c r="I80" s="82" t="n">
        <f aca="false">'Low pensions'!M80</f>
        <v>74156.437331114</v>
      </c>
      <c r="J80" s="82" t="n">
        <f aca="false">'Low pensions'!W80</f>
        <v>407986.838509514</v>
      </c>
      <c r="K80" s="9"/>
      <c r="L80" s="82" t="n">
        <f aca="false">'Low pensions'!N80</f>
        <v>4062245.41560311</v>
      </c>
      <c r="M80" s="67"/>
      <c r="N80" s="82" t="n">
        <f aca="false">'Low pensions'!L80</f>
        <v>1089528.86088564</v>
      </c>
      <c r="O80" s="9"/>
      <c r="P80" s="82" t="n">
        <f aca="false">'Low pensions'!X80</f>
        <v>27073277.1022751</v>
      </c>
      <c r="Q80" s="67"/>
      <c r="R80" s="82" t="n">
        <f aca="false">'Low SIPA income'!G75</f>
        <v>21450693.4229374</v>
      </c>
      <c r="S80" s="67"/>
      <c r="T80" s="82" t="n">
        <f aca="false">'Low SIPA income'!J75</f>
        <v>82018585.4706664</v>
      </c>
      <c r="U80" s="9"/>
      <c r="V80" s="82" t="n">
        <f aca="false">'Low SIPA income'!F75</f>
        <v>109213.747601252</v>
      </c>
      <c r="W80" s="67"/>
      <c r="X80" s="82" t="n">
        <f aca="false">'Low SIPA income'!M75</f>
        <v>274313.446777201</v>
      </c>
      <c r="Y80" s="9"/>
      <c r="Z80" s="9" t="n">
        <f aca="false">R80+V80-N80-L80-F80</f>
        <v>-8466946.22623559</v>
      </c>
      <c r="AA80" s="9"/>
      <c r="AB80" s="9" t="n">
        <f aca="false">T80-P80-D80</f>
        <v>-81910037.6165379</v>
      </c>
      <c r="AC80" s="50"/>
      <c r="AD80" s="9"/>
      <c r="AE80" s="9"/>
      <c r="AF80" s="9"/>
      <c r="AG80" s="9" t="n">
        <f aca="false">BF80/100*$AG$57</f>
        <v>5942229598.70308</v>
      </c>
      <c r="AH80" s="40" t="n">
        <f aca="false">(AG80-AG79)/AG79</f>
        <v>0.00392591858737509</v>
      </c>
      <c r="AI80" s="40"/>
      <c r="AJ80" s="40" t="n">
        <f aca="false">AB80/AG80</f>
        <v>-0.0137843946040751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1" t="n">
        <f aca="false">workers_and_wage_low!C68</f>
        <v>12965462</v>
      </c>
      <c r="AX80" s="7"/>
      <c r="AY80" s="40" t="n">
        <f aca="false">(AW80-AW79)/AW79</f>
        <v>0.00131490783906257</v>
      </c>
      <c r="AZ80" s="39" t="n">
        <f aca="false">workers_and_wage_low!B68</f>
        <v>6160.90316880145</v>
      </c>
      <c r="BA80" s="40" t="n">
        <f aca="false">(AZ80-AZ79)/AZ79</f>
        <v>0.00260758201827559</v>
      </c>
      <c r="BB80" s="40"/>
      <c r="BC80" s="40"/>
      <c r="BD80" s="40"/>
      <c r="BE80" s="40"/>
      <c r="BF80" s="7" t="n">
        <f aca="false">BF79*(1+AY80)*(1+BA80)*(1-BE80)</f>
        <v>109.285778918153</v>
      </c>
      <c r="BG80" s="7"/>
      <c r="BH80" s="7"/>
      <c r="BI80" s="40" t="n">
        <f aca="false">T87/AG87</f>
        <v>0.0159516999411649</v>
      </c>
      <c r="BJ80" s="7"/>
      <c r="BK80" s="7"/>
      <c r="BL80" s="7"/>
      <c r="BM80" s="7"/>
      <c r="BN80" s="7"/>
      <c r="BO80" s="7"/>
      <c r="BP80" s="7"/>
    </row>
    <row r="81" customFormat="false" ht="13.25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2" t="n">
        <f aca="false">'Low pensions'!Q81</f>
        <v>137053473.462325</v>
      </c>
      <c r="E81" s="9"/>
      <c r="F81" s="67" t="n">
        <f aca="false">'Low pensions'!I81</f>
        <v>24911091.1345817</v>
      </c>
      <c r="G81" s="82" t="n">
        <f aca="false">'Low pensions'!K81</f>
        <v>2401542.18782798</v>
      </c>
      <c r="H81" s="82" t="n">
        <f aca="false">'Low pensions'!V81</f>
        <v>13212576.5479306</v>
      </c>
      <c r="I81" s="82" t="n">
        <f aca="false">'Low pensions'!M81</f>
        <v>74274.500654473</v>
      </c>
      <c r="J81" s="82" t="n">
        <f aca="false">'Low pensions'!W81</f>
        <v>408636.388080324</v>
      </c>
      <c r="K81" s="9"/>
      <c r="L81" s="82" t="n">
        <f aca="false">'Low pensions'!N81</f>
        <v>4039048.66534341</v>
      </c>
      <c r="M81" s="67"/>
      <c r="N81" s="82" t="n">
        <f aca="false">'Low pensions'!L81</f>
        <v>1091218.13408089</v>
      </c>
      <c r="O81" s="9"/>
      <c r="P81" s="82" t="n">
        <f aca="false">'Low pensions'!X81</f>
        <v>26962202.9376089</v>
      </c>
      <c r="Q81" s="67"/>
      <c r="R81" s="82" t="n">
        <f aca="false">'Low SIPA income'!G76</f>
        <v>24697418.5646861</v>
      </c>
      <c r="S81" s="67"/>
      <c r="T81" s="82" t="n">
        <f aca="false">'Low SIPA income'!J76</f>
        <v>94432720.4493299</v>
      </c>
      <c r="U81" s="9"/>
      <c r="V81" s="82" t="n">
        <f aca="false">'Low SIPA income'!F76</f>
        <v>111339.100289372</v>
      </c>
      <c r="W81" s="67"/>
      <c r="X81" s="82" t="n">
        <f aca="false">'Low SIPA income'!M76</f>
        <v>279651.719973577</v>
      </c>
      <c r="Y81" s="9"/>
      <c r="Z81" s="9" t="n">
        <f aca="false">R81+V81-N81-L81-F81</f>
        <v>-5232600.26903058</v>
      </c>
      <c r="AA81" s="9"/>
      <c r="AB81" s="9" t="n">
        <f aca="false">T81-P81-D81</f>
        <v>-69582955.950604</v>
      </c>
      <c r="AC81" s="50"/>
      <c r="AD81" s="9"/>
      <c r="AE81" s="9"/>
      <c r="AF81" s="9"/>
      <c r="AG81" s="9" t="n">
        <f aca="false">BF81/100*$AG$57</f>
        <v>5960665673.1341</v>
      </c>
      <c r="AH81" s="40" t="n">
        <f aca="false">(AG81-AG80)/AG80</f>
        <v>0.00310255168111321</v>
      </c>
      <c r="AI81" s="40" t="n">
        <f aca="false">(AG81-AG77)/AG77</f>
        <v>0.00582905998935343</v>
      </c>
      <c r="AJ81" s="40" t="n">
        <f aca="false">AB81/AG81</f>
        <v>-0.0116736887734248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1" t="n">
        <f aca="false">workers_and_wage_low!C69</f>
        <v>12982136</v>
      </c>
      <c r="AX81" s="7"/>
      <c r="AY81" s="40" t="n">
        <f aca="false">(AW81-AW80)/AW80</f>
        <v>0.00128603207506219</v>
      </c>
      <c r="AZ81" s="39" t="n">
        <f aca="false">workers_and_wage_low!B69</f>
        <v>6172.08019618284</v>
      </c>
      <c r="BA81" s="40" t="n">
        <f aca="false">(AZ81-AZ80)/AZ80</f>
        <v>0.00181418650401675</v>
      </c>
      <c r="BB81" s="40"/>
      <c r="BC81" s="40"/>
      <c r="BD81" s="40"/>
      <c r="BE81" s="40"/>
      <c r="BF81" s="7" t="n">
        <f aca="false">BF80*(1+AY81)*(1+BA81)*(1-BE81)</f>
        <v>109.624843695257</v>
      </c>
      <c r="BG81" s="7"/>
      <c r="BH81" s="7"/>
      <c r="BI81" s="40" t="n">
        <f aca="false">T88/AG88</f>
        <v>0.0139116491084477</v>
      </c>
      <c r="BJ81" s="7"/>
      <c r="BK81" s="7"/>
      <c r="BL81" s="7"/>
      <c r="BM81" s="7"/>
      <c r="BN81" s="7"/>
      <c r="BO81" s="7"/>
      <c r="BP81" s="7"/>
    </row>
    <row r="82" customFormat="false" ht="13.25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1" t="n">
        <f aca="false">'Low pensions'!Q82</f>
        <v>136917052.842792</v>
      </c>
      <c r="E82" s="6"/>
      <c r="F82" s="8" t="n">
        <f aca="false">'Low pensions'!I82</f>
        <v>24886295.0721401</v>
      </c>
      <c r="G82" s="81" t="n">
        <f aca="false">'Low pensions'!K82</f>
        <v>2464265.19184018</v>
      </c>
      <c r="H82" s="81" t="n">
        <f aca="false">'Low pensions'!V82</f>
        <v>13557660.0097276</v>
      </c>
      <c r="I82" s="81" t="n">
        <f aca="false">'Low pensions'!M82</f>
        <v>76214.3873765003</v>
      </c>
      <c r="J82" s="81" t="n">
        <f aca="false">'Low pensions'!W82</f>
        <v>419309.072465802</v>
      </c>
      <c r="K82" s="6"/>
      <c r="L82" s="81" t="n">
        <f aca="false">'Low pensions'!N82</f>
        <v>4812677.4581758</v>
      </c>
      <c r="M82" s="8"/>
      <c r="N82" s="81" t="n">
        <f aca="false">'Low pensions'!L82</f>
        <v>1090781.3913198</v>
      </c>
      <c r="O82" s="6"/>
      <c r="P82" s="81" t="n">
        <f aca="false">'Low pensions'!X82</f>
        <v>30974163.5914812</v>
      </c>
      <c r="Q82" s="8"/>
      <c r="R82" s="81" t="n">
        <f aca="false">'Low SIPA income'!G77</f>
        <v>21711699.5687903</v>
      </c>
      <c r="S82" s="8"/>
      <c r="T82" s="81" t="n">
        <f aca="false">'Low SIPA income'!J77</f>
        <v>83016565.0911812</v>
      </c>
      <c r="U82" s="6"/>
      <c r="V82" s="81" t="n">
        <f aca="false">'Low SIPA income'!F77</f>
        <v>116189.648684818</v>
      </c>
      <c r="W82" s="8"/>
      <c r="X82" s="81" t="n">
        <f aca="false">'Low SIPA income'!M77</f>
        <v>291834.899091029</v>
      </c>
      <c r="Y82" s="6"/>
      <c r="Z82" s="6" t="n">
        <f aca="false">R82+V82-N82-L82-F82</f>
        <v>-8961864.70416056</v>
      </c>
      <c r="AA82" s="6"/>
      <c r="AB82" s="6" t="n">
        <f aca="false">T82-P82-D82</f>
        <v>-84874651.3430921</v>
      </c>
      <c r="AC82" s="50"/>
      <c r="AD82" s="6"/>
      <c r="AE82" s="6"/>
      <c r="AF82" s="6"/>
      <c r="AG82" s="6" t="n">
        <f aca="false">BF82/100*$AG$57</f>
        <v>6013935665.51839</v>
      </c>
      <c r="AH82" s="61" t="n">
        <f aca="false">(AG82-AG81)/AG81</f>
        <v>0.00893692001958672</v>
      </c>
      <c r="AI82" s="61"/>
      <c r="AJ82" s="61" t="n">
        <f aca="false">AB82/AG82</f>
        <v>-0.014112996224707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0.00371560369635079</v>
      </c>
      <c r="AV82" s="5"/>
      <c r="AW82" s="65" t="n">
        <f aca="false">workers_and_wage_low!C70</f>
        <v>12998606</v>
      </c>
      <c r="AX82" s="5"/>
      <c r="AY82" s="61" t="n">
        <f aca="false">(AW82-AW81)/AW81</f>
        <v>0.00126866641976328</v>
      </c>
      <c r="AZ82" s="66" t="n">
        <f aca="false">workers_and_wage_low!B70</f>
        <v>6219.3493036363</v>
      </c>
      <c r="BA82" s="61" t="n">
        <f aca="false">(AZ82-AZ81)/AZ81</f>
        <v>0.00765853747051025</v>
      </c>
      <c r="BB82" s="61"/>
      <c r="BC82" s="61"/>
      <c r="BD82" s="61"/>
      <c r="BE82" s="61"/>
      <c r="BF82" s="5" t="n">
        <f aca="false">BF81*(1+AY82)*(1+BA82)*(1-BE82)</f>
        <v>110.604552155521</v>
      </c>
      <c r="BG82" s="5"/>
      <c r="BH82" s="5"/>
      <c r="BI82" s="61" t="n">
        <f aca="false">T89/AG89</f>
        <v>0.016016487607972</v>
      </c>
      <c r="BJ82" s="5"/>
      <c r="BK82" s="5"/>
      <c r="BL82" s="5"/>
      <c r="BM82" s="5"/>
      <c r="BN82" s="5"/>
      <c r="BO82" s="5"/>
      <c r="BP82" s="5"/>
    </row>
    <row r="83" customFormat="false" ht="13.25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2" t="n">
        <f aca="false">'Low pensions'!Q83</f>
        <v>137163442.162677</v>
      </c>
      <c r="E83" s="9"/>
      <c r="F83" s="67" t="n">
        <f aca="false">'Low pensions'!I83</f>
        <v>24931079.247595</v>
      </c>
      <c r="G83" s="82" t="n">
        <f aca="false">'Low pensions'!K83</f>
        <v>2534472.57199412</v>
      </c>
      <c r="H83" s="82" t="n">
        <f aca="false">'Low pensions'!V83</f>
        <v>13943920.3008086</v>
      </c>
      <c r="I83" s="82" t="n">
        <f aca="false">'Low pensions'!M83</f>
        <v>78385.749649304</v>
      </c>
      <c r="J83" s="82" t="n">
        <f aca="false">'Low pensions'!W83</f>
        <v>431255.267035324</v>
      </c>
      <c r="K83" s="9"/>
      <c r="L83" s="82" t="n">
        <f aca="false">'Low pensions'!N83</f>
        <v>4056831.71189621</v>
      </c>
      <c r="M83" s="67"/>
      <c r="N83" s="82" t="n">
        <f aca="false">'Low pensions'!L83</f>
        <v>1093505.16561676</v>
      </c>
      <c r="O83" s="9"/>
      <c r="P83" s="82" t="n">
        <f aca="false">'Low pensions'!X83</f>
        <v>27067061.8234354</v>
      </c>
      <c r="Q83" s="67"/>
      <c r="R83" s="82" t="n">
        <f aca="false">'Low SIPA income'!G78</f>
        <v>25087236.8499037</v>
      </c>
      <c r="S83" s="67"/>
      <c r="T83" s="82" t="n">
        <f aca="false">'Low SIPA income'!J78</f>
        <v>95923224.4490731</v>
      </c>
      <c r="U83" s="9"/>
      <c r="V83" s="82" t="n">
        <f aca="false">'Low SIPA income'!F78</f>
        <v>112205.803735506</v>
      </c>
      <c r="W83" s="67"/>
      <c r="X83" s="82" t="n">
        <f aca="false">'Low SIPA income'!M78</f>
        <v>281828.629152728</v>
      </c>
      <c r="Y83" s="9"/>
      <c r="Z83" s="9" t="n">
        <f aca="false">R83+V83-N83-L83-F83</f>
        <v>-4881973.47146877</v>
      </c>
      <c r="AA83" s="9"/>
      <c r="AB83" s="9" t="n">
        <f aca="false">T83-P83-D83</f>
        <v>-68307279.5370398</v>
      </c>
      <c r="AC83" s="50"/>
      <c r="AD83" s="9"/>
      <c r="AE83" s="9"/>
      <c r="AF83" s="9"/>
      <c r="AG83" s="9" t="n">
        <f aca="false">BF83/100*$AG$57</f>
        <v>6035726424.28042</v>
      </c>
      <c r="AH83" s="40" t="n">
        <f aca="false">(AG83-AG82)/AG82</f>
        <v>0.00362337743101783</v>
      </c>
      <c r="AI83" s="40"/>
      <c r="AJ83" s="40" t="n">
        <f aca="false">AB83/AG83</f>
        <v>-0.0113171596482992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workers_and_wage_low!C71</f>
        <v>13033743</v>
      </c>
      <c r="AX83" s="7"/>
      <c r="AY83" s="40" t="n">
        <f aca="false">(AW83-AW82)/AW82</f>
        <v>0.00270313601320018</v>
      </c>
      <c r="AZ83" s="39" t="n">
        <f aca="false">workers_and_wage_low!B71</f>
        <v>6225.05717729852</v>
      </c>
      <c r="BA83" s="40" t="n">
        <f aca="false">(AZ83-AZ82)/AZ82</f>
        <v>0.000917760586125619</v>
      </c>
      <c r="BB83" s="40"/>
      <c r="BC83" s="40"/>
      <c r="BD83" s="40"/>
      <c r="BE83" s="40"/>
      <c r="BF83" s="7" t="n">
        <f aca="false">BF82*(1+AY83)*(1+BA83)*(1-BE83)</f>
        <v>111.005314193569</v>
      </c>
      <c r="BG83" s="7"/>
      <c r="BH83" s="7"/>
      <c r="BI83" s="40" t="n">
        <f aca="false">T90/AG90</f>
        <v>0.0139618505243581</v>
      </c>
      <c r="BJ83" s="7"/>
      <c r="BK83" s="7"/>
      <c r="BL83" s="7"/>
      <c r="BM83" s="7"/>
      <c r="BN83" s="7"/>
      <c r="BO83" s="7"/>
      <c r="BP83" s="7"/>
    </row>
    <row r="84" customFormat="false" ht="13.25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2" t="n">
        <f aca="false">'Low pensions'!Q84</f>
        <v>137310725.959839</v>
      </c>
      <c r="E84" s="9"/>
      <c r="F84" s="67" t="n">
        <f aca="false">'Low pensions'!I84</f>
        <v>24957849.8211607</v>
      </c>
      <c r="G84" s="82" t="n">
        <f aca="false">'Low pensions'!K84</f>
        <v>2622676.35356799</v>
      </c>
      <c r="H84" s="82" t="n">
        <f aca="false">'Low pensions'!V84</f>
        <v>14429191.4827051</v>
      </c>
      <c r="I84" s="82" t="n">
        <f aca="false">'Low pensions'!M84</f>
        <v>81113.7016567416</v>
      </c>
      <c r="J84" s="82" t="n">
        <f aca="false">'Low pensions'!W84</f>
        <v>446263.65410428</v>
      </c>
      <c r="K84" s="9"/>
      <c r="L84" s="82" t="n">
        <f aca="false">'Low pensions'!N84</f>
        <v>4004533.1784791</v>
      </c>
      <c r="M84" s="67"/>
      <c r="N84" s="82" t="n">
        <f aca="false">'Low pensions'!L84</f>
        <v>1096038.45756033</v>
      </c>
      <c r="O84" s="9"/>
      <c r="P84" s="82" t="n">
        <f aca="false">'Low pensions'!X84</f>
        <v>26809621.9097488</v>
      </c>
      <c r="Q84" s="67"/>
      <c r="R84" s="82" t="n">
        <f aca="false">'Low SIPA income'!G79</f>
        <v>21861809.7598414</v>
      </c>
      <c r="S84" s="67"/>
      <c r="T84" s="82" t="n">
        <f aca="false">'Low SIPA income'!J79</f>
        <v>83590524.4169705</v>
      </c>
      <c r="U84" s="9"/>
      <c r="V84" s="82" t="n">
        <f aca="false">'Low SIPA income'!F79</f>
        <v>111345.375316165</v>
      </c>
      <c r="W84" s="67"/>
      <c r="X84" s="82" t="n">
        <f aca="false">'Low SIPA income'!M79</f>
        <v>279667.48103174</v>
      </c>
      <c r="Y84" s="9"/>
      <c r="Z84" s="9" t="n">
        <f aca="false">R84+V84-N84-L84-F84</f>
        <v>-8085266.32204257</v>
      </c>
      <c r="AA84" s="9"/>
      <c r="AB84" s="9" t="n">
        <f aca="false">T84-P84-D84</f>
        <v>-80529823.4526178</v>
      </c>
      <c r="AC84" s="50"/>
      <c r="AD84" s="9"/>
      <c r="AE84" s="9"/>
      <c r="AF84" s="9"/>
      <c r="AG84" s="9" t="n">
        <f aca="false">BF84/100*$AG$57</f>
        <v>6024642382.148</v>
      </c>
      <c r="AH84" s="40" t="n">
        <f aca="false">(AG84-AG83)/AG83</f>
        <v>-0.00183640565414556</v>
      </c>
      <c r="AI84" s="40"/>
      <c r="AJ84" s="40" t="n">
        <f aca="false">AB84/AG84</f>
        <v>-0.0133667391928923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1" t="n">
        <f aca="false">workers_and_wage_low!C72</f>
        <v>12997321</v>
      </c>
      <c r="AX84" s="7"/>
      <c r="AY84" s="40" t="n">
        <f aca="false">(AW84-AW83)/AW83</f>
        <v>-0.00279443901878378</v>
      </c>
      <c r="AZ84" s="39" t="n">
        <f aca="false">workers_and_wage_low!B72</f>
        <v>6231.03770198269</v>
      </c>
      <c r="BA84" s="40" t="n">
        <f aca="false">(AZ84-AZ83)/AZ83</f>
        <v>0.00096071803259449</v>
      </c>
      <c r="BB84" s="40"/>
      <c r="BC84" s="40"/>
      <c r="BD84" s="40"/>
      <c r="BE84" s="40"/>
      <c r="BF84" s="7" t="n">
        <f aca="false">BF83*(1+AY84)*(1+BA84)*(1-BE84)</f>
        <v>110.801463406944</v>
      </c>
      <c r="BG84" s="7"/>
      <c r="BH84" s="7"/>
      <c r="BI84" s="40" t="n">
        <f aca="false">T91/AG91</f>
        <v>0.0160580870681271</v>
      </c>
      <c r="BJ84" s="7"/>
      <c r="BK84" s="7"/>
      <c r="BL84" s="7"/>
      <c r="BM84" s="7"/>
      <c r="BN84" s="7"/>
      <c r="BO84" s="7"/>
      <c r="BP84" s="7"/>
    </row>
    <row r="85" customFormat="false" ht="13.25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2" t="n">
        <f aca="false">'Low pensions'!Q85</f>
        <v>137618014.709616</v>
      </c>
      <c r="E85" s="9"/>
      <c r="F85" s="67" t="n">
        <f aca="false">'Low pensions'!I85</f>
        <v>25013703.1888786</v>
      </c>
      <c r="G85" s="82" t="n">
        <f aca="false">'Low pensions'!K85</f>
        <v>2732453.89914799</v>
      </c>
      <c r="H85" s="82" t="n">
        <f aca="false">'Low pensions'!V85</f>
        <v>15033155.148874</v>
      </c>
      <c r="I85" s="82" t="n">
        <f aca="false">'Low pensions'!M85</f>
        <v>84508.883478804</v>
      </c>
      <c r="J85" s="82" t="n">
        <f aca="false">'Low pensions'!W85</f>
        <v>464942.94274868</v>
      </c>
      <c r="K85" s="9"/>
      <c r="L85" s="82" t="n">
        <f aca="false">'Low pensions'!N85</f>
        <v>3938838.97658685</v>
      </c>
      <c r="M85" s="67"/>
      <c r="N85" s="82" t="n">
        <f aca="false">'Low pensions'!L85</f>
        <v>1099124.47942591</v>
      </c>
      <c r="O85" s="9"/>
      <c r="P85" s="82" t="n">
        <f aca="false">'Low pensions'!X85</f>
        <v>26485712.7656135</v>
      </c>
      <c r="Q85" s="67"/>
      <c r="R85" s="82" t="n">
        <f aca="false">'Low SIPA income'!G80</f>
        <v>25235937.0758948</v>
      </c>
      <c r="S85" s="67"/>
      <c r="T85" s="82" t="n">
        <f aca="false">'Low SIPA income'!J80</f>
        <v>96491792.6512513</v>
      </c>
      <c r="U85" s="9"/>
      <c r="V85" s="82" t="n">
        <f aca="false">'Low SIPA income'!F80</f>
        <v>111322.186970428</v>
      </c>
      <c r="W85" s="67"/>
      <c r="X85" s="82" t="n">
        <f aca="false">'Low SIPA income'!M80</f>
        <v>279609.238592633</v>
      </c>
      <c r="Y85" s="9"/>
      <c r="Z85" s="9" t="n">
        <f aca="false">R85+V85-N85-L85-F85</f>
        <v>-4704407.38202611</v>
      </c>
      <c r="AA85" s="9"/>
      <c r="AB85" s="9" t="n">
        <f aca="false">T85-P85-D85</f>
        <v>-67611934.8239779</v>
      </c>
      <c r="AC85" s="50"/>
      <c r="AD85" s="9"/>
      <c r="AE85" s="9"/>
      <c r="AF85" s="9"/>
      <c r="AG85" s="9" t="n">
        <f aca="false">BF85/100*$AG$57</f>
        <v>6049575503.14669</v>
      </c>
      <c r="AH85" s="40" t="n">
        <f aca="false">(AG85-AG84)/AG84</f>
        <v>0.00413852298894416</v>
      </c>
      <c r="AI85" s="40" t="n">
        <f aca="false">(AG85-AG81)/AG81</f>
        <v>0.0149160907335106</v>
      </c>
      <c r="AJ85" s="40" t="n">
        <f aca="false">AB85/AG85</f>
        <v>-0.0111763106004396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1" t="n">
        <f aca="false">workers_and_wage_low!C73</f>
        <v>12996910</v>
      </c>
      <c r="AX85" s="7"/>
      <c r="AY85" s="40" t="n">
        <f aca="false">(AW85-AW84)/AW84</f>
        <v>-3.16219011594774E-005</v>
      </c>
      <c r="AZ85" s="39" t="n">
        <f aca="false">workers_and_wage_low!B73</f>
        <v>6257.02285371555</v>
      </c>
      <c r="BA85" s="40" t="n">
        <f aca="false">(AZ85-AZ84)/AZ84</f>
        <v>0.00417027676218325</v>
      </c>
      <c r="BB85" s="40"/>
      <c r="BC85" s="40"/>
      <c r="BD85" s="40"/>
      <c r="BE85" s="40"/>
      <c r="BF85" s="7" t="n">
        <f aca="false">BF84*(1+AY85)*(1+BA85)*(1-BE85)</f>
        <v>111.260017810462</v>
      </c>
      <c r="BG85" s="7"/>
      <c r="BH85" s="7"/>
      <c r="BI85" s="40" t="n">
        <f aca="false">T92/AG92</f>
        <v>0.0139628556176948</v>
      </c>
      <c r="BJ85" s="7"/>
      <c r="BK85" s="7"/>
      <c r="BL85" s="7"/>
      <c r="BM85" s="7"/>
      <c r="BN85" s="7"/>
      <c r="BO85" s="7"/>
      <c r="BP85" s="7"/>
    </row>
    <row r="86" customFormat="false" ht="13.25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1" t="n">
        <f aca="false">'Low pensions'!Q86</f>
        <v>137091932.452699</v>
      </c>
      <c r="E86" s="6"/>
      <c r="F86" s="8" t="n">
        <f aca="false">'Low pensions'!I86</f>
        <v>24918081.51133</v>
      </c>
      <c r="G86" s="81" t="n">
        <f aca="false">'Low pensions'!K86</f>
        <v>2815596.65989051</v>
      </c>
      <c r="H86" s="81" t="n">
        <f aca="false">'Low pensions'!V86</f>
        <v>15490582.0873989</v>
      </c>
      <c r="I86" s="81" t="n">
        <f aca="false">'Low pensions'!M86</f>
        <v>87080.3090687781</v>
      </c>
      <c r="J86" s="81" t="n">
        <f aca="false">'Low pensions'!W86</f>
        <v>479090.167651511</v>
      </c>
      <c r="K86" s="6"/>
      <c r="L86" s="81" t="n">
        <f aca="false">'Low pensions'!N86</f>
        <v>4789204.1990024</v>
      </c>
      <c r="M86" s="8"/>
      <c r="N86" s="81" t="n">
        <f aca="false">'Low pensions'!L86</f>
        <v>1094767.34331317</v>
      </c>
      <c r="O86" s="6"/>
      <c r="P86" s="81" t="n">
        <f aca="false">'Low pensions'!X86</f>
        <v>30874290.2698647</v>
      </c>
      <c r="Q86" s="8"/>
      <c r="R86" s="81" t="n">
        <f aca="false">'Low SIPA income'!G81</f>
        <v>22143825.2632233</v>
      </c>
      <c r="S86" s="8"/>
      <c r="T86" s="81" t="n">
        <f aca="false">'Low SIPA income'!J81</f>
        <v>84668835.1369144</v>
      </c>
      <c r="U86" s="6"/>
      <c r="V86" s="81" t="n">
        <f aca="false">'Low SIPA income'!F81</f>
        <v>113738.540709534</v>
      </c>
      <c r="W86" s="8"/>
      <c r="X86" s="81" t="n">
        <f aca="false">'Low SIPA income'!M81</f>
        <v>285678.422531155</v>
      </c>
      <c r="Y86" s="6"/>
      <c r="Z86" s="6" t="n">
        <f aca="false">R86+V86-N86-L86-F86</f>
        <v>-8544489.24971276</v>
      </c>
      <c r="AA86" s="6"/>
      <c r="AB86" s="6" t="n">
        <f aca="false">T86-P86-D86</f>
        <v>-83297387.5856498</v>
      </c>
      <c r="AC86" s="50"/>
      <c r="AD86" s="6"/>
      <c r="AE86" s="6"/>
      <c r="AF86" s="6"/>
      <c r="AG86" s="6" t="n">
        <f aca="false">BF86/100*$AG$57</f>
        <v>6102182471.84316</v>
      </c>
      <c r="AH86" s="61" t="n">
        <f aca="false">(AG86-AG85)/AG85</f>
        <v>0.0086959768779002</v>
      </c>
      <c r="AI86" s="61"/>
      <c r="AJ86" s="61" t="n">
        <f aca="false">AB86/AG86</f>
        <v>-0.0136504255600357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0.00380329947053118</v>
      </c>
      <c r="AV86" s="5"/>
      <c r="AW86" s="65" t="n">
        <f aca="false">workers_and_wage_low!C74</f>
        <v>13070545</v>
      </c>
      <c r="AX86" s="5"/>
      <c r="AY86" s="61" t="n">
        <f aca="false">(AW86-AW85)/AW85</f>
        <v>0.00566557743340532</v>
      </c>
      <c r="AZ86" s="66" t="n">
        <f aca="false">workers_and_wage_low!B74</f>
        <v>6275.87731090845</v>
      </c>
      <c r="BA86" s="61" t="n">
        <f aca="false">(AZ86-AZ85)/AZ85</f>
        <v>0.00301332720587756</v>
      </c>
      <c r="BB86" s="61"/>
      <c r="BC86" s="61"/>
      <c r="BD86" s="61"/>
      <c r="BE86" s="61"/>
      <c r="BF86" s="5" t="n">
        <f aca="false">BF85*(1+AY86)*(1+BA86)*(1-BE86)</f>
        <v>112.227532352777</v>
      </c>
      <c r="BG86" s="5"/>
      <c r="BH86" s="5"/>
      <c r="BI86" s="61" t="n">
        <f aca="false">T93/AG93</f>
        <v>0.0159467390039755</v>
      </c>
      <c r="BJ86" s="5"/>
      <c r="BK86" s="5"/>
      <c r="BL86" s="5"/>
      <c r="BM86" s="5"/>
      <c r="BN86" s="5"/>
      <c r="BO86" s="5"/>
      <c r="BP86" s="5"/>
    </row>
    <row r="87" customFormat="false" ht="13.25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2" t="n">
        <f aca="false">'Low pensions'!Q87</f>
        <v>137368522.993796</v>
      </c>
      <c r="E87" s="9"/>
      <c r="F87" s="67" t="n">
        <f aca="false">'Low pensions'!I87</f>
        <v>24968355.1162388</v>
      </c>
      <c r="G87" s="82" t="n">
        <f aca="false">'Low pensions'!K87</f>
        <v>2860053.37768135</v>
      </c>
      <c r="H87" s="82" t="n">
        <f aca="false">'Low pensions'!V87</f>
        <v>15735169.8318318</v>
      </c>
      <c r="I87" s="82" t="n">
        <f aca="false">'Low pensions'!M87</f>
        <v>88455.2591035464</v>
      </c>
      <c r="J87" s="82" t="n">
        <f aca="false">'Low pensions'!W87</f>
        <v>486654.737066961</v>
      </c>
      <c r="K87" s="9"/>
      <c r="L87" s="82" t="n">
        <f aca="false">'Low pensions'!N87</f>
        <v>3974985.19826793</v>
      </c>
      <c r="M87" s="67"/>
      <c r="N87" s="82" t="n">
        <f aca="false">'Low pensions'!L87</f>
        <v>1098517.92406178</v>
      </c>
      <c r="O87" s="9"/>
      <c r="P87" s="82" t="n">
        <f aca="false">'Low pensions'!X87</f>
        <v>26669938.5930979</v>
      </c>
      <c r="Q87" s="67"/>
      <c r="R87" s="82" t="n">
        <f aca="false">'Low SIPA income'!G82</f>
        <v>25601002.0700702</v>
      </c>
      <c r="S87" s="67"/>
      <c r="T87" s="82" t="n">
        <f aca="false">'Low SIPA income'!J82</f>
        <v>97887650.2972847</v>
      </c>
      <c r="U87" s="9"/>
      <c r="V87" s="82" t="n">
        <f aca="false">'Low SIPA income'!F82</f>
        <v>113430.86763144</v>
      </c>
      <c r="W87" s="67"/>
      <c r="X87" s="82" t="n">
        <f aca="false">'Low SIPA income'!M82</f>
        <v>284905.636463591</v>
      </c>
      <c r="Y87" s="9"/>
      <c r="Z87" s="9" t="n">
        <f aca="false">R87+V87-N87-L87-F87</f>
        <v>-4327425.30086678</v>
      </c>
      <c r="AA87" s="9"/>
      <c r="AB87" s="9" t="n">
        <f aca="false">T87-P87-D87</f>
        <v>-66150811.289609</v>
      </c>
      <c r="AC87" s="50"/>
      <c r="AD87" s="9"/>
      <c r="AE87" s="9"/>
      <c r="AF87" s="9"/>
      <c r="AG87" s="9" t="n">
        <f aca="false">BF87/100*$AG$57</f>
        <v>6136502733.773</v>
      </c>
      <c r="AH87" s="40" t="n">
        <f aca="false">(AG87-AG86)/AG86</f>
        <v>0.00562426018694124</v>
      </c>
      <c r="AI87" s="40"/>
      <c r="AJ87" s="40" t="n">
        <f aca="false">AB87/AG87</f>
        <v>-0.0107798878546146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workers_and_wage_low!C75</f>
        <v>13078234</v>
      </c>
      <c r="AX87" s="7"/>
      <c r="AY87" s="40" t="n">
        <f aca="false">(AW87-AW86)/AW86</f>
        <v>0.000588269272627882</v>
      </c>
      <c r="AZ87" s="39" t="n">
        <f aca="false">workers_and_wage_low!B75</f>
        <v>6307.46399055247</v>
      </c>
      <c r="BA87" s="40" t="n">
        <f aca="false">(AZ87-AZ86)/AZ86</f>
        <v>0.0050330301373355</v>
      </c>
      <c r="BB87" s="40"/>
      <c r="BC87" s="40"/>
      <c r="BD87" s="40"/>
      <c r="BE87" s="40"/>
      <c r="BF87" s="7" t="n">
        <f aca="false">BF86*(1+AY87)*(1+BA87)*(1-BE87)</f>
        <v>112.858729194867</v>
      </c>
      <c r="BG87" s="7"/>
      <c r="BH87" s="7"/>
      <c r="BI87" s="40" t="n">
        <f aca="false">T94/AG94</f>
        <v>0.0138290137361842</v>
      </c>
      <c r="BJ87" s="7"/>
      <c r="BK87" s="7"/>
      <c r="BL87" s="7"/>
      <c r="BM87" s="7"/>
      <c r="BN87" s="7"/>
      <c r="BO87" s="7"/>
      <c r="BP87" s="7"/>
    </row>
    <row r="88" customFormat="false" ht="13.25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2" t="n">
        <f aca="false">'Low pensions'!Q88</f>
        <v>137719770.427227</v>
      </c>
      <c r="E88" s="9"/>
      <c r="F88" s="67" t="n">
        <f aca="false">'Low pensions'!I88</f>
        <v>25032198.4950597</v>
      </c>
      <c r="G88" s="82" t="n">
        <f aca="false">'Low pensions'!K88</f>
        <v>2882379.36045353</v>
      </c>
      <c r="H88" s="82" t="n">
        <f aca="false">'Low pensions'!V88</f>
        <v>15858000.8018145</v>
      </c>
      <c r="I88" s="82" t="n">
        <f aca="false">'Low pensions'!M88</f>
        <v>89145.7534160884</v>
      </c>
      <c r="J88" s="82" t="n">
        <f aca="false">'Low pensions'!W88</f>
        <v>490453.633045808</v>
      </c>
      <c r="K88" s="9"/>
      <c r="L88" s="82" t="n">
        <f aca="false">'Low pensions'!N88</f>
        <v>3972781.6238098</v>
      </c>
      <c r="M88" s="67"/>
      <c r="N88" s="82" t="n">
        <f aca="false">'Low pensions'!L88</f>
        <v>1101755.43394353</v>
      </c>
      <c r="O88" s="9"/>
      <c r="P88" s="82" t="n">
        <f aca="false">'Low pensions'!X88</f>
        <v>26676316.0589089</v>
      </c>
      <c r="Q88" s="67"/>
      <c r="R88" s="82" t="n">
        <f aca="false">'Low SIPA income'!G83</f>
        <v>22330602.1290861</v>
      </c>
      <c r="S88" s="67"/>
      <c r="T88" s="82" t="n">
        <f aca="false">'Low SIPA income'!J83</f>
        <v>85382992.6718093</v>
      </c>
      <c r="U88" s="9"/>
      <c r="V88" s="82" t="n">
        <f aca="false">'Low SIPA income'!F83</f>
        <v>110563.705375831</v>
      </c>
      <c r="W88" s="67"/>
      <c r="X88" s="82" t="n">
        <f aca="false">'Low SIPA income'!M83</f>
        <v>277704.151503317</v>
      </c>
      <c r="Y88" s="9"/>
      <c r="Z88" s="9" t="n">
        <f aca="false">R88+V88-N88-L88-F88</f>
        <v>-7665569.71835114</v>
      </c>
      <c r="AA88" s="9"/>
      <c r="AB88" s="9" t="n">
        <f aca="false">T88-P88-D88</f>
        <v>-79013093.8143264</v>
      </c>
      <c r="AC88" s="50"/>
      <c r="AD88" s="9"/>
      <c r="AE88" s="9"/>
      <c r="AF88" s="9"/>
      <c r="AG88" s="9" t="n">
        <f aca="false">BF88/100*$AG$57</f>
        <v>6137517702.33777</v>
      </c>
      <c r="AH88" s="40" t="n">
        <f aca="false">(AG88-AG87)/AG87</f>
        <v>0.000165398535419845</v>
      </c>
      <c r="AI88" s="40"/>
      <c r="AJ88" s="40" t="n">
        <f aca="false">AB88/AG88</f>
        <v>-0.0128737867076506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1" t="n">
        <f aca="false">workers_and_wage_low!C76</f>
        <v>13112502</v>
      </c>
      <c r="AX88" s="7"/>
      <c r="AY88" s="40" t="n">
        <f aca="false">(AW88-AW87)/AW87</f>
        <v>0.00262023144715104</v>
      </c>
      <c r="AZ88" s="39" t="n">
        <f aca="false">workers_and_wage_low!B76</f>
        <v>6292.02068539273</v>
      </c>
      <c r="BA88" s="40" t="n">
        <f aca="false">(AZ88-AZ87)/AZ87</f>
        <v>-0.00244841749122503</v>
      </c>
      <c r="BB88" s="40"/>
      <c r="BC88" s="40"/>
      <c r="BD88" s="40"/>
      <c r="BE88" s="40"/>
      <c r="BF88" s="7" t="n">
        <f aca="false">BF87*(1+AY88)*(1+BA88)*(1-BE88)</f>
        <v>112.877395863385</v>
      </c>
      <c r="BG88" s="7"/>
      <c r="BH88" s="7"/>
      <c r="BI88" s="40" t="n">
        <f aca="false">T95/AG95</f>
        <v>0.0158946215099378</v>
      </c>
      <c r="BJ88" s="7"/>
      <c r="BK88" s="7"/>
      <c r="BL88" s="7"/>
      <c r="BM88" s="7"/>
      <c r="BN88" s="7"/>
      <c r="BO88" s="7"/>
      <c r="BP88" s="7"/>
    </row>
    <row r="89" customFormat="false" ht="13.25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2" t="n">
        <f aca="false">'Low pensions'!Q89</f>
        <v>138363008.504482</v>
      </c>
      <c r="E89" s="9"/>
      <c r="F89" s="67" t="n">
        <f aca="false">'Low pensions'!I89</f>
        <v>25149114.6297547</v>
      </c>
      <c r="G89" s="82" t="n">
        <f aca="false">'Low pensions'!K89</f>
        <v>2946054.90205128</v>
      </c>
      <c r="H89" s="82" t="n">
        <f aca="false">'Low pensions'!V89</f>
        <v>16208324.8443632</v>
      </c>
      <c r="I89" s="82" t="n">
        <f aca="false">'Low pensions'!M89</f>
        <v>91115.1000634413</v>
      </c>
      <c r="J89" s="82" t="n">
        <f aca="false">'Low pensions'!W89</f>
        <v>501288.397248345</v>
      </c>
      <c r="K89" s="9"/>
      <c r="L89" s="82" t="n">
        <f aca="false">'Low pensions'!N89</f>
        <v>3971593.58730846</v>
      </c>
      <c r="M89" s="67"/>
      <c r="N89" s="82" t="n">
        <f aca="false">'Low pensions'!L89</f>
        <v>1107292.15219692</v>
      </c>
      <c r="O89" s="9"/>
      <c r="P89" s="82" t="n">
        <f aca="false">'Low pensions'!X89</f>
        <v>26700612.7220899</v>
      </c>
      <c r="Q89" s="67"/>
      <c r="R89" s="82" t="n">
        <f aca="false">'Low SIPA income'!G84</f>
        <v>25727936.9126516</v>
      </c>
      <c r="S89" s="67"/>
      <c r="T89" s="82" t="n">
        <f aca="false">'Low SIPA income'!J84</f>
        <v>98372996.6695531</v>
      </c>
      <c r="U89" s="9"/>
      <c r="V89" s="82" t="n">
        <f aca="false">'Low SIPA income'!F84</f>
        <v>108221.540296927</v>
      </c>
      <c r="W89" s="67"/>
      <c r="X89" s="82" t="n">
        <f aca="false">'Low SIPA income'!M84</f>
        <v>271821.30809004</v>
      </c>
      <c r="Y89" s="9"/>
      <c r="Z89" s="9" t="n">
        <f aca="false">R89+V89-N89-L89-F89</f>
        <v>-4391841.91631149</v>
      </c>
      <c r="AA89" s="9"/>
      <c r="AB89" s="9" t="n">
        <f aca="false">T89-P89-D89</f>
        <v>-66690624.5570183</v>
      </c>
      <c r="AC89" s="50"/>
      <c r="AD89" s="9"/>
      <c r="AE89" s="9"/>
      <c r="AF89" s="9"/>
      <c r="AG89" s="9" t="n">
        <f aca="false">BF89/100*$AG$57</f>
        <v>6141983128.72226</v>
      </c>
      <c r="AH89" s="40" t="n">
        <f aca="false">(AG89-AG88)/AG88</f>
        <v>0.000727562281863422</v>
      </c>
      <c r="AI89" s="40" t="n">
        <f aca="false">(AG89-AG85)/AG85</f>
        <v>0.0152750594694625</v>
      </c>
      <c r="AJ89" s="40" t="n">
        <f aca="false">AB89/AG89</f>
        <v>-0.0108581582136147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1" t="n">
        <f aca="false">workers_and_wage_low!C77</f>
        <v>13105089</v>
      </c>
      <c r="AX89" s="7"/>
      <c r="AY89" s="40" t="n">
        <f aca="false">(AW89-AW88)/AW88</f>
        <v>-0.000565338331311599</v>
      </c>
      <c r="AZ89" s="39" t="n">
        <f aca="false">workers_and_wage_low!B77</f>
        <v>6300.16024439969</v>
      </c>
      <c r="BA89" s="40" t="n">
        <f aca="false">(AZ89-AZ88)/AZ88</f>
        <v>0.00129363195290457</v>
      </c>
      <c r="BB89" s="40"/>
      <c r="BC89" s="40"/>
      <c r="BD89" s="40"/>
      <c r="BE89" s="40"/>
      <c r="BF89" s="7" t="n">
        <f aca="false">BF88*(1+AY89)*(1+BA89)*(1-BE89)</f>
        <v>112.95952119909</v>
      </c>
      <c r="BG89" s="7"/>
      <c r="BH89" s="7"/>
      <c r="BI89" s="40" t="n">
        <f aca="false">T96/AG96</f>
        <v>0.0138850964358996</v>
      </c>
      <c r="BJ89" s="7"/>
      <c r="BK89" s="7"/>
      <c r="BL89" s="7"/>
      <c r="BM89" s="7"/>
      <c r="BN89" s="7"/>
      <c r="BO89" s="7"/>
      <c r="BP89" s="7"/>
    </row>
    <row r="90" customFormat="false" ht="13.25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1" t="n">
        <f aca="false">'Low pensions'!Q90</f>
        <v>138617626.177087</v>
      </c>
      <c r="E90" s="6"/>
      <c r="F90" s="8" t="n">
        <f aca="false">'Low pensions'!I90</f>
        <v>25195394.4057175</v>
      </c>
      <c r="G90" s="81" t="n">
        <f aca="false">'Low pensions'!K90</f>
        <v>3023568.6130319</v>
      </c>
      <c r="H90" s="81" t="n">
        <f aca="false">'Low pensions'!V90</f>
        <v>16634782.4119364</v>
      </c>
      <c r="I90" s="81" t="n">
        <f aca="false">'Low pensions'!M90</f>
        <v>93512.4313308825</v>
      </c>
      <c r="J90" s="81" t="n">
        <f aca="false">'Low pensions'!W90</f>
        <v>514477.80655473</v>
      </c>
      <c r="K90" s="6"/>
      <c r="L90" s="81" t="n">
        <f aca="false">'Low pensions'!N90</f>
        <v>4794212.1926202</v>
      </c>
      <c r="M90" s="8"/>
      <c r="N90" s="81" t="n">
        <f aca="false">'Low pensions'!L90</f>
        <v>1109821.99532292</v>
      </c>
      <c r="O90" s="6"/>
      <c r="P90" s="81" t="n">
        <f aca="false">'Low pensions'!X90</f>
        <v>30983103.0260717</v>
      </c>
      <c r="Q90" s="8"/>
      <c r="R90" s="81" t="n">
        <f aca="false">'Low SIPA income'!G85</f>
        <v>22483736.3135896</v>
      </c>
      <c r="S90" s="8"/>
      <c r="T90" s="81" t="n">
        <f aca="false">'Low SIPA income'!J85</f>
        <v>85968514.4986585</v>
      </c>
      <c r="U90" s="6"/>
      <c r="V90" s="81" t="n">
        <f aca="false">'Low SIPA income'!F85</f>
        <v>110120.049435705</v>
      </c>
      <c r="W90" s="8"/>
      <c r="X90" s="81" t="n">
        <f aca="false">'Low SIPA income'!M85</f>
        <v>276589.815691279</v>
      </c>
      <c r="Y90" s="6"/>
      <c r="Z90" s="6" t="n">
        <f aca="false">R90+V90-N90-L90-F90</f>
        <v>-8505572.23063527</v>
      </c>
      <c r="AA90" s="6"/>
      <c r="AB90" s="6" t="n">
        <f aca="false">T90-P90-D90</f>
        <v>-83632214.7045007</v>
      </c>
      <c r="AC90" s="50"/>
      <c r="AD90" s="6"/>
      <c r="AE90" s="6"/>
      <c r="AF90" s="6"/>
      <c r="AG90" s="6" t="n">
        <f aca="false">BF90/100*$AG$57</f>
        <v>6157386826.95939</v>
      </c>
      <c r="AH90" s="61" t="n">
        <f aca="false">(AG90-AG89)/AG89</f>
        <v>0.00250793561530678</v>
      </c>
      <c r="AI90" s="61"/>
      <c r="AJ90" s="61" t="n">
        <f aca="false">AB90/AG90</f>
        <v>-0.0135824201166519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0.00153645304553899</v>
      </c>
      <c r="AV90" s="5"/>
      <c r="AW90" s="65" t="n">
        <f aca="false">workers_and_wage_low!C78</f>
        <v>13151918</v>
      </c>
      <c r="AX90" s="5"/>
      <c r="AY90" s="61" t="n">
        <f aca="false">(AW90-AW89)/AW89</f>
        <v>0.00357334467549209</v>
      </c>
      <c r="AZ90" s="66" t="n">
        <f aca="false">workers_and_wage_low!B78</f>
        <v>6293.47189636752</v>
      </c>
      <c r="BA90" s="61" t="n">
        <f aca="false">(AZ90-AZ89)/AZ89</f>
        <v>-0.00106161554194121</v>
      </c>
      <c r="BB90" s="61"/>
      <c r="BC90" s="61"/>
      <c r="BD90" s="61"/>
      <c r="BE90" s="61"/>
      <c r="BF90" s="5" t="n">
        <f aca="false">BF89*(1+AY90)*(1+BA90)*(1-BE90)</f>
        <v>113.242816405394</v>
      </c>
      <c r="BG90" s="5"/>
      <c r="BH90" s="5"/>
      <c r="BI90" s="61" t="n">
        <f aca="false">T97/AG97</f>
        <v>0.0159254649035735</v>
      </c>
      <c r="BJ90" s="5"/>
      <c r="BK90" s="5"/>
      <c r="BL90" s="5"/>
      <c r="BM90" s="5"/>
      <c r="BN90" s="5"/>
      <c r="BO90" s="5"/>
      <c r="BP90" s="5"/>
    </row>
    <row r="91" customFormat="false" ht="13.25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2" t="n">
        <f aca="false">'Low pensions'!Q91</f>
        <v>138865762.956687</v>
      </c>
      <c r="E91" s="9"/>
      <c r="F91" s="67" t="n">
        <f aca="false">'Low pensions'!I91</f>
        <v>25240496.2026606</v>
      </c>
      <c r="G91" s="82" t="n">
        <f aca="false">'Low pensions'!K91</f>
        <v>3050265.64344301</v>
      </c>
      <c r="H91" s="82" t="n">
        <f aca="false">'Low pensions'!V91</f>
        <v>16781661.596361</v>
      </c>
      <c r="I91" s="82" t="n">
        <f aca="false">'Low pensions'!M91</f>
        <v>94338.1126838047</v>
      </c>
      <c r="J91" s="82" t="n">
        <f aca="false">'Low pensions'!W91</f>
        <v>519020.461743124</v>
      </c>
      <c r="K91" s="9"/>
      <c r="L91" s="82" t="n">
        <f aca="false">'Low pensions'!N91</f>
        <v>3937260.15348064</v>
      </c>
      <c r="M91" s="67"/>
      <c r="N91" s="82" t="n">
        <f aca="false">'Low pensions'!L91</f>
        <v>1111361.45466261</v>
      </c>
      <c r="O91" s="9"/>
      <c r="P91" s="82" t="n">
        <f aca="false">'Low pensions'!X91</f>
        <v>26544844.472271</v>
      </c>
      <c r="Q91" s="67"/>
      <c r="R91" s="82" t="n">
        <f aca="false">'Low SIPA income'!G86</f>
        <v>26004043.7584294</v>
      </c>
      <c r="S91" s="67"/>
      <c r="T91" s="82" t="n">
        <f aca="false">'Low SIPA income'!J86</f>
        <v>99428715.1250341</v>
      </c>
      <c r="U91" s="9"/>
      <c r="V91" s="82" t="n">
        <f aca="false">'Low SIPA income'!F86</f>
        <v>110588.237631958</v>
      </c>
      <c r="W91" s="67"/>
      <c r="X91" s="82" t="n">
        <f aca="false">'Low SIPA income'!M86</f>
        <v>277765.769457862</v>
      </c>
      <c r="Y91" s="9"/>
      <c r="Z91" s="9" t="n">
        <f aca="false">R91+V91-N91-L91-F91</f>
        <v>-4174485.81474256</v>
      </c>
      <c r="AA91" s="9"/>
      <c r="AB91" s="9" t="n">
        <f aca="false">T91-P91-D91</f>
        <v>-65981892.3039242</v>
      </c>
      <c r="AC91" s="50"/>
      <c r="AD91" s="9"/>
      <c r="AE91" s="9"/>
      <c r="AF91" s="9"/>
      <c r="AG91" s="9" t="n">
        <f aca="false">BF91/100*$AG$57</f>
        <v>6191815669.15185</v>
      </c>
      <c r="AH91" s="40" t="n">
        <f aca="false">(AG91-AG90)/AG90</f>
        <v>0.00559146975169979</v>
      </c>
      <c r="AI91" s="40"/>
      <c r="AJ91" s="40" t="n">
        <f aca="false">AB91/AG91</f>
        <v>-0.0106563075888469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workers_and_wage_low!C79</f>
        <v>13185814</v>
      </c>
      <c r="AX91" s="7"/>
      <c r="AY91" s="40" t="n">
        <f aca="false">(AW91-AW90)/AW90</f>
        <v>0.00257726667699723</v>
      </c>
      <c r="AZ91" s="39" t="n">
        <f aca="false">workers_and_wage_low!B79</f>
        <v>6312.39293414794</v>
      </c>
      <c r="BA91" s="40" t="n">
        <f aca="false">(AZ91-AZ90)/AZ90</f>
        <v>0.00300645463934465</v>
      </c>
      <c r="BB91" s="40"/>
      <c r="BC91" s="40"/>
      <c r="BD91" s="40"/>
      <c r="BE91" s="40"/>
      <c r="BF91" s="7" t="n">
        <f aca="false">BF90*(1+AY91)*(1+BA91)*(1-BE91)</f>
        <v>113.876010187922</v>
      </c>
      <c r="BG91" s="7"/>
      <c r="BH91" s="7"/>
      <c r="BI91" s="40" t="n">
        <f aca="false">T98/AG98</f>
        <v>0.0138632601441553</v>
      </c>
      <c r="BJ91" s="7"/>
      <c r="BK91" s="7"/>
      <c r="BL91" s="7"/>
      <c r="BM91" s="7"/>
      <c r="BN91" s="7"/>
      <c r="BO91" s="7"/>
      <c r="BP91" s="7"/>
    </row>
    <row r="92" customFormat="false" ht="13.25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2" t="n">
        <f aca="false">'Low pensions'!Q92</f>
        <v>138948064.201549</v>
      </c>
      <c r="E92" s="9"/>
      <c r="F92" s="67" t="n">
        <f aca="false">'Low pensions'!I92</f>
        <v>25255455.4281326</v>
      </c>
      <c r="G92" s="82" t="n">
        <f aca="false">'Low pensions'!K92</f>
        <v>3124191.60336577</v>
      </c>
      <c r="H92" s="82" t="n">
        <f aca="false">'Low pensions'!V92</f>
        <v>17188380.4161715</v>
      </c>
      <c r="I92" s="82" t="n">
        <f aca="false">'Low pensions'!M92</f>
        <v>96624.4825783237</v>
      </c>
      <c r="J92" s="82" t="n">
        <f aca="false">'Low pensions'!W92</f>
        <v>531599.394314589</v>
      </c>
      <c r="K92" s="9"/>
      <c r="L92" s="82" t="n">
        <f aca="false">'Low pensions'!N92</f>
        <v>3943534.0096845</v>
      </c>
      <c r="M92" s="67"/>
      <c r="N92" s="82" t="n">
        <f aca="false">'Low pensions'!L92</f>
        <v>1112210.16544278</v>
      </c>
      <c r="O92" s="9"/>
      <c r="P92" s="82" t="n">
        <f aca="false">'Low pensions'!X92</f>
        <v>26582068.8982398</v>
      </c>
      <c r="Q92" s="67"/>
      <c r="R92" s="82" t="n">
        <f aca="false">'Low SIPA income'!G87</f>
        <v>22564297.7001556</v>
      </c>
      <c r="S92" s="67"/>
      <c r="T92" s="82" t="n">
        <f aca="false">'Low SIPA income'!J87</f>
        <v>86276547.942586</v>
      </c>
      <c r="U92" s="9"/>
      <c r="V92" s="82" t="n">
        <f aca="false">'Low SIPA income'!F87</f>
        <v>110899.956831933</v>
      </c>
      <c r="W92" s="67"/>
      <c r="X92" s="82" t="n">
        <f aca="false">'Low SIPA income'!M87</f>
        <v>278548.71821706</v>
      </c>
      <c r="Y92" s="9"/>
      <c r="Z92" s="9" t="n">
        <f aca="false">R92+V92-N92-L92-F92</f>
        <v>-7636001.94627229</v>
      </c>
      <c r="AA92" s="9"/>
      <c r="AB92" s="9" t="n">
        <f aca="false">T92-P92-D92</f>
        <v>-79253585.1572026</v>
      </c>
      <c r="AC92" s="50"/>
      <c r="AD92" s="9"/>
      <c r="AE92" s="9"/>
      <c r="AF92" s="9"/>
      <c r="AG92" s="9" t="n">
        <f aca="false">BF92/100*$AG$57</f>
        <v>6179004517.76139</v>
      </c>
      <c r="AH92" s="40" t="n">
        <f aca="false">(AG92-AG91)/AG91</f>
        <v>-0.00206904599151526</v>
      </c>
      <c r="AI92" s="40"/>
      <c r="AJ92" s="40" t="n">
        <f aca="false">AB92/AG92</f>
        <v>-0.0128262707899614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1" t="n">
        <f aca="false">workers_and_wage_low!C80</f>
        <v>13162616</v>
      </c>
      <c r="AX92" s="7"/>
      <c r="AY92" s="40" t="n">
        <f aca="false">(AW92-AW91)/AW91</f>
        <v>-0.00175931497289435</v>
      </c>
      <c r="AZ92" s="39" t="n">
        <f aca="false">workers_and_wage_low!B80</f>
        <v>6310.43434447838</v>
      </c>
      <c r="BA92" s="40" t="n">
        <f aca="false">(AZ92-AZ91)/AZ91</f>
        <v>-0.000310276893405118</v>
      </c>
      <c r="BB92" s="40"/>
      <c r="BC92" s="40"/>
      <c r="BD92" s="40"/>
      <c r="BE92" s="40"/>
      <c r="BF92" s="7" t="n">
        <f aca="false">BF91*(1+AY92)*(1+BA92)*(1-BE92)</f>
        <v>113.640395485513</v>
      </c>
      <c r="BG92" s="7"/>
      <c r="BH92" s="7"/>
      <c r="BI92" s="40" t="n">
        <f aca="false">T99/AG99</f>
        <v>0.0159405609195853</v>
      </c>
      <c r="BJ92" s="7"/>
      <c r="BK92" s="7"/>
      <c r="BL92" s="7"/>
      <c r="BM92" s="7"/>
      <c r="BN92" s="7"/>
      <c r="BO92" s="7"/>
      <c r="BP92" s="7"/>
    </row>
    <row r="93" customFormat="false" ht="13.25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2" t="n">
        <f aca="false">'Low pensions'!Q93</f>
        <v>139288483.528277</v>
      </c>
      <c r="E93" s="9"/>
      <c r="F93" s="67" t="n">
        <f aca="false">'Low pensions'!I93</f>
        <v>25317330.6703857</v>
      </c>
      <c r="G93" s="82" t="n">
        <f aca="false">'Low pensions'!K93</f>
        <v>3182137.16949749</v>
      </c>
      <c r="H93" s="82" t="n">
        <f aca="false">'Low pensions'!V93</f>
        <v>17507179.8243223</v>
      </c>
      <c r="I93" s="82" t="n">
        <f aca="false">'Low pensions'!M93</f>
        <v>98416.6134896129</v>
      </c>
      <c r="J93" s="82" t="n">
        <f aca="false">'Low pensions'!W93</f>
        <v>541459.169824399</v>
      </c>
      <c r="K93" s="9"/>
      <c r="L93" s="82" t="n">
        <f aca="false">'Low pensions'!N93</f>
        <v>3936646.4370811</v>
      </c>
      <c r="M93" s="67"/>
      <c r="N93" s="82" t="n">
        <f aca="false">'Low pensions'!L93</f>
        <v>1114620.36575419</v>
      </c>
      <c r="O93" s="9"/>
      <c r="P93" s="82" t="n">
        <f aca="false">'Low pensions'!X93</f>
        <v>26559589.4622479</v>
      </c>
      <c r="Q93" s="67"/>
      <c r="R93" s="82" t="n">
        <f aca="false">'Low SIPA income'!G88</f>
        <v>25773274.4016559</v>
      </c>
      <c r="S93" s="67"/>
      <c r="T93" s="82" t="n">
        <f aca="false">'Low SIPA income'!J88</f>
        <v>98546348.4882384</v>
      </c>
      <c r="U93" s="9"/>
      <c r="V93" s="82" t="n">
        <f aca="false">'Low SIPA income'!F88</f>
        <v>114422.163063101</v>
      </c>
      <c r="W93" s="67"/>
      <c r="X93" s="82" t="n">
        <f aca="false">'Low SIPA income'!M88</f>
        <v>287395.48478952</v>
      </c>
      <c r="Y93" s="9"/>
      <c r="Z93" s="9" t="n">
        <f aca="false">R93+V93-N93-L93-F93</f>
        <v>-4480900.90850192</v>
      </c>
      <c r="AA93" s="9"/>
      <c r="AB93" s="9" t="n">
        <f aca="false">T93-P93-D93</f>
        <v>-67301724.5022869</v>
      </c>
      <c r="AC93" s="50"/>
      <c r="AD93" s="9"/>
      <c r="AE93" s="9"/>
      <c r="AF93" s="9"/>
      <c r="AG93" s="9" t="n">
        <f aca="false">BF93/100*$AG$57</f>
        <v>6179717901.17536</v>
      </c>
      <c r="AH93" s="40" t="n">
        <f aca="false">(AG93-AG92)/AG92</f>
        <v>0.00011545280666464</v>
      </c>
      <c r="AI93" s="40" t="n">
        <f aca="false">(AG93-AG89)/AG89</f>
        <v>0.00614374407455483</v>
      </c>
      <c r="AJ93" s="40" t="n">
        <f aca="false">AB93/AG93</f>
        <v>-0.0108907438136434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1" t="n">
        <f aca="false">workers_and_wage_low!C81</f>
        <v>13178204</v>
      </c>
      <c r="AX93" s="7"/>
      <c r="AY93" s="40" t="n">
        <f aca="false">(AW93-AW92)/AW92</f>
        <v>0.00118426306746319</v>
      </c>
      <c r="AZ93" s="39" t="n">
        <f aca="false">workers_and_wage_low!B81</f>
        <v>6303.69766550101</v>
      </c>
      <c r="BA93" s="40" t="n">
        <f aca="false">(AZ93-AZ92)/AZ92</f>
        <v>-0.00106754600549148</v>
      </c>
      <c r="BB93" s="40"/>
      <c r="BC93" s="40"/>
      <c r="BD93" s="40"/>
      <c r="BE93" s="40"/>
      <c r="BF93" s="7" t="n">
        <f aca="false">BF92*(1+AY93)*(1+BA93)*(1-BE93)</f>
        <v>113.653515588122</v>
      </c>
      <c r="BG93" s="7"/>
      <c r="BH93" s="7"/>
      <c r="BI93" s="40" t="n">
        <f aca="false">T100/AG100</f>
        <v>0.0138878051875533</v>
      </c>
      <c r="BJ93" s="7"/>
      <c r="BK93" s="7"/>
      <c r="BL93" s="7"/>
      <c r="BM93" s="7"/>
      <c r="BN93" s="7"/>
      <c r="BO93" s="7"/>
      <c r="BP93" s="7"/>
    </row>
    <row r="94" customFormat="false" ht="13.25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1" t="n">
        <f aca="false">'Low pensions'!Q94</f>
        <v>139297386.409076</v>
      </c>
      <c r="E94" s="6"/>
      <c r="F94" s="8" t="n">
        <f aca="false">'Low pensions'!I94</f>
        <v>25318948.8743562</v>
      </c>
      <c r="G94" s="81" t="n">
        <f aca="false">'Low pensions'!K94</f>
        <v>3252276.91531841</v>
      </c>
      <c r="H94" s="81" t="n">
        <f aca="false">'Low pensions'!V94</f>
        <v>17893068.0112583</v>
      </c>
      <c r="I94" s="81" t="n">
        <f aca="false">'Low pensions'!M94</f>
        <v>100585.883978921</v>
      </c>
      <c r="J94" s="81" t="n">
        <f aca="false">'Low pensions'!W94</f>
        <v>553393.8560183</v>
      </c>
      <c r="K94" s="6"/>
      <c r="L94" s="81" t="n">
        <f aca="false">'Low pensions'!N94</f>
        <v>4824747.54420241</v>
      </c>
      <c r="M94" s="8"/>
      <c r="N94" s="81" t="n">
        <f aca="false">'Low pensions'!L94</f>
        <v>1114758.825751</v>
      </c>
      <c r="O94" s="6"/>
      <c r="P94" s="81" t="n">
        <f aca="false">'Low pensions'!X94</f>
        <v>31168712.0950056</v>
      </c>
      <c r="Q94" s="8"/>
      <c r="R94" s="81" t="n">
        <f aca="false">'Low SIPA income'!G89</f>
        <v>22420938.2718947</v>
      </c>
      <c r="S94" s="8"/>
      <c r="T94" s="81" t="n">
        <f aca="false">'Low SIPA income'!J89</f>
        <v>85728400.7434249</v>
      </c>
      <c r="U94" s="6"/>
      <c r="V94" s="81" t="n">
        <f aca="false">'Low SIPA income'!F89</f>
        <v>120200.69035185</v>
      </c>
      <c r="W94" s="8"/>
      <c r="X94" s="81" t="n">
        <f aca="false">'Low SIPA income'!M89</f>
        <v>301909.479343214</v>
      </c>
      <c r="Y94" s="6"/>
      <c r="Z94" s="6" t="n">
        <f aca="false">R94+V94-N94-L94-F94</f>
        <v>-8717316.28206311</v>
      </c>
      <c r="AA94" s="6"/>
      <c r="AB94" s="6" t="n">
        <f aca="false">T94-P94-D94</f>
        <v>-84737697.7606568</v>
      </c>
      <c r="AC94" s="50"/>
      <c r="AD94" s="6"/>
      <c r="AE94" s="6"/>
      <c r="AF94" s="6"/>
      <c r="AG94" s="6" t="n">
        <f aca="false">BF94/100*$AG$57</f>
        <v>6199169541.57856</v>
      </c>
      <c r="AH94" s="61" t="n">
        <f aca="false">(AG94-AG93)/AG93</f>
        <v>0.00314765830969474</v>
      </c>
      <c r="AI94" s="61"/>
      <c r="AJ94" s="61" t="n">
        <f aca="false">AB94/AG94</f>
        <v>-0.0136692015264805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0.00349522290058814</v>
      </c>
      <c r="AV94" s="5"/>
      <c r="AW94" s="65" t="n">
        <f aca="false">workers_and_wage_low!C82</f>
        <v>13209048</v>
      </c>
      <c r="AX94" s="5"/>
      <c r="AY94" s="61" t="n">
        <f aca="false">(AW94-AW93)/AW93</f>
        <v>0.00234053138045215</v>
      </c>
      <c r="AZ94" s="66" t="n">
        <f aca="false">workers_and_wage_low!B82</f>
        <v>6308.77366909495</v>
      </c>
      <c r="BA94" s="61" t="n">
        <f aca="false">(AZ94-AZ93)/AZ93</f>
        <v>0.000805242234523894</v>
      </c>
      <c r="BB94" s="61"/>
      <c r="BC94" s="61"/>
      <c r="BD94" s="61"/>
      <c r="BE94" s="61"/>
      <c r="BF94" s="5" t="n">
        <f aca="false">BF93*(1+AY94)*(1+BA94)*(1-BE94)</f>
        <v>114.011258020889</v>
      </c>
      <c r="BG94" s="5"/>
      <c r="BH94" s="5"/>
      <c r="BI94" s="61" t="n">
        <f aca="false">T101/AG101</f>
        <v>0.0160027014780975</v>
      </c>
      <c r="BJ94" s="5"/>
      <c r="BK94" s="5"/>
      <c r="BL94" s="5"/>
      <c r="BM94" s="5"/>
      <c r="BN94" s="5"/>
      <c r="BO94" s="5"/>
      <c r="BP94" s="5"/>
    </row>
    <row r="95" customFormat="false" ht="13.25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2" t="n">
        <f aca="false">'Low pensions'!Q95</f>
        <v>139816267.890672</v>
      </c>
      <c r="E95" s="9"/>
      <c r="F95" s="67" t="n">
        <f aca="false">'Low pensions'!I95</f>
        <v>25413261.7257531</v>
      </c>
      <c r="G95" s="82" t="n">
        <f aca="false">'Low pensions'!K95</f>
        <v>3297849.30280036</v>
      </c>
      <c r="H95" s="82" t="n">
        <f aca="false">'Low pensions'!V95</f>
        <v>18143793.8411558</v>
      </c>
      <c r="I95" s="82" t="n">
        <f aca="false">'Low pensions'!M95</f>
        <v>101995.339261867</v>
      </c>
      <c r="J95" s="82" t="n">
        <f aca="false">'Low pensions'!W95</f>
        <v>561148.26312853</v>
      </c>
      <c r="K95" s="9"/>
      <c r="L95" s="82" t="n">
        <f aca="false">'Low pensions'!N95</f>
        <v>3914025.29421891</v>
      </c>
      <c r="M95" s="67"/>
      <c r="N95" s="82" t="n">
        <f aca="false">'Low pensions'!L95</f>
        <v>1119883.20223224</v>
      </c>
      <c r="O95" s="9"/>
      <c r="P95" s="82" t="n">
        <f aca="false">'Low pensions'!X95</f>
        <v>26471162.817914</v>
      </c>
      <c r="Q95" s="67"/>
      <c r="R95" s="82" t="n">
        <f aca="false">'Low SIPA income'!G90</f>
        <v>25825940.5398739</v>
      </c>
      <c r="S95" s="67"/>
      <c r="T95" s="82" t="n">
        <f aca="false">'Low SIPA income'!J90</f>
        <v>98747722.0323787</v>
      </c>
      <c r="U95" s="9"/>
      <c r="V95" s="82" t="n">
        <f aca="false">'Low SIPA income'!F90</f>
        <v>118875.37578831</v>
      </c>
      <c r="W95" s="67"/>
      <c r="X95" s="82" t="n">
        <f aca="false">'Low SIPA income'!M90</f>
        <v>298580.671258392</v>
      </c>
      <c r="Y95" s="9"/>
      <c r="Z95" s="9" t="n">
        <f aca="false">R95+V95-N95-L95-F95</f>
        <v>-4502354.30654201</v>
      </c>
      <c r="AA95" s="9"/>
      <c r="AB95" s="9" t="n">
        <f aca="false">T95-P95-D95</f>
        <v>-67539708.6762073</v>
      </c>
      <c r="AC95" s="50"/>
      <c r="AD95" s="9"/>
      <c r="AE95" s="9"/>
      <c r="AF95" s="9"/>
      <c r="AG95" s="9" t="n">
        <f aca="false">BF95/100*$AG$57</f>
        <v>6212650107.49951</v>
      </c>
      <c r="AH95" s="40" t="n">
        <f aca="false">(AG95-AG94)/AG94</f>
        <v>0.00217457609935129</v>
      </c>
      <c r="AI95" s="40"/>
      <c r="AJ95" s="40" t="n">
        <f aca="false">AB95/AG95</f>
        <v>-0.010871320210787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workers_and_wage_low!C83</f>
        <v>13237477</v>
      </c>
      <c r="AX95" s="7"/>
      <c r="AY95" s="40" t="n">
        <f aca="false">(AW95-AW94)/AW94</f>
        <v>0.00215223686067308</v>
      </c>
      <c r="AZ95" s="39" t="n">
        <f aca="false">workers_and_wage_low!B83</f>
        <v>6308.9142996255</v>
      </c>
      <c r="BA95" s="40" t="n">
        <f aca="false">(AZ95-AZ94)/AZ94</f>
        <v>2.22912626013012E-005</v>
      </c>
      <c r="BB95" s="40"/>
      <c r="BC95" s="40"/>
      <c r="BD95" s="40"/>
      <c r="BE95" s="40"/>
      <c r="BF95" s="7" t="n">
        <f aca="false">BF94*(1+AY95)*(1+BA95)*(1-BE95)</f>
        <v>114.259184177638</v>
      </c>
      <c r="BG95" s="7"/>
      <c r="BH95" s="7"/>
      <c r="BI95" s="40" t="n">
        <f aca="false">T102/AG102</f>
        <v>0.0139360541213702</v>
      </c>
      <c r="BJ95" s="7"/>
      <c r="BK95" s="7"/>
      <c r="BL95" s="7"/>
      <c r="BM95" s="7"/>
      <c r="BN95" s="7"/>
      <c r="BO95" s="7"/>
      <c r="BP95" s="7"/>
    </row>
    <row r="96" customFormat="false" ht="13.25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2" t="n">
        <f aca="false">'Low pensions'!Q96</f>
        <v>139847184.777233</v>
      </c>
      <c r="E96" s="9"/>
      <c r="F96" s="67" t="n">
        <f aca="false">'Low pensions'!I96</f>
        <v>25418881.2358557</v>
      </c>
      <c r="G96" s="82" t="n">
        <f aca="false">'Low pensions'!K96</f>
        <v>3382326.93069781</v>
      </c>
      <c r="H96" s="82" t="n">
        <f aca="false">'Low pensions'!V96</f>
        <v>18608564.8249178</v>
      </c>
      <c r="I96" s="82" t="n">
        <f aca="false">'Low pensions'!M96</f>
        <v>104608.049403024</v>
      </c>
      <c r="J96" s="82" t="n">
        <f aca="false">'Low pensions'!W96</f>
        <v>575522.623451062</v>
      </c>
      <c r="K96" s="9"/>
      <c r="L96" s="82" t="n">
        <f aca="false">'Low pensions'!N96</f>
        <v>3870731.57983662</v>
      </c>
      <c r="M96" s="67"/>
      <c r="N96" s="82" t="n">
        <f aca="false">'Low pensions'!L96</f>
        <v>1120499.36371997</v>
      </c>
      <c r="O96" s="9"/>
      <c r="P96" s="82" t="n">
        <f aca="false">'Low pensions'!X96</f>
        <v>26249901.4668831</v>
      </c>
      <c r="Q96" s="67"/>
      <c r="R96" s="82" t="n">
        <f aca="false">'Low SIPA income'!G91</f>
        <v>22627380.5626484</v>
      </c>
      <c r="S96" s="67"/>
      <c r="T96" s="82" t="n">
        <f aca="false">'Low SIPA income'!J91</f>
        <v>86517750.7348259</v>
      </c>
      <c r="U96" s="9"/>
      <c r="V96" s="82" t="n">
        <f aca="false">'Low SIPA income'!F91</f>
        <v>113186.346462323</v>
      </c>
      <c r="W96" s="67"/>
      <c r="X96" s="82" t="n">
        <f aca="false">'Low SIPA income'!M91</f>
        <v>284291.46978418</v>
      </c>
      <c r="Y96" s="9"/>
      <c r="Z96" s="9" t="n">
        <f aca="false">R96+V96-N96-L96-F96</f>
        <v>-7669545.27030156</v>
      </c>
      <c r="AA96" s="9"/>
      <c r="AB96" s="9" t="n">
        <f aca="false">T96-P96-D96</f>
        <v>-79579335.5092898</v>
      </c>
      <c r="AC96" s="50"/>
      <c r="AD96" s="9"/>
      <c r="AE96" s="9"/>
      <c r="AF96" s="9"/>
      <c r="AG96" s="9" t="n">
        <f aca="false">BF96/100*$AG$57</f>
        <v>6230979463.06923</v>
      </c>
      <c r="AH96" s="40" t="n">
        <f aca="false">(AG96-AG95)/AG95</f>
        <v>0.00295032800054184</v>
      </c>
      <c r="AI96" s="40"/>
      <c r="AJ96" s="40" t="n">
        <f aca="false">AB96/AG96</f>
        <v>-0.0127715611937021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1" t="n">
        <f aca="false">workers_and_wage_low!C84</f>
        <v>13254637</v>
      </c>
      <c r="AX96" s="7"/>
      <c r="AY96" s="40" t="n">
        <f aca="false">(AW96-AW95)/AW95</f>
        <v>0.00129631953279315</v>
      </c>
      <c r="AZ96" s="39" t="n">
        <f aca="false">workers_and_wage_low!B84</f>
        <v>6319.3357877208</v>
      </c>
      <c r="BA96" s="40" t="n">
        <f aca="false">(AZ96-AZ95)/AZ95</f>
        <v>0.00165186712013536</v>
      </c>
      <c r="BB96" s="40"/>
      <c r="BC96" s="40"/>
      <c r="BD96" s="40"/>
      <c r="BE96" s="40"/>
      <c r="BF96" s="7" t="n">
        <f aca="false">BF95*(1+AY96)*(1+BA96)*(1-BE96)</f>
        <v>114.596286248036</v>
      </c>
      <c r="BG96" s="7"/>
      <c r="BH96" s="7"/>
      <c r="BI96" s="40" t="n">
        <f aca="false">T103/AG103</f>
        <v>0.0160308916152045</v>
      </c>
      <c r="BJ96" s="7"/>
      <c r="BK96" s="7"/>
      <c r="BL96" s="7"/>
      <c r="BM96" s="7"/>
      <c r="BN96" s="7"/>
      <c r="BO96" s="7"/>
      <c r="BP96" s="7"/>
    </row>
    <row r="97" customFormat="false" ht="13.25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2" t="n">
        <f aca="false">'Low pensions'!Q97</f>
        <v>139733458.485127</v>
      </c>
      <c r="E97" s="9"/>
      <c r="F97" s="67" t="n">
        <f aca="false">'Low pensions'!I97</f>
        <v>25398210.1360617</v>
      </c>
      <c r="G97" s="82" t="n">
        <f aca="false">'Low pensions'!K97</f>
        <v>3467436.68571228</v>
      </c>
      <c r="H97" s="82" t="n">
        <f aca="false">'Low pensions'!V97</f>
        <v>19076813.5855699</v>
      </c>
      <c r="I97" s="82" t="n">
        <f aca="false">'Low pensions'!M97</f>
        <v>107240.309867389</v>
      </c>
      <c r="J97" s="82" t="n">
        <f aca="false">'Low pensions'!W97</f>
        <v>590004.543883601</v>
      </c>
      <c r="K97" s="9"/>
      <c r="L97" s="82" t="n">
        <f aca="false">'Low pensions'!N97</f>
        <v>3872712.64175939</v>
      </c>
      <c r="M97" s="67"/>
      <c r="N97" s="82" t="n">
        <f aca="false">'Low pensions'!L97</f>
        <v>1119644.36602007</v>
      </c>
      <c r="O97" s="9"/>
      <c r="P97" s="82" t="n">
        <f aca="false">'Low pensions'!X97</f>
        <v>26255477.2615383</v>
      </c>
      <c r="Q97" s="67"/>
      <c r="R97" s="82" t="n">
        <f aca="false">'Low SIPA income'!G92</f>
        <v>26100543.2684199</v>
      </c>
      <c r="S97" s="67"/>
      <c r="T97" s="82" t="n">
        <f aca="false">'Low SIPA income'!J92</f>
        <v>99797689.3652596</v>
      </c>
      <c r="U97" s="9"/>
      <c r="V97" s="82" t="n">
        <f aca="false">'Low SIPA income'!F92</f>
        <v>114768.083636592</v>
      </c>
      <c r="W97" s="67"/>
      <c r="X97" s="82" t="n">
        <f aca="false">'Low SIPA income'!M92</f>
        <v>288264.337538462</v>
      </c>
      <c r="Y97" s="9"/>
      <c r="Z97" s="9" t="n">
        <f aca="false">R97+V97-N97-L97-F97</f>
        <v>-4175255.79178463</v>
      </c>
      <c r="AA97" s="9"/>
      <c r="AB97" s="9" t="n">
        <f aca="false">T97-P97-D97</f>
        <v>-66191246.3814053</v>
      </c>
      <c r="AC97" s="50"/>
      <c r="AD97" s="9"/>
      <c r="AE97" s="9"/>
      <c r="AF97" s="9"/>
      <c r="AG97" s="9" t="n">
        <f aca="false">BF97/100*$AG$57</f>
        <v>6266547945.03779</v>
      </c>
      <c r="AH97" s="40" t="n">
        <f aca="false">(AG97-AG96)/AG96</f>
        <v>0.00570832919276471</v>
      </c>
      <c r="AI97" s="40" t="n">
        <f aca="false">(AG97-AG93)/AG93</f>
        <v>0.0140508102879442</v>
      </c>
      <c r="AJ97" s="40" t="n">
        <f aca="false">AB97/AG97</f>
        <v>-0.0105626330416604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1" t="n">
        <f aca="false">workers_and_wage_low!C85</f>
        <v>13304634</v>
      </c>
      <c r="AX97" s="7"/>
      <c r="AY97" s="40" t="n">
        <f aca="false">(AW97-AW96)/AW96</f>
        <v>0.0037720384194603</v>
      </c>
      <c r="AZ97" s="39" t="n">
        <f aca="false">workers_and_wage_low!B85</f>
        <v>6331.52587781181</v>
      </c>
      <c r="BA97" s="40" t="n">
        <f aca="false">(AZ97-AZ96)/AZ96</f>
        <v>0.00192901445666215</v>
      </c>
      <c r="BB97" s="40"/>
      <c r="BC97" s="40"/>
      <c r="BD97" s="40"/>
      <c r="BE97" s="40"/>
      <c r="BF97" s="7" t="n">
        <f aca="false">BF96*(1+AY97)*(1+BA97)*(1-BE97)</f>
        <v>115.250439574208</v>
      </c>
      <c r="BG97" s="7"/>
      <c r="BH97" s="7"/>
      <c r="BI97" s="40" t="n">
        <f aca="false">T104/AG104</f>
        <v>0.0139727797085426</v>
      </c>
      <c r="BJ97" s="7"/>
      <c r="BK97" s="7"/>
      <c r="BL97" s="7"/>
      <c r="BM97" s="7"/>
      <c r="BN97" s="7"/>
      <c r="BO97" s="7"/>
      <c r="BP97" s="7"/>
    </row>
    <row r="98" customFormat="false" ht="13.25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1" t="n">
        <f aca="false">'Low pensions'!Q98</f>
        <v>139249731.679709</v>
      </c>
      <c r="E98" s="6"/>
      <c r="F98" s="8" t="n">
        <f aca="false">'Low pensions'!I98</f>
        <v>25310287.0631939</v>
      </c>
      <c r="G98" s="81" t="n">
        <f aca="false">'Low pensions'!K98</f>
        <v>3568074.45917323</v>
      </c>
      <c r="H98" s="81" t="n">
        <f aca="false">'Low pensions'!V98</f>
        <v>19630492.9222085</v>
      </c>
      <c r="I98" s="81" t="n">
        <f aca="false">'Low pensions'!M98</f>
        <v>110352.818324945</v>
      </c>
      <c r="J98" s="81" t="n">
        <f aca="false">'Low pensions'!W98</f>
        <v>607128.647078612</v>
      </c>
      <c r="K98" s="6"/>
      <c r="L98" s="81" t="n">
        <f aca="false">'Low pensions'!N98</f>
        <v>4698365.88271077</v>
      </c>
      <c r="M98" s="8"/>
      <c r="N98" s="81" t="n">
        <f aca="false">'Low pensions'!L98</f>
        <v>1114886.69426515</v>
      </c>
      <c r="O98" s="6"/>
      <c r="P98" s="81" t="n">
        <f aca="false">'Low pensions'!X98</f>
        <v>30513620.5475698</v>
      </c>
      <c r="Q98" s="8"/>
      <c r="R98" s="81" t="n">
        <f aca="false">'Low SIPA income'!G93</f>
        <v>22760736.5332371</v>
      </c>
      <c r="S98" s="8"/>
      <c r="T98" s="81" t="n">
        <f aca="false">'Low SIPA income'!J93</f>
        <v>87027648.8465606</v>
      </c>
      <c r="U98" s="6"/>
      <c r="V98" s="81" t="n">
        <f aca="false">'Low SIPA income'!F93</f>
        <v>119143.919622825</v>
      </c>
      <c r="W98" s="8"/>
      <c r="X98" s="81" t="n">
        <f aca="false">'Low SIPA income'!M93</f>
        <v>299255.175947358</v>
      </c>
      <c r="Y98" s="6"/>
      <c r="Z98" s="6" t="n">
        <f aca="false">R98+V98-N98-L98-F98</f>
        <v>-8243659.18730991</v>
      </c>
      <c r="AA98" s="6"/>
      <c r="AB98" s="6" t="n">
        <f aca="false">T98-P98-D98</f>
        <v>-82735703.3807178</v>
      </c>
      <c r="AC98" s="50"/>
      <c r="AD98" s="6"/>
      <c r="AE98" s="6"/>
      <c r="AF98" s="6"/>
      <c r="AG98" s="6" t="n">
        <f aca="false">BF98/100*$AG$57</f>
        <v>6277574534.53338</v>
      </c>
      <c r="AH98" s="61" t="n">
        <f aca="false">(AG98-AG97)/AG97</f>
        <v>0.00175959548898503</v>
      </c>
      <c r="AI98" s="61"/>
      <c r="AJ98" s="61" t="n">
        <f aca="false">AB98/AG98</f>
        <v>-0.0131795652804412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0.00304561891916428</v>
      </c>
      <c r="AV98" s="5"/>
      <c r="AW98" s="65" t="n">
        <f aca="false">workers_and_wage_low!C86</f>
        <v>13328529</v>
      </c>
      <c r="AX98" s="5"/>
      <c r="AY98" s="61" t="n">
        <f aca="false">(AW98-AW97)/AW97</f>
        <v>0.00179599078035518</v>
      </c>
      <c r="AZ98" s="66" t="n">
        <f aca="false">workers_and_wage_low!B86</f>
        <v>6331.29585320475</v>
      </c>
      <c r="BA98" s="61" t="n">
        <f aca="false">(AZ98-AZ97)/AZ97</f>
        <v>-3.63300429479891E-005</v>
      </c>
      <c r="BB98" s="61"/>
      <c r="BC98" s="61"/>
      <c r="BD98" s="61"/>
      <c r="BE98" s="61"/>
      <c r="BF98" s="5" t="n">
        <f aca="false">BF97*(1+AY98)*(1+BA98)*(1-BE98)</f>
        <v>115.453233727787</v>
      </c>
      <c r="BG98" s="5"/>
      <c r="BH98" s="5"/>
      <c r="BI98" s="61" t="n">
        <f aca="false">T105/AG105</f>
        <v>0.0159935503332639</v>
      </c>
      <c r="BJ98" s="5"/>
      <c r="BK98" s="5"/>
      <c r="BL98" s="5"/>
      <c r="BM98" s="5"/>
      <c r="BN98" s="5"/>
      <c r="BO98" s="5"/>
      <c r="BP98" s="5"/>
    </row>
    <row r="99" customFormat="false" ht="13.25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2" t="n">
        <f aca="false">'Low pensions'!Q99</f>
        <v>139406796.007878</v>
      </c>
      <c r="E99" s="9"/>
      <c r="F99" s="67" t="n">
        <f aca="false">'Low pensions'!I99</f>
        <v>25338835.3640445</v>
      </c>
      <c r="G99" s="82" t="n">
        <f aca="false">'Low pensions'!K99</f>
        <v>3615789.65329253</v>
      </c>
      <c r="H99" s="82" t="n">
        <f aca="false">'Low pensions'!V99</f>
        <v>19893007.8419946</v>
      </c>
      <c r="I99" s="82" t="n">
        <f aca="false">'Low pensions'!M99</f>
        <v>111828.545978119</v>
      </c>
      <c r="J99" s="82" t="n">
        <f aca="false">'Low pensions'!W99</f>
        <v>615247.665216324</v>
      </c>
      <c r="K99" s="9"/>
      <c r="L99" s="82" t="n">
        <f aca="false">'Low pensions'!N99</f>
        <v>3936752.65098792</v>
      </c>
      <c r="M99" s="67"/>
      <c r="N99" s="82" t="n">
        <f aca="false">'Low pensions'!L99</f>
        <v>1116467.80674232</v>
      </c>
      <c r="O99" s="9"/>
      <c r="P99" s="82" t="n">
        <f aca="false">'Low pensions'!X99</f>
        <v>26570304.6819488</v>
      </c>
      <c r="Q99" s="67"/>
      <c r="R99" s="82" t="n">
        <f aca="false">'Low SIPA income'!G94</f>
        <v>26290656.0069517</v>
      </c>
      <c r="S99" s="67"/>
      <c r="T99" s="82" t="n">
        <f aca="false">'Low SIPA income'!J94</f>
        <v>100524601.89843</v>
      </c>
      <c r="U99" s="9"/>
      <c r="V99" s="82" t="n">
        <f aca="false">'Low SIPA income'!F94</f>
        <v>118769.855788949</v>
      </c>
      <c r="W99" s="67"/>
      <c r="X99" s="82" t="n">
        <f aca="false">'Low SIPA income'!M94</f>
        <v>298315.635442257</v>
      </c>
      <c r="Y99" s="9"/>
      <c r="Z99" s="9" t="n">
        <f aca="false">R99+V99-N99-L99-F99</f>
        <v>-3982629.95903404</v>
      </c>
      <c r="AA99" s="9"/>
      <c r="AB99" s="9" t="n">
        <f aca="false">T99-P99-D99</f>
        <v>-65452498.7913966</v>
      </c>
      <c r="AC99" s="50"/>
      <c r="AD99" s="9"/>
      <c r="AE99" s="9"/>
      <c r="AF99" s="9"/>
      <c r="AG99" s="9" t="n">
        <f aca="false">BF99/100*$AG$57</f>
        <v>6306214844.35477</v>
      </c>
      <c r="AH99" s="40" t="n">
        <f aca="false">(AG99-AG98)/AG98</f>
        <v>0.00456232095116228</v>
      </c>
      <c r="AI99" s="40"/>
      <c r="AJ99" s="40" t="n">
        <f aca="false">AB99/AG99</f>
        <v>-0.0103790467668555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workers_and_wage_low!C87</f>
        <v>13306375</v>
      </c>
      <c r="AX99" s="7"/>
      <c r="AY99" s="40" t="n">
        <f aca="false">(AW99-AW98)/AW98</f>
        <v>-0.00166214891380737</v>
      </c>
      <c r="AZ99" s="39" t="n">
        <f aca="false">workers_and_wage_low!B87</f>
        <v>6370.77042606764</v>
      </c>
      <c r="BA99" s="40" t="n">
        <f aca="false">(AZ99-AZ98)/AZ98</f>
        <v>0.0062348330860114</v>
      </c>
      <c r="BB99" s="40"/>
      <c r="BC99" s="40"/>
      <c r="BD99" s="40"/>
      <c r="BE99" s="40"/>
      <c r="BF99" s="7" t="n">
        <f aca="false">BF98*(1+AY99)*(1+BA99)*(1-BE99)</f>
        <v>115.979968434903</v>
      </c>
      <c r="BG99" s="7"/>
      <c r="BH99" s="7"/>
      <c r="BI99" s="40" t="n">
        <f aca="false">T106/AG106</f>
        <v>0.0139652402362212</v>
      </c>
      <c r="BJ99" s="7"/>
      <c r="BK99" s="7"/>
      <c r="BL99" s="7"/>
      <c r="BM99" s="7"/>
      <c r="BN99" s="7"/>
      <c r="BO99" s="7"/>
      <c r="BP99" s="7"/>
    </row>
    <row r="100" customFormat="false" ht="13.25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2" t="n">
        <f aca="false">'Low pensions'!Q100</f>
        <v>139683351.127576</v>
      </c>
      <c r="E100" s="9"/>
      <c r="F100" s="67" t="n">
        <f aca="false">'Low pensions'!I100</f>
        <v>25389102.5306949</v>
      </c>
      <c r="G100" s="82" t="n">
        <f aca="false">'Low pensions'!K100</f>
        <v>3701821.56034601</v>
      </c>
      <c r="H100" s="82" t="n">
        <f aca="false">'Low pensions'!V100</f>
        <v>20366330.0110866</v>
      </c>
      <c r="I100" s="82" t="n">
        <f aca="false">'Low pensions'!M100</f>
        <v>114489.326608639</v>
      </c>
      <c r="J100" s="82" t="n">
        <f aca="false">'Low pensions'!W100</f>
        <v>629886.495188243</v>
      </c>
      <c r="K100" s="9"/>
      <c r="L100" s="82" t="n">
        <f aca="false">'Low pensions'!N100</f>
        <v>3899637.61842242</v>
      </c>
      <c r="M100" s="67"/>
      <c r="N100" s="82" t="n">
        <f aca="false">'Low pensions'!L100</f>
        <v>1119002.66260257</v>
      </c>
      <c r="O100" s="9"/>
      <c r="P100" s="82" t="n">
        <f aca="false">'Low pensions'!X100</f>
        <v>26391660.6305687</v>
      </c>
      <c r="Q100" s="67"/>
      <c r="R100" s="82" t="n">
        <f aca="false">'Low SIPA income'!G95</f>
        <v>23015131.8516891</v>
      </c>
      <c r="S100" s="67"/>
      <c r="T100" s="82" t="n">
        <f aca="false">'Low SIPA income'!J95</f>
        <v>88000351.3955366</v>
      </c>
      <c r="U100" s="9"/>
      <c r="V100" s="82" t="n">
        <f aca="false">'Low SIPA income'!F95</f>
        <v>116114.726347348</v>
      </c>
      <c r="W100" s="67"/>
      <c r="X100" s="82" t="n">
        <f aca="false">'Low SIPA income'!M95</f>
        <v>291646.715780015</v>
      </c>
      <c r="Y100" s="9"/>
      <c r="Z100" s="9" t="n">
        <f aca="false">R100+V100-N100-L100-F100</f>
        <v>-7276496.23368342</v>
      </c>
      <c r="AA100" s="9"/>
      <c r="AB100" s="9" t="n">
        <f aca="false">T100-P100-D100</f>
        <v>-78074660.3626086</v>
      </c>
      <c r="AC100" s="50"/>
      <c r="AD100" s="9"/>
      <c r="AE100" s="9"/>
      <c r="AF100" s="9"/>
      <c r="AG100" s="9" t="n">
        <f aca="false">BF100/100*$AG$57</f>
        <v>6336519716.91002</v>
      </c>
      <c r="AH100" s="40" t="n">
        <f aca="false">(AG100-AG99)/AG99</f>
        <v>0.00480555662996157</v>
      </c>
      <c r="AI100" s="40"/>
      <c r="AJ100" s="40" t="n">
        <f aca="false">AB100/AG100</f>
        <v>-0.0123213789036676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1" t="n">
        <f aca="false">workers_and_wage_low!C88</f>
        <v>13371602</v>
      </c>
      <c r="AX100" s="7"/>
      <c r="AY100" s="40" t="n">
        <f aca="false">(AW100-AW99)/AW99</f>
        <v>0.00490193610205635</v>
      </c>
      <c r="AZ100" s="39" t="n">
        <f aca="false">workers_and_wage_low!B88</f>
        <v>6370.15940974013</v>
      </c>
      <c r="BA100" s="40" t="n">
        <f aca="false">(AZ100-AZ99)/AZ99</f>
        <v>-9.59093306843768E-005</v>
      </c>
      <c r="BB100" s="40"/>
      <c r="BC100" s="40"/>
      <c r="BD100" s="40"/>
      <c r="BE100" s="40"/>
      <c r="BF100" s="7" t="n">
        <f aca="false">BF99*(1+AY100)*(1+BA100)*(1-BE100)</f>
        <v>116.537316741158</v>
      </c>
      <c r="BG100" s="7"/>
      <c r="BH100" s="7"/>
      <c r="BI100" s="40" t="n">
        <f aca="false">T107/AG107</f>
        <v>0.0160834158510369</v>
      </c>
      <c r="BJ100" s="7"/>
      <c r="BK100" s="7"/>
      <c r="BL100" s="7"/>
      <c r="BM100" s="7"/>
      <c r="BN100" s="7"/>
      <c r="BO100" s="7"/>
      <c r="BP100" s="7"/>
    </row>
    <row r="101" customFormat="false" ht="13.25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2" t="n">
        <f aca="false">'Low pensions'!Q101</f>
        <v>139939999.884742</v>
      </c>
      <c r="E101" s="9"/>
      <c r="F101" s="67" t="n">
        <f aca="false">'Low pensions'!I101</f>
        <v>25435751.4803188</v>
      </c>
      <c r="G101" s="82" t="n">
        <f aca="false">'Low pensions'!K101</f>
        <v>3797665.7399527</v>
      </c>
      <c r="H101" s="82" t="n">
        <f aca="false">'Low pensions'!V101</f>
        <v>20893636.4086778</v>
      </c>
      <c r="I101" s="82" t="n">
        <f aca="false">'Low pensions'!M101</f>
        <v>117453.579586166</v>
      </c>
      <c r="J101" s="82" t="n">
        <f aca="false">'Low pensions'!W101</f>
        <v>646194.940474574</v>
      </c>
      <c r="K101" s="9"/>
      <c r="L101" s="82" t="n">
        <f aca="false">'Low pensions'!N101</f>
        <v>3974590.88132992</v>
      </c>
      <c r="M101" s="67"/>
      <c r="N101" s="82" t="n">
        <f aca="false">'Low pensions'!L101</f>
        <v>1120353.24576527</v>
      </c>
      <c r="O101" s="9"/>
      <c r="P101" s="82" t="n">
        <f aca="false">'Low pensions'!X101</f>
        <v>26788023.9781832</v>
      </c>
      <c r="Q101" s="67"/>
      <c r="R101" s="82" t="n">
        <f aca="false">'Low SIPA income'!G96</f>
        <v>26547956.3907062</v>
      </c>
      <c r="S101" s="67"/>
      <c r="T101" s="82" t="n">
        <f aca="false">'Low SIPA income'!J96</f>
        <v>101508412.216377</v>
      </c>
      <c r="U101" s="9"/>
      <c r="V101" s="82" t="n">
        <f aca="false">'Low SIPA income'!F96</f>
        <v>114989.906588251</v>
      </c>
      <c r="W101" s="67"/>
      <c r="X101" s="82" t="n">
        <f aca="false">'Low SIPA income'!M96</f>
        <v>288821.492839698</v>
      </c>
      <c r="Y101" s="9"/>
      <c r="Z101" s="9" t="n">
        <f aca="false">R101+V101-N101-L101-F101</f>
        <v>-3867749.31011955</v>
      </c>
      <c r="AA101" s="9"/>
      <c r="AB101" s="9" t="n">
        <f aca="false">T101-P101-D101</f>
        <v>-65219611.6465482</v>
      </c>
      <c r="AC101" s="50"/>
      <c r="AD101" s="9"/>
      <c r="AE101" s="9"/>
      <c r="AF101" s="9"/>
      <c r="AG101" s="9" t="n">
        <f aca="false">BF101/100*$AG$57</f>
        <v>6343204761.7278</v>
      </c>
      <c r="AH101" s="40" t="n">
        <f aca="false">(AG101-AG100)/AG100</f>
        <v>0.00105500260654823</v>
      </c>
      <c r="AI101" s="40" t="n">
        <f aca="false">(AG101-AG97)/AG97</f>
        <v>0.0122327024962313</v>
      </c>
      <c r="AJ101" s="40" t="n">
        <f aca="false">AB101/AG101</f>
        <v>-0.010281807713359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1" t="n">
        <f aca="false">workers_and_wage_low!C89</f>
        <v>13313995</v>
      </c>
      <c r="AX101" s="7"/>
      <c r="AY101" s="40" t="n">
        <f aca="false">(AW101-AW100)/AW100</f>
        <v>-0.00430815993476324</v>
      </c>
      <c r="AZ101" s="39" t="n">
        <f aca="false">workers_and_wage_low!B89</f>
        <v>6404.47143174712</v>
      </c>
      <c r="BA101" s="40" t="n">
        <f aca="false">(AZ101-AZ100)/AZ100</f>
        <v>0.00538636787558711</v>
      </c>
      <c r="BB101" s="40"/>
      <c r="BC101" s="40"/>
      <c r="BD101" s="40"/>
      <c r="BE101" s="40"/>
      <c r="BF101" s="7" t="n">
        <f aca="false">BF100*(1+AY101)*(1+BA101)*(1-BE101)</f>
        <v>116.66026391408</v>
      </c>
      <c r="BG101" s="7"/>
      <c r="BH101" s="7"/>
      <c r="BI101" s="40" t="n">
        <f aca="false">T108/AG108</f>
        <v>0.0140849273603626</v>
      </c>
      <c r="BJ101" s="7"/>
      <c r="BK101" s="7"/>
      <c r="BL101" s="7"/>
      <c r="BM101" s="7"/>
      <c r="BN101" s="7"/>
      <c r="BO101" s="7"/>
      <c r="BP101" s="7"/>
    </row>
    <row r="102" customFormat="false" ht="13.25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1" t="n">
        <f aca="false">'Low pensions'!Q102</f>
        <v>139819221.33895</v>
      </c>
      <c r="E102" s="6"/>
      <c r="F102" s="8" t="n">
        <f aca="false">'Low pensions'!I102</f>
        <v>25413798.5499382</v>
      </c>
      <c r="G102" s="81" t="n">
        <f aca="false">'Low pensions'!K102</f>
        <v>3850090.47862864</v>
      </c>
      <c r="H102" s="81" t="n">
        <f aca="false">'Low pensions'!V102</f>
        <v>21182061.8530743</v>
      </c>
      <c r="I102" s="81" t="n">
        <f aca="false">'Low pensions'!M102</f>
        <v>119074.963256556</v>
      </c>
      <c r="J102" s="81" t="n">
        <f aca="false">'Low pensions'!W102</f>
        <v>655115.315043535</v>
      </c>
      <c r="K102" s="6"/>
      <c r="L102" s="81" t="n">
        <f aca="false">'Low pensions'!N102</f>
        <v>4731300.55952398</v>
      </c>
      <c r="M102" s="8"/>
      <c r="N102" s="81" t="n">
        <f aca="false">'Low pensions'!L102</f>
        <v>1118949.35162535</v>
      </c>
      <c r="O102" s="6"/>
      <c r="P102" s="81" t="n">
        <f aca="false">'Low pensions'!X102</f>
        <v>30706870.2842365</v>
      </c>
      <c r="Q102" s="8"/>
      <c r="R102" s="81" t="n">
        <f aca="false">'Low SIPA income'!G97</f>
        <v>23099319.2602596</v>
      </c>
      <c r="S102" s="8"/>
      <c r="T102" s="81" t="n">
        <f aca="false">'Low SIPA income'!J97</f>
        <v>88322249.2488718</v>
      </c>
      <c r="U102" s="6"/>
      <c r="V102" s="81" t="n">
        <f aca="false">'Low SIPA income'!F97</f>
        <v>115155.407888661</v>
      </c>
      <c r="W102" s="8"/>
      <c r="X102" s="81" t="n">
        <f aca="false">'Low SIPA income'!M97</f>
        <v>289237.184390978</v>
      </c>
      <c r="Y102" s="6"/>
      <c r="Z102" s="6" t="n">
        <f aca="false">R102+V102-N102-L102-F102</f>
        <v>-8049573.79293925</v>
      </c>
      <c r="AA102" s="6"/>
      <c r="AB102" s="6" t="n">
        <f aca="false">T102-P102-D102</f>
        <v>-82203842.3743144</v>
      </c>
      <c r="AC102" s="50"/>
      <c r="AD102" s="6"/>
      <c r="AE102" s="6"/>
      <c r="AF102" s="6"/>
      <c r="AG102" s="6" t="n">
        <f aca="false">BF102/100*$AG$57</f>
        <v>6337679839.62075</v>
      </c>
      <c r="AH102" s="61" t="n">
        <f aca="false">(AG102-AG101)/AG101</f>
        <v>-0.000870998543258558</v>
      </c>
      <c r="AI102" s="61"/>
      <c r="AJ102" s="61" t="n">
        <f aca="false">AB102/AG102</f>
        <v>-0.0129706524240003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0.00309531486597876</v>
      </c>
      <c r="AV102" s="5"/>
      <c r="AW102" s="65" t="n">
        <f aca="false">workers_and_wage_low!C90</f>
        <v>13321382</v>
      </c>
      <c r="AX102" s="5"/>
      <c r="AY102" s="61" t="n">
        <f aca="false">(AW102-AW101)/AW101</f>
        <v>0.000554829711142298</v>
      </c>
      <c r="AZ102" s="66" t="n">
        <f aca="false">workers_and_wage_low!B90</f>
        <v>6395.34481914107</v>
      </c>
      <c r="BA102" s="61" t="n">
        <f aca="false">(AZ102-AZ101)/AZ101</f>
        <v>-0.00142503760120029</v>
      </c>
      <c r="BB102" s="61"/>
      <c r="BC102" s="61"/>
      <c r="BD102" s="61"/>
      <c r="BE102" s="61"/>
      <c r="BF102" s="5" t="n">
        <f aca="false">BF101*(1+AY102)*(1+BA102)*(1-BE102)</f>
        <v>116.558652994154</v>
      </c>
      <c r="BG102" s="5"/>
      <c r="BH102" s="5"/>
      <c r="BI102" s="61" t="n">
        <f aca="false">T109/AG109</f>
        <v>0.0162036782242473</v>
      </c>
      <c r="BJ102" s="5"/>
      <c r="BK102" s="5"/>
      <c r="BL102" s="5"/>
      <c r="BM102" s="5"/>
      <c r="BN102" s="5"/>
      <c r="BO102" s="5"/>
      <c r="BP102" s="5"/>
    </row>
    <row r="103" customFormat="false" ht="13.25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2" t="n">
        <f aca="false">'Low pensions'!Q103</f>
        <v>140034332.967066</v>
      </c>
      <c r="E103" s="9"/>
      <c r="F103" s="67" t="n">
        <f aca="false">'Low pensions'!I103</f>
        <v>25452897.6346731</v>
      </c>
      <c r="G103" s="82" t="n">
        <f aca="false">'Low pensions'!K103</f>
        <v>3947206.0521136</v>
      </c>
      <c r="H103" s="82" t="n">
        <f aca="false">'Low pensions'!V103</f>
        <v>21716363.0846619</v>
      </c>
      <c r="I103" s="82" t="n">
        <f aca="false">'Low pensions'!M103</f>
        <v>122078.537694236</v>
      </c>
      <c r="J103" s="82" t="n">
        <f aca="false">'Low pensions'!W103</f>
        <v>671640.095401919</v>
      </c>
      <c r="K103" s="9"/>
      <c r="L103" s="82" t="n">
        <f aca="false">'Low pensions'!N103</f>
        <v>3827064.974941</v>
      </c>
      <c r="M103" s="67"/>
      <c r="N103" s="82" t="n">
        <f aca="false">'Low pensions'!L103</f>
        <v>1120399.86390928</v>
      </c>
      <c r="O103" s="9"/>
      <c r="P103" s="82" t="n">
        <f aca="false">'Low pensions'!X103</f>
        <v>26022767.8278963</v>
      </c>
      <c r="Q103" s="67"/>
      <c r="R103" s="82" t="n">
        <f aca="false">'Low SIPA income'!G98</f>
        <v>26769295.1623634</v>
      </c>
      <c r="S103" s="67"/>
      <c r="T103" s="82" t="n">
        <f aca="false">'Low SIPA income'!J98</f>
        <v>102354720.193616</v>
      </c>
      <c r="U103" s="9"/>
      <c r="V103" s="82" t="n">
        <f aca="false">'Low SIPA income'!F98</f>
        <v>115344.149557913</v>
      </c>
      <c r="W103" s="67"/>
      <c r="X103" s="82" t="n">
        <f aca="false">'Low SIPA income'!M98</f>
        <v>289711.249048406</v>
      </c>
      <c r="Y103" s="9"/>
      <c r="Z103" s="9" t="n">
        <f aca="false">R103+V103-N103-L103-F103</f>
        <v>-3515723.1616021</v>
      </c>
      <c r="AA103" s="9"/>
      <c r="AB103" s="9" t="n">
        <f aca="false">T103-P103-D103</f>
        <v>-63702380.6013464</v>
      </c>
      <c r="AC103" s="50"/>
      <c r="AD103" s="9"/>
      <c r="AE103" s="9"/>
      <c r="AF103" s="9"/>
      <c r="AG103" s="9" t="n">
        <f aca="false">BF103/100*$AG$57</f>
        <v>6384842630.74537</v>
      </c>
      <c r="AH103" s="40" t="n">
        <f aca="false">(AG103-AG102)/AG102</f>
        <v>0.00744164936035087</v>
      </c>
      <c r="AI103" s="40"/>
      <c r="AJ103" s="40" t="n">
        <f aca="false">AB103/AG103</f>
        <v>-0.00997712618547495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workers_and_wage_low!C91</f>
        <v>13392956</v>
      </c>
      <c r="AX103" s="7"/>
      <c r="AY103" s="40" t="n">
        <f aca="false">(AW103-AW102)/AW102</f>
        <v>0.00537286596841078</v>
      </c>
      <c r="AZ103" s="39" t="n">
        <f aca="false">workers_and_wage_low!B91</f>
        <v>6408.50469603393</v>
      </c>
      <c r="BA103" s="40" t="n">
        <f aca="false">(AZ103-AZ102)/AZ102</f>
        <v>0.00205772749789445</v>
      </c>
      <c r="BB103" s="40"/>
      <c r="BC103" s="40"/>
      <c r="BD103" s="40"/>
      <c r="BE103" s="40"/>
      <c r="BF103" s="7" t="n">
        <f aca="false">BF102*(1+AY103)*(1+BA103)*(1-BE103)</f>
        <v>117.426041619652</v>
      </c>
      <c r="BG103" s="7"/>
      <c r="BH103" s="7"/>
      <c r="BI103" s="40" t="n">
        <f aca="false">T110/AG110</f>
        <v>0.0140945971615518</v>
      </c>
      <c r="BJ103" s="7"/>
      <c r="BK103" s="7"/>
      <c r="BL103" s="7"/>
      <c r="BM103" s="7"/>
      <c r="BN103" s="7"/>
      <c r="BO103" s="7"/>
      <c r="BP103" s="7"/>
    </row>
    <row r="104" customFormat="false" ht="13.25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2" t="n">
        <f aca="false">'Low pensions'!Q104</f>
        <v>140248000.431199</v>
      </c>
      <c r="E104" s="9"/>
      <c r="F104" s="67" t="n">
        <f aca="false">'Low pensions'!I104</f>
        <v>25491734.2255092</v>
      </c>
      <c r="G104" s="82" t="n">
        <f aca="false">'Low pensions'!K104</f>
        <v>4021333.55207679</v>
      </c>
      <c r="H104" s="82" t="n">
        <f aca="false">'Low pensions'!V104</f>
        <v>22124190.718311</v>
      </c>
      <c r="I104" s="82" t="n">
        <f aca="false">'Low pensions'!M104</f>
        <v>124371.140785881</v>
      </c>
      <c r="J104" s="82" t="n">
        <f aca="false">'Low pensions'!W104</f>
        <v>684253.321184884</v>
      </c>
      <c r="K104" s="9"/>
      <c r="L104" s="82" t="n">
        <f aca="false">'Low pensions'!N104</f>
        <v>3863929.08801694</v>
      </c>
      <c r="M104" s="67"/>
      <c r="N104" s="82" t="n">
        <f aca="false">'Low pensions'!L104</f>
        <v>1122421.37172126</v>
      </c>
      <c r="O104" s="9"/>
      <c r="P104" s="82" t="n">
        <f aca="false">'Low pensions'!X104</f>
        <v>26225177.6254322</v>
      </c>
      <c r="Q104" s="67"/>
      <c r="R104" s="82" t="n">
        <f aca="false">'Low SIPA income'!G99</f>
        <v>23474022.4560484</v>
      </c>
      <c r="S104" s="67"/>
      <c r="T104" s="82" t="n">
        <f aca="false">'Low SIPA income'!J99</f>
        <v>89754959.3941331</v>
      </c>
      <c r="U104" s="9"/>
      <c r="V104" s="82" t="n">
        <f aca="false">'Low SIPA income'!F99</f>
        <v>116826.350772557</v>
      </c>
      <c r="W104" s="67"/>
      <c r="X104" s="82" t="n">
        <f aca="false">'Low SIPA income'!M99</f>
        <v>293434.111169126</v>
      </c>
      <c r="Y104" s="9"/>
      <c r="Z104" s="9" t="n">
        <f aca="false">R104+V104-N104-L104-F104</f>
        <v>-6887235.87842647</v>
      </c>
      <c r="AA104" s="9"/>
      <c r="AB104" s="9" t="n">
        <f aca="false">T104-P104-D104</f>
        <v>-76718218.6624985</v>
      </c>
      <c r="AC104" s="50"/>
      <c r="AD104" s="9"/>
      <c r="AE104" s="9"/>
      <c r="AF104" s="9"/>
      <c r="AG104" s="9" t="n">
        <f aca="false">BF104/100*$AG$57</f>
        <v>6423557893.72814</v>
      </c>
      <c r="AH104" s="40" t="n">
        <f aca="false">(AG104-AG103)/AG103</f>
        <v>0.00606362054975979</v>
      </c>
      <c r="AI104" s="40"/>
      <c r="AJ104" s="40" t="n">
        <f aca="false">AB104/AG104</f>
        <v>-0.0119432594726678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1" t="n">
        <f aca="false">workers_and_wage_low!C92</f>
        <v>13461360</v>
      </c>
      <c r="AX104" s="7"/>
      <c r="AY104" s="40" t="n">
        <f aca="false">(AW104-AW103)/AW103</f>
        <v>0.00510746096679478</v>
      </c>
      <c r="AZ104" s="39" t="n">
        <f aca="false">workers_and_wage_low!B92</f>
        <v>6414.60111200491</v>
      </c>
      <c r="BA104" s="40" t="n">
        <f aca="false">(AZ104-AZ103)/AZ103</f>
        <v>0.000951300851001014</v>
      </c>
      <c r="BB104" s="40"/>
      <c r="BC104" s="40"/>
      <c r="BD104" s="40"/>
      <c r="BE104" s="40"/>
      <c r="BF104" s="7" t="n">
        <f aca="false">BF103*(1+AY104)*(1+BA104)*(1-BE104)</f>
        <v>118.138068578694</v>
      </c>
      <c r="BG104" s="7"/>
      <c r="BH104" s="7"/>
      <c r="BI104" s="40" t="n">
        <f aca="false">T111/AG111</f>
        <v>0.01618074834981</v>
      </c>
      <c r="BJ104" s="7"/>
      <c r="BK104" s="7"/>
      <c r="BL104" s="7"/>
      <c r="BM104" s="7"/>
      <c r="BN104" s="7"/>
      <c r="BO104" s="7"/>
      <c r="BP104" s="7"/>
    </row>
    <row r="105" customFormat="false" ht="13.25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2" t="n">
        <f aca="false">'Low pensions'!Q105</f>
        <v>140409916.828454</v>
      </c>
      <c r="E105" s="9"/>
      <c r="F105" s="67" t="n">
        <f aca="false">'Low pensions'!I105</f>
        <v>25521164.4473511</v>
      </c>
      <c r="G105" s="82" t="n">
        <f aca="false">'Low pensions'!K105</f>
        <v>4104737.60550513</v>
      </c>
      <c r="H105" s="82" t="n">
        <f aca="false">'Low pensions'!V105</f>
        <v>22583055.2120996</v>
      </c>
      <c r="I105" s="82" t="n">
        <f aca="false">'Low pensions'!M105</f>
        <v>126950.647592941</v>
      </c>
      <c r="J105" s="82" t="n">
        <f aca="false">'Low pensions'!W105</f>
        <v>698445.006559777</v>
      </c>
      <c r="K105" s="9"/>
      <c r="L105" s="82" t="n">
        <f aca="false">'Low pensions'!N105</f>
        <v>3842592.1025196</v>
      </c>
      <c r="M105" s="67"/>
      <c r="N105" s="82" t="n">
        <f aca="false">'Low pensions'!L105</f>
        <v>1125311.53802693</v>
      </c>
      <c r="O105" s="9"/>
      <c r="P105" s="82" t="n">
        <f aca="false">'Low pensions'!X105</f>
        <v>26130360.7485316</v>
      </c>
      <c r="Q105" s="67"/>
      <c r="R105" s="82" t="n">
        <f aca="false">'Low SIPA income'!G100</f>
        <v>26862083.1714647</v>
      </c>
      <c r="S105" s="67"/>
      <c r="T105" s="82" t="n">
        <f aca="false">'Low SIPA income'!J100</f>
        <v>102709503.188509</v>
      </c>
      <c r="U105" s="9"/>
      <c r="V105" s="82" t="n">
        <f aca="false">'Low SIPA income'!F100</f>
        <v>118247.00196913</v>
      </c>
      <c r="W105" s="67"/>
      <c r="X105" s="82" t="n">
        <f aca="false">'Low SIPA income'!M100</f>
        <v>297002.377389812</v>
      </c>
      <c r="Y105" s="9"/>
      <c r="Z105" s="9" t="n">
        <f aca="false">R105+V105-N105-L105-F105</f>
        <v>-3508737.91446383</v>
      </c>
      <c r="AA105" s="9"/>
      <c r="AB105" s="9" t="n">
        <f aca="false">T105-P105-D105</f>
        <v>-63830774.3884767</v>
      </c>
      <c r="AC105" s="50"/>
      <c r="AD105" s="9"/>
      <c r="AE105" s="9"/>
      <c r="AF105" s="9"/>
      <c r="AG105" s="9" t="n">
        <f aca="false">BF105/100*$AG$57</f>
        <v>6421932657.12182</v>
      </c>
      <c r="AH105" s="40" t="n">
        <f aca="false">(AG105-AG104)/AG104</f>
        <v>-0.000253011902937051</v>
      </c>
      <c r="AI105" s="40" t="n">
        <f aca="false">(AG105-AG101)/AG101</f>
        <v>0.0124113753774793</v>
      </c>
      <c r="AJ105" s="40" t="n">
        <f aca="false">AB105/AG105</f>
        <v>-0.00993949606707404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1" t="n">
        <f aca="false">workers_and_wage_low!C93</f>
        <v>13414986</v>
      </c>
      <c r="AX105" s="7"/>
      <c r="AY105" s="40" t="n">
        <f aca="false">(AW105-AW104)/AW104</f>
        <v>-0.0034449713847635</v>
      </c>
      <c r="AZ105" s="39" t="n">
        <f aca="false">workers_and_wage_low!B93</f>
        <v>6435.147038977</v>
      </c>
      <c r="BA105" s="40" t="n">
        <f aca="false">(AZ105-AZ104)/AZ104</f>
        <v>0.00320299370348074</v>
      </c>
      <c r="BB105" s="40"/>
      <c r="BC105" s="40"/>
      <c r="BD105" s="40"/>
      <c r="BE105" s="40"/>
      <c r="BF105" s="7" t="n">
        <f aca="false">BF104*(1+AY105)*(1+BA105)*(1-BE105)</f>
        <v>118.108178241153</v>
      </c>
      <c r="BG105" s="7"/>
      <c r="BH105" s="7"/>
      <c r="BI105" s="40" t="n">
        <f aca="false">T112/AG112</f>
        <v>0.0140673840904742</v>
      </c>
      <c r="BJ105" s="7"/>
      <c r="BK105" s="7"/>
      <c r="BL105" s="7"/>
      <c r="BM105" s="7"/>
      <c r="BN105" s="7"/>
      <c r="BO105" s="7"/>
      <c r="BP105" s="7"/>
    </row>
    <row r="106" customFormat="false" ht="13.25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1" t="n">
        <f aca="false">'Low pensions'!Q106</f>
        <v>140487930.371104</v>
      </c>
      <c r="E106" s="6"/>
      <c r="F106" s="8" t="n">
        <f aca="false">'Low pensions'!I106</f>
        <v>25535344.3321915</v>
      </c>
      <c r="G106" s="81" t="n">
        <f aca="false">'Low pensions'!K106</f>
        <v>4181286.09451412</v>
      </c>
      <c r="H106" s="81" t="n">
        <f aca="false">'Low pensions'!V106</f>
        <v>23004202.4131715</v>
      </c>
      <c r="I106" s="81" t="n">
        <f aca="false">'Low pensions'!M106</f>
        <v>129318.126634459</v>
      </c>
      <c r="J106" s="81" t="n">
        <f aca="false">'Low pensions'!W106</f>
        <v>711470.177726962</v>
      </c>
      <c r="K106" s="6"/>
      <c r="L106" s="81" t="n">
        <f aca="false">'Low pensions'!N106</f>
        <v>4758342.03602969</v>
      </c>
      <c r="M106" s="8"/>
      <c r="N106" s="81" t="n">
        <f aca="false">'Low pensions'!L106</f>
        <v>1126065.4837642</v>
      </c>
      <c r="O106" s="6"/>
      <c r="P106" s="81" t="n">
        <f aca="false">'Low pensions'!X106</f>
        <v>30886339.493804</v>
      </c>
      <c r="Q106" s="8"/>
      <c r="R106" s="81" t="n">
        <f aca="false">'Low SIPA income'!G101</f>
        <v>23690753.6955556</v>
      </c>
      <c r="S106" s="8"/>
      <c r="T106" s="81" t="n">
        <f aca="false">'Low SIPA income'!J101</f>
        <v>90583650.0728539</v>
      </c>
      <c r="U106" s="6"/>
      <c r="V106" s="81" t="n">
        <f aca="false">'Low SIPA income'!F101</f>
        <v>118325.449313724</v>
      </c>
      <c r="W106" s="8"/>
      <c r="X106" s="81" t="n">
        <f aca="false">'Low SIPA income'!M101</f>
        <v>297199.414502434</v>
      </c>
      <c r="Y106" s="6"/>
      <c r="Z106" s="6" t="n">
        <f aca="false">R106+V106-N106-L106-F106</f>
        <v>-7610672.7071161</v>
      </c>
      <c r="AA106" s="6"/>
      <c r="AB106" s="6" t="n">
        <f aca="false">T106-P106-D106</f>
        <v>-80790619.792054</v>
      </c>
      <c r="AC106" s="50"/>
      <c r="AD106" s="6"/>
      <c r="AE106" s="6"/>
      <c r="AF106" s="6"/>
      <c r="AG106" s="6" t="n">
        <f aca="false">BF106/100*$AG$57</f>
        <v>6486365328.53262</v>
      </c>
      <c r="AH106" s="61" t="n">
        <f aca="false">(AG106-AG105)/AG105</f>
        <v>0.0100332212825912</v>
      </c>
      <c r="AI106" s="61"/>
      <c r="AJ106" s="61" t="n">
        <f aca="false">AB106/AG106</f>
        <v>-0.0124554532006804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0.00482829644686877</v>
      </c>
      <c r="AV106" s="5"/>
      <c r="AW106" s="65" t="n">
        <f aca="false">workers_and_wage_low!C94</f>
        <v>13487306</v>
      </c>
      <c r="AX106" s="5"/>
      <c r="AY106" s="61" t="n">
        <f aca="false">(AW106-AW105)/AW105</f>
        <v>0.00539098587206874</v>
      </c>
      <c r="AZ106" s="66" t="n">
        <f aca="false">workers_and_wage_low!B94</f>
        <v>6464.86032254135</v>
      </c>
      <c r="BA106" s="61" t="n">
        <f aca="false">(AZ106-AZ105)/AZ105</f>
        <v>0.00461734337760716</v>
      </c>
      <c r="BB106" s="61"/>
      <c r="BC106" s="61"/>
      <c r="BD106" s="61"/>
      <c r="BE106" s="61"/>
      <c r="BF106" s="5" t="n">
        <f aca="false">BF105*(1+AY106)*(1+BA106)*(1-BE106)</f>
        <v>119.29318372873</v>
      </c>
      <c r="BG106" s="5"/>
      <c r="BH106" s="5"/>
      <c r="BI106" s="61" t="n">
        <f aca="false">T113/AG113</f>
        <v>0.0161078072098762</v>
      </c>
      <c r="BJ106" s="5"/>
      <c r="BK106" s="5"/>
      <c r="BL106" s="5"/>
      <c r="BM106" s="5"/>
      <c r="BN106" s="5"/>
      <c r="BO106" s="5"/>
      <c r="BP106" s="5"/>
    </row>
    <row r="107" customFormat="false" ht="13.25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2" t="n">
        <f aca="false">'Low pensions'!Q107</f>
        <v>141111356.884889</v>
      </c>
      <c r="E107" s="9"/>
      <c r="F107" s="67" t="n">
        <f aca="false">'Low pensions'!I107</f>
        <v>25648659.4807119</v>
      </c>
      <c r="G107" s="82" t="n">
        <f aca="false">'Low pensions'!K107</f>
        <v>4200522.23922226</v>
      </c>
      <c r="H107" s="82" t="n">
        <f aca="false">'Low pensions'!V107</f>
        <v>23110034.0057754</v>
      </c>
      <c r="I107" s="82" t="n">
        <f aca="false">'Low pensions'!M107</f>
        <v>129913.058945019</v>
      </c>
      <c r="J107" s="82" t="n">
        <f aca="false">'Low pensions'!W107</f>
        <v>714743.319766252</v>
      </c>
      <c r="K107" s="9"/>
      <c r="L107" s="82" t="n">
        <f aca="false">'Low pensions'!N107</f>
        <v>3867150.09719695</v>
      </c>
      <c r="M107" s="67"/>
      <c r="N107" s="82" t="n">
        <f aca="false">'Low pensions'!L107</f>
        <v>1130082.61445212</v>
      </c>
      <c r="O107" s="9"/>
      <c r="P107" s="82" t="n">
        <f aca="false">'Low pensions'!X107</f>
        <v>26284041.3544525</v>
      </c>
      <c r="Q107" s="67"/>
      <c r="R107" s="82" t="n">
        <f aca="false">'Low SIPA income'!G102</f>
        <v>27393649.199588</v>
      </c>
      <c r="S107" s="67"/>
      <c r="T107" s="82" t="n">
        <f aca="false">'Low SIPA income'!J102</f>
        <v>104741991.96877</v>
      </c>
      <c r="U107" s="9"/>
      <c r="V107" s="82" t="n">
        <f aca="false">'Low SIPA income'!F102</f>
        <v>119024.677996192</v>
      </c>
      <c r="W107" s="67"/>
      <c r="X107" s="82" t="n">
        <f aca="false">'Low SIPA income'!M102</f>
        <v>298955.675359571</v>
      </c>
      <c r="Y107" s="9"/>
      <c r="Z107" s="9" t="n">
        <f aca="false">R107+V107-N107-L107-F107</f>
        <v>-3133218.31477687</v>
      </c>
      <c r="AA107" s="9"/>
      <c r="AB107" s="9" t="n">
        <f aca="false">T107-P107-D107</f>
        <v>-62653406.2705718</v>
      </c>
      <c r="AC107" s="50"/>
      <c r="AD107" s="9"/>
      <c r="AE107" s="9"/>
      <c r="AF107" s="9"/>
      <c r="AG107" s="9" t="n">
        <f aca="false">BF107/100*$AG$57</f>
        <v>6512422046.34141</v>
      </c>
      <c r="AH107" s="40" t="n">
        <f aca="false">(AG107-AG106)/AG106</f>
        <v>0.00401715236330773</v>
      </c>
      <c r="AI107" s="40"/>
      <c r="AJ107" s="40" t="n">
        <f aca="false">AB107/AG107</f>
        <v>-0.00962059980522448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workers_and_wage_low!C95</f>
        <v>13551829</v>
      </c>
      <c r="AX107" s="7"/>
      <c r="AY107" s="40" t="n">
        <f aca="false">(AW107-AW106)/AW106</f>
        <v>0.0047839798400066</v>
      </c>
      <c r="AZ107" s="39" t="n">
        <f aca="false">workers_and_wage_low!B95</f>
        <v>6459.92649335238</v>
      </c>
      <c r="BA107" s="40" t="n">
        <f aca="false">(AZ107-AZ106)/AZ106</f>
        <v>-0.000763176455919356</v>
      </c>
      <c r="BB107" s="40"/>
      <c r="BC107" s="40"/>
      <c r="BD107" s="40"/>
      <c r="BE107" s="40"/>
      <c r="BF107" s="7" t="n">
        <f aca="false">BF106*(1+AY107)*(1+BA107)*(1-BE107)</f>
        <v>119.772402623673</v>
      </c>
      <c r="BG107" s="7"/>
      <c r="BH107" s="7"/>
      <c r="BI107" s="40" t="n">
        <f aca="false">T114/AG114</f>
        <v>0.0140322877478898</v>
      </c>
      <c r="BJ107" s="7"/>
      <c r="BK107" s="7"/>
      <c r="BL107" s="7"/>
      <c r="BM107" s="7"/>
      <c r="BN107" s="7"/>
      <c r="BO107" s="7"/>
      <c r="BP107" s="7"/>
    </row>
    <row r="108" customFormat="false" ht="13.25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2" t="n">
        <f aca="false">'Low pensions'!Q108</f>
        <v>141170470.883724</v>
      </c>
      <c r="E108" s="9"/>
      <c r="F108" s="67" t="n">
        <f aca="false">'Low pensions'!I108</f>
        <v>25659404.1497459</v>
      </c>
      <c r="G108" s="82" t="n">
        <f aca="false">'Low pensions'!K108</f>
        <v>4272181.31755045</v>
      </c>
      <c r="H108" s="82" t="n">
        <f aca="false">'Low pensions'!V108</f>
        <v>23504281.1118908</v>
      </c>
      <c r="I108" s="82" t="n">
        <f aca="false">'Low pensions'!M108</f>
        <v>132129.319099498</v>
      </c>
      <c r="J108" s="82" t="n">
        <f aca="false">'Low pensions'!W108</f>
        <v>726936.529233735</v>
      </c>
      <c r="K108" s="9"/>
      <c r="L108" s="82" t="n">
        <f aca="false">'Low pensions'!N108</f>
        <v>3940042.62704146</v>
      </c>
      <c r="M108" s="67"/>
      <c r="N108" s="82" t="n">
        <f aca="false">'Low pensions'!L108</f>
        <v>1130573.18244613</v>
      </c>
      <c r="O108" s="9"/>
      <c r="P108" s="82" t="n">
        <f aca="false">'Low pensions'!X108</f>
        <v>26664979.9986942</v>
      </c>
      <c r="Q108" s="67"/>
      <c r="R108" s="82" t="n">
        <f aca="false">'Low SIPA income'!G103</f>
        <v>24008000.4486456</v>
      </c>
      <c r="S108" s="67"/>
      <c r="T108" s="82" t="n">
        <f aca="false">'Low SIPA income'!J103</f>
        <v>91796670.5296091</v>
      </c>
      <c r="U108" s="9"/>
      <c r="V108" s="82" t="n">
        <f aca="false">'Low SIPA income'!F103</f>
        <v>114054.919467096</v>
      </c>
      <c r="W108" s="67"/>
      <c r="X108" s="82" t="n">
        <f aca="false">'Low SIPA income'!M103</f>
        <v>286473.074755624</v>
      </c>
      <c r="Y108" s="9"/>
      <c r="Z108" s="9" t="n">
        <f aca="false">R108+V108-N108-L108-F108</f>
        <v>-6607964.59112072</v>
      </c>
      <c r="AA108" s="9"/>
      <c r="AB108" s="9" t="n">
        <f aca="false">T108-P108-D108</f>
        <v>-76038780.3528091</v>
      </c>
      <c r="AC108" s="50"/>
      <c r="AD108" s="9"/>
      <c r="AE108" s="9"/>
      <c r="AF108" s="9"/>
      <c r="AG108" s="9" t="n">
        <f aca="false">BF108/100*$AG$57</f>
        <v>6517369112.45567</v>
      </c>
      <c r="AH108" s="40" t="n">
        <f aca="false">(AG108-AG107)/AG107</f>
        <v>0.00075963536746412</v>
      </c>
      <c r="AI108" s="40"/>
      <c r="AJ108" s="40" t="n">
        <f aca="false">AB108/AG108</f>
        <v>-0.0116670974193387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1" t="n">
        <f aca="false">workers_and_wage_low!C96</f>
        <v>13480582</v>
      </c>
      <c r="AX108" s="7"/>
      <c r="AY108" s="40" t="n">
        <f aca="false">(AW108-AW107)/AW107</f>
        <v>-0.00525737153265438</v>
      </c>
      <c r="AZ108" s="39" t="n">
        <f aca="false">workers_and_wage_low!B96</f>
        <v>6499.00134665856</v>
      </c>
      <c r="BA108" s="40" t="n">
        <f aca="false">(AZ108-AZ107)/AZ107</f>
        <v>0.00604880772968319</v>
      </c>
      <c r="BB108" s="40"/>
      <c r="BC108" s="40"/>
      <c r="BD108" s="40"/>
      <c r="BE108" s="40"/>
      <c r="BF108" s="7" t="n">
        <f aca="false">BF107*(1+AY108)*(1+BA108)*(1-BE108)</f>
        <v>119.863385976752</v>
      </c>
      <c r="BG108" s="7"/>
      <c r="BH108" s="7"/>
      <c r="BI108" s="40" t="n">
        <f aca="false">T115/AG115</f>
        <v>0.0161310466385073</v>
      </c>
      <c r="BJ108" s="7"/>
      <c r="BK108" s="7"/>
      <c r="BL108" s="7"/>
      <c r="BM108" s="7"/>
      <c r="BN108" s="7"/>
      <c r="BO108" s="7"/>
      <c r="BP108" s="7"/>
    </row>
    <row r="109" customFormat="false" ht="13.25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2" t="n">
        <f aca="false">'Low pensions'!Q109</f>
        <v>141108571.880399</v>
      </c>
      <c r="E109" s="9"/>
      <c r="F109" s="67" t="n">
        <f aca="false">'Low pensions'!I109</f>
        <v>25648153.273179</v>
      </c>
      <c r="G109" s="82" t="n">
        <f aca="false">'Low pensions'!K109</f>
        <v>4369162.44449741</v>
      </c>
      <c r="H109" s="82" t="n">
        <f aca="false">'Low pensions'!V109</f>
        <v>24037842.6582946</v>
      </c>
      <c r="I109" s="82" t="n">
        <f aca="false">'Low pensions'!M109</f>
        <v>135128.735396827</v>
      </c>
      <c r="J109" s="82" t="n">
        <f aca="false">'Low pensions'!W109</f>
        <v>743438.432730757</v>
      </c>
      <c r="K109" s="9"/>
      <c r="L109" s="82" t="n">
        <f aca="false">'Low pensions'!N109</f>
        <v>3917494.48847697</v>
      </c>
      <c r="M109" s="67"/>
      <c r="N109" s="82" t="n">
        <f aca="false">'Low pensions'!L109</f>
        <v>1130203.81323583</v>
      </c>
      <c r="O109" s="9"/>
      <c r="P109" s="82" t="n">
        <f aca="false">'Low pensions'!X109</f>
        <v>26545945.4400802</v>
      </c>
      <c r="Q109" s="67"/>
      <c r="R109" s="82" t="n">
        <f aca="false">'Low SIPA income'!G104</f>
        <v>27743822.9189963</v>
      </c>
      <c r="S109" s="67"/>
      <c r="T109" s="82" t="n">
        <f aca="false">'Low SIPA income'!J104</f>
        <v>106080911.535079</v>
      </c>
      <c r="U109" s="9"/>
      <c r="V109" s="82" t="n">
        <f aca="false">'Low SIPA income'!F104</f>
        <v>113386.962410482</v>
      </c>
      <c r="W109" s="67"/>
      <c r="X109" s="82" t="n">
        <f aca="false">'Low SIPA income'!M104</f>
        <v>284795.359206772</v>
      </c>
      <c r="Y109" s="9"/>
      <c r="Z109" s="9" t="n">
        <f aca="false">R109+V109-N109-L109-F109</f>
        <v>-2838641.69348503</v>
      </c>
      <c r="AA109" s="9"/>
      <c r="AB109" s="9" t="n">
        <f aca="false">T109-P109-D109</f>
        <v>-61573605.7853994</v>
      </c>
      <c r="AC109" s="50"/>
      <c r="AD109" s="9"/>
      <c r="AE109" s="9"/>
      <c r="AF109" s="9"/>
      <c r="AG109" s="9" t="n">
        <f aca="false">BF109/100*$AG$57</f>
        <v>6546717977.67119</v>
      </c>
      <c r="AH109" s="40" t="n">
        <f aca="false">(AG109-AG108)/AG108</f>
        <v>0.00450317677411205</v>
      </c>
      <c r="AI109" s="40" t="n">
        <f aca="false">(AG109-AG105)/AG105</f>
        <v>0.0194311163339573</v>
      </c>
      <c r="AJ109" s="40" t="n">
        <f aca="false">AB109/AG109</f>
        <v>-0.00940526321668471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1" t="n">
        <f aca="false">workers_and_wage_low!C97</f>
        <v>13485798</v>
      </c>
      <c r="AX109" s="7"/>
      <c r="AY109" s="40" t="n">
        <f aca="false">(AW109-AW108)/AW108</f>
        <v>0.000386926914579801</v>
      </c>
      <c r="AZ109" s="39" t="n">
        <f aca="false">workers_and_wage_low!B97</f>
        <v>6525.74251316179</v>
      </c>
      <c r="BA109" s="40" t="n">
        <f aca="false">(AZ109-AZ108)/AZ108</f>
        <v>0.00411465778768993</v>
      </c>
      <c r="BB109" s="40"/>
      <c r="BC109" s="40"/>
      <c r="BD109" s="40"/>
      <c r="BE109" s="40"/>
      <c r="BF109" s="7" t="n">
        <f aca="false">BF108*(1+AY109)*(1+BA109)*(1-BE109)</f>
        <v>120.403151992549</v>
      </c>
      <c r="BG109" s="7"/>
      <c r="BH109" s="7"/>
      <c r="BI109" s="40" t="n">
        <f aca="false">T116/AG116</f>
        <v>0.0140390975637923</v>
      </c>
      <c r="BJ109" s="7"/>
      <c r="BK109" s="7"/>
      <c r="BL109" s="7"/>
      <c r="BM109" s="7"/>
      <c r="BN109" s="7"/>
      <c r="BO109" s="7"/>
      <c r="BP109" s="7"/>
    </row>
    <row r="110" customFormat="false" ht="13.25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1" t="n">
        <f aca="false">'Low pensions'!Q110</f>
        <v>140778348.909186</v>
      </c>
      <c r="E110" s="6"/>
      <c r="F110" s="8" t="n">
        <f aca="false">'Low pensions'!I110</f>
        <v>25588131.3392376</v>
      </c>
      <c r="G110" s="81" t="n">
        <f aca="false">'Low pensions'!K110</f>
        <v>4470208.71363306</v>
      </c>
      <c r="H110" s="81" t="n">
        <f aca="false">'Low pensions'!V110</f>
        <v>24593769.4176096</v>
      </c>
      <c r="I110" s="81" t="n">
        <f aca="false">'Low pensions'!M110</f>
        <v>138253.877741228</v>
      </c>
      <c r="J110" s="81" t="n">
        <f aca="false">'Low pensions'!W110</f>
        <v>760632.043843592</v>
      </c>
      <c r="K110" s="6"/>
      <c r="L110" s="81" t="n">
        <f aca="false">'Low pensions'!N110</f>
        <v>4714003.0897846</v>
      </c>
      <c r="M110" s="8"/>
      <c r="N110" s="81" t="n">
        <f aca="false">'Low pensions'!L110</f>
        <v>1127227.3471984</v>
      </c>
      <c r="O110" s="6"/>
      <c r="P110" s="81" t="n">
        <f aca="false">'Low pensions'!X110</f>
        <v>30662656.7207696</v>
      </c>
      <c r="Q110" s="8"/>
      <c r="R110" s="81" t="n">
        <f aca="false">'Low SIPA income'!G105</f>
        <v>24190242.023015</v>
      </c>
      <c r="S110" s="8"/>
      <c r="T110" s="81" t="n">
        <f aca="false">'Low SIPA income'!J105</f>
        <v>92493486.9843973</v>
      </c>
      <c r="U110" s="6"/>
      <c r="V110" s="81" t="n">
        <f aca="false">'Low SIPA income'!F105</f>
        <v>116178.570614475</v>
      </c>
      <c r="W110" s="8"/>
      <c r="X110" s="81" t="n">
        <f aca="false">'Low SIPA income'!M105</f>
        <v>291807.074172226</v>
      </c>
      <c r="Y110" s="6"/>
      <c r="Z110" s="6" t="n">
        <f aca="false">R110+V110-N110-L110-F110</f>
        <v>-7122941.18259111</v>
      </c>
      <c r="AA110" s="6"/>
      <c r="AB110" s="6" t="n">
        <f aca="false">T110-P110-D110</f>
        <v>-78947518.6455584</v>
      </c>
      <c r="AC110" s="50"/>
      <c r="AD110" s="6"/>
      <c r="AE110" s="6"/>
      <c r="AF110" s="6"/>
      <c r="AG110" s="6" t="n">
        <f aca="false">BF110/100*$AG$57</f>
        <v>6562336328.18592</v>
      </c>
      <c r="AH110" s="61" t="n">
        <f aca="false">(AG110-AG109)/AG109</f>
        <v>0.00238567639051968</v>
      </c>
      <c r="AI110" s="61"/>
      <c r="AJ110" s="61" t="n">
        <f aca="false">AB110/AG110</f>
        <v>-0.0120303981230695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0.000940499787778974</v>
      </c>
      <c r="AV110" s="5"/>
      <c r="AW110" s="65" t="n">
        <f aca="false">workers_and_wage_low!C98</f>
        <v>13544156</v>
      </c>
      <c r="AX110" s="5"/>
      <c r="AY110" s="61" t="n">
        <f aca="false">(AW110-AW109)/AW109</f>
        <v>0.0043273672051146</v>
      </c>
      <c r="AZ110" s="66" t="n">
        <f aca="false">workers_and_wage_low!B98</f>
        <v>6513.12613456855</v>
      </c>
      <c r="BA110" s="61" t="n">
        <f aca="false">(AZ110-AZ109)/AZ109</f>
        <v>-0.00193332460908454</v>
      </c>
      <c r="BB110" s="61"/>
      <c r="BC110" s="61"/>
      <c r="BD110" s="61"/>
      <c r="BE110" s="61"/>
      <c r="BF110" s="5" t="n">
        <f aca="false">BF109*(1+AY110)*(1+BA110)*(1-BE110)</f>
        <v>120.690394949602</v>
      </c>
      <c r="BG110" s="5"/>
      <c r="BH110" s="5"/>
      <c r="BI110" s="61" t="n">
        <f aca="false">T117/AG117</f>
        <v>0.0161390727750069</v>
      </c>
      <c r="BJ110" s="5"/>
      <c r="BK110" s="5"/>
      <c r="BL110" s="5"/>
      <c r="BM110" s="5"/>
      <c r="BN110" s="5"/>
      <c r="BO110" s="5"/>
      <c r="BP110" s="5"/>
    </row>
    <row r="111" customFormat="false" ht="13.25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2" t="n">
        <f aca="false">'Low pensions'!Q111</f>
        <v>140765747.370957</v>
      </c>
      <c r="E111" s="9"/>
      <c r="F111" s="67" t="n">
        <f aca="false">'Low pensions'!I111</f>
        <v>25585840.8604972</v>
      </c>
      <c r="G111" s="82" t="n">
        <f aca="false">'Low pensions'!K111</f>
        <v>4572823.43989987</v>
      </c>
      <c r="H111" s="82" t="n">
        <f aca="false">'Low pensions'!V111</f>
        <v>25158325.3652906</v>
      </c>
      <c r="I111" s="82" t="n">
        <f aca="false">'Low pensions'!M111</f>
        <v>141427.529069068</v>
      </c>
      <c r="J111" s="82" t="n">
        <f aca="false">'Low pensions'!W111</f>
        <v>778092.537070843</v>
      </c>
      <c r="K111" s="9"/>
      <c r="L111" s="82" t="n">
        <f aca="false">'Low pensions'!N111</f>
        <v>3895418.23459893</v>
      </c>
      <c r="M111" s="67"/>
      <c r="N111" s="82" t="n">
        <f aca="false">'Low pensions'!L111</f>
        <v>1126047.2700376</v>
      </c>
      <c r="O111" s="9"/>
      <c r="P111" s="82" t="n">
        <f aca="false">'Low pensions'!X111</f>
        <v>26408523.5794628</v>
      </c>
      <c r="Q111" s="67"/>
      <c r="R111" s="82" t="n">
        <f aca="false">'Low SIPA income'!G106</f>
        <v>27797668.1157232</v>
      </c>
      <c r="S111" s="67"/>
      <c r="T111" s="82" t="n">
        <f aca="false">'Low SIPA income'!J106</f>
        <v>106286793.311619</v>
      </c>
      <c r="U111" s="9"/>
      <c r="V111" s="82" t="n">
        <f aca="false">'Low SIPA income'!F106</f>
        <v>117881.19498496</v>
      </c>
      <c r="W111" s="67"/>
      <c r="X111" s="82" t="n">
        <f aca="false">'Low SIPA income'!M106</f>
        <v>296083.575710657</v>
      </c>
      <c r="Y111" s="9"/>
      <c r="Z111" s="9" t="n">
        <f aca="false">R111+V111-N111-L111-F111</f>
        <v>-2691757.05442553</v>
      </c>
      <c r="AA111" s="9"/>
      <c r="AB111" s="9" t="n">
        <f aca="false">T111-P111-D111</f>
        <v>-60887477.6388005</v>
      </c>
      <c r="AC111" s="50"/>
      <c r="AD111" s="9"/>
      <c r="AE111" s="9"/>
      <c r="AF111" s="9"/>
      <c r="AG111" s="9" t="n">
        <f aca="false">BF111/100*$AG$57</f>
        <v>6568719259.07355</v>
      </c>
      <c r="AH111" s="40" t="n">
        <f aca="false">(AG111-AG110)/AG110</f>
        <v>0.000972661346267628</v>
      </c>
      <c r="AI111" s="40"/>
      <c r="AJ111" s="40" t="n">
        <f aca="false">AB111/AG111</f>
        <v>-0.00926930733943226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workers_and_wage_low!C99</f>
        <v>13531874</v>
      </c>
      <c r="AX111" s="7"/>
      <c r="AY111" s="40" t="n">
        <f aca="false">(AW111-AW110)/AW110</f>
        <v>-0.00090681176442445</v>
      </c>
      <c r="AZ111" s="39" t="n">
        <f aca="false">workers_and_wage_low!B99</f>
        <v>6525.37849058559</v>
      </c>
      <c r="BA111" s="40" t="n">
        <f aca="false">(AZ111-AZ110)/AZ110</f>
        <v>0.00188117898592738</v>
      </c>
      <c r="BB111" s="40"/>
      <c r="BC111" s="40"/>
      <c r="BD111" s="40"/>
      <c r="BE111" s="40"/>
      <c r="BF111" s="7" t="n">
        <f aca="false">BF110*(1+AY111)*(1+BA111)*(1-BE111)</f>
        <v>120.807785831635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3.25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2" t="n">
        <f aca="false">'Low pensions'!Q112</f>
        <v>141256229.820192</v>
      </c>
      <c r="E112" s="9"/>
      <c r="F112" s="67" t="n">
        <f aca="false">'Low pensions'!I112</f>
        <v>25674991.8515968</v>
      </c>
      <c r="G112" s="82" t="n">
        <f aca="false">'Low pensions'!K112</f>
        <v>4656458.80362302</v>
      </c>
      <c r="H112" s="82" t="n">
        <f aca="false">'Low pensions'!V112</f>
        <v>25618462.4600737</v>
      </c>
      <c r="I112" s="82" t="n">
        <f aca="false">'Low pensions'!M112</f>
        <v>144014.189802773</v>
      </c>
      <c r="J112" s="82" t="n">
        <f aca="false">'Low pensions'!W112</f>
        <v>792323.58123939</v>
      </c>
      <c r="K112" s="9"/>
      <c r="L112" s="82" t="n">
        <f aca="false">'Low pensions'!N112</f>
        <v>3904155.88611278</v>
      </c>
      <c r="M112" s="67"/>
      <c r="N112" s="82" t="n">
        <f aca="false">'Low pensions'!L112</f>
        <v>1130722.56601955</v>
      </c>
      <c r="O112" s="9"/>
      <c r="P112" s="82" t="n">
        <f aca="false">'Low pensions'!X112</f>
        <v>26479585.3937626</v>
      </c>
      <c r="Q112" s="67"/>
      <c r="R112" s="82" t="n">
        <f aca="false">'Low SIPA income'!G107</f>
        <v>24220466.994821</v>
      </c>
      <c r="S112" s="67"/>
      <c r="T112" s="82" t="n">
        <f aca="false">'Low SIPA income'!J107</f>
        <v>92609054.7837473</v>
      </c>
      <c r="U112" s="9"/>
      <c r="V112" s="82" t="n">
        <f aca="false">'Low SIPA income'!F107</f>
        <v>118392.642620045</v>
      </c>
      <c r="W112" s="67"/>
      <c r="X112" s="82" t="n">
        <f aca="false">'Low SIPA income'!M107</f>
        <v>297368.184715545</v>
      </c>
      <c r="Y112" s="9"/>
      <c r="Z112" s="9" t="n">
        <f aca="false">R112+V112-N112-L112-F112</f>
        <v>-6371010.66628811</v>
      </c>
      <c r="AA112" s="9"/>
      <c r="AB112" s="9" t="n">
        <f aca="false">T112-P112-D112</f>
        <v>-75126760.4302076</v>
      </c>
      <c r="AC112" s="50"/>
      <c r="AD112" s="9"/>
      <c r="AE112" s="9"/>
      <c r="AF112" s="9"/>
      <c r="AG112" s="9" t="n">
        <f aca="false">BF112/100*$AG$57</f>
        <v>6583246336.92616</v>
      </c>
      <c r="AH112" s="40" t="n">
        <f aca="false">(AG112-AG111)/AG111</f>
        <v>0.00221155407616849</v>
      </c>
      <c r="AI112" s="40"/>
      <c r="AJ112" s="40" t="n">
        <f aca="false">AB112/AG112</f>
        <v>-0.0114118106151996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1" t="n">
        <f aca="false">workers_and_wage_low!C100</f>
        <v>13568409</v>
      </c>
      <c r="AX112" s="7"/>
      <c r="AY112" s="40" t="n">
        <f aca="false">(AW112-AW111)/AW111</f>
        <v>0.00269992168120986</v>
      </c>
      <c r="AZ112" s="39" t="n">
        <f aca="false">workers_and_wage_low!B100</f>
        <v>6522.20028801818</v>
      </c>
      <c r="BA112" s="40" t="n">
        <f aca="false">(AZ112-AZ111)/AZ111</f>
        <v>-0.000487052601163569</v>
      </c>
      <c r="BB112" s="40"/>
      <c r="BC112" s="40"/>
      <c r="BD112" s="40"/>
      <c r="BE112" s="40"/>
      <c r="BF112" s="7" t="n">
        <f aca="false">BF111*(1+AY112)*(1+BA112)*(1-BE112)</f>
        <v>121.074958782824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3.25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2" t="n">
        <f aca="false">'Low pensions'!Q113</f>
        <v>141741574.6157</v>
      </c>
      <c r="E113" s="9"/>
      <c r="F113" s="67" t="n">
        <f aca="false">'Low pensions'!I113</f>
        <v>25763209.0133159</v>
      </c>
      <c r="G113" s="82" t="n">
        <f aca="false">'Low pensions'!K113</f>
        <v>4727920.17278394</v>
      </c>
      <c r="H113" s="82" t="n">
        <f aca="false">'Low pensions'!V113</f>
        <v>26011621.8286844</v>
      </c>
      <c r="I113" s="82" t="n">
        <f aca="false">'Low pensions'!M113</f>
        <v>146224.335240741</v>
      </c>
      <c r="J113" s="82" t="n">
        <f aca="false">'Low pensions'!W113</f>
        <v>804483.149340762</v>
      </c>
      <c r="K113" s="9"/>
      <c r="L113" s="82" t="n">
        <f aca="false">'Low pensions'!N113</f>
        <v>3824287.10907041</v>
      </c>
      <c r="M113" s="67"/>
      <c r="N113" s="82" t="n">
        <f aca="false">'Low pensions'!L113</f>
        <v>1134517.15407808</v>
      </c>
      <c r="O113" s="9"/>
      <c r="P113" s="82" t="n">
        <f aca="false">'Low pensions'!X113</f>
        <v>26086022.6339231</v>
      </c>
      <c r="Q113" s="67"/>
      <c r="R113" s="82" t="n">
        <f aca="false">'Low SIPA income'!G108</f>
        <v>27683418.7255978</v>
      </c>
      <c r="S113" s="67"/>
      <c r="T113" s="82" t="n">
        <f aca="false">'Low SIPA income'!J108</f>
        <v>105849950.866286</v>
      </c>
      <c r="U113" s="9"/>
      <c r="V113" s="82" t="n">
        <f aca="false">'Low SIPA income'!F108</f>
        <v>120892.406576168</v>
      </c>
      <c r="W113" s="67"/>
      <c r="X113" s="82" t="n">
        <f aca="false">'Low SIPA income'!M108</f>
        <v>303646.871071378</v>
      </c>
      <c r="Y113" s="9"/>
      <c r="Z113" s="9" t="n">
        <f aca="false">R113+V113-N113-L113-F113</f>
        <v>-2917702.14429048</v>
      </c>
      <c r="AA113" s="9"/>
      <c r="AB113" s="9" t="n">
        <f aca="false">T113-P113-D113</f>
        <v>-61977646.3833375</v>
      </c>
      <c r="AC113" s="50"/>
      <c r="AD113" s="9"/>
      <c r="AE113" s="9"/>
      <c r="AF113" s="9"/>
      <c r="AG113" s="9" t="n">
        <f aca="false">BF113/100*$AG$57</f>
        <v>6571344534.18255</v>
      </c>
      <c r="AH113" s="40" t="n">
        <f aca="false">(AG113-AG112)/AG112</f>
        <v>-0.00180789266183991</v>
      </c>
      <c r="AI113" s="40" t="n">
        <f aca="false">(AG113-AG109)/AG109</f>
        <v>0.00376166448521931</v>
      </c>
      <c r="AJ113" s="40" t="n">
        <f aca="false">AB113/AG113</f>
        <v>-0.00943150158402816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1" t="n">
        <f aca="false">workers_and_wage_low!C101</f>
        <v>13541675</v>
      </c>
      <c r="AX113" s="7"/>
      <c r="AY113" s="40" t="n">
        <f aca="false">(AW113-AW112)/AW112</f>
        <v>-0.00197031206827565</v>
      </c>
      <c r="AZ113" s="39" t="n">
        <f aca="false">workers_and_wage_low!B101</f>
        <v>6523.26171125262</v>
      </c>
      <c r="BA113" s="40" t="n">
        <f aca="false">(AZ113-AZ112)/AZ112</f>
        <v>0.000162740055130353</v>
      </c>
      <c r="BB113" s="40"/>
      <c r="BC113" s="40"/>
      <c r="BD113" s="40"/>
      <c r="BE113" s="40"/>
      <c r="BF113" s="7" t="n">
        <f aca="false">BF112*(1+AY113)*(1+BA113)*(1-BE113)</f>
        <v>120.856068253308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3.25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1" t="n">
        <f aca="false">'Low pensions'!Q114</f>
        <v>141964245.513707</v>
      </c>
      <c r="E114" s="6"/>
      <c r="F114" s="8" t="n">
        <f aca="false">'Low pensions'!I114</f>
        <v>25803682.0848341</v>
      </c>
      <c r="G114" s="81" t="n">
        <f aca="false">'Low pensions'!K114</f>
        <v>4786777.1915695</v>
      </c>
      <c r="H114" s="81" t="n">
        <f aca="false">'Low pensions'!V114</f>
        <v>26335435.7804146</v>
      </c>
      <c r="I114" s="81" t="n">
        <f aca="false">'Low pensions'!M114</f>
        <v>148044.655409366</v>
      </c>
      <c r="J114" s="81" t="n">
        <f aca="false">'Low pensions'!W114</f>
        <v>814498.013827255</v>
      </c>
      <c r="K114" s="6"/>
      <c r="L114" s="81" t="n">
        <f aca="false">'Low pensions'!N114</f>
        <v>4661321.6869113</v>
      </c>
      <c r="M114" s="8"/>
      <c r="N114" s="81" t="n">
        <f aca="false">'Low pensions'!L114</f>
        <v>1135550.99896797</v>
      </c>
      <c r="O114" s="6"/>
      <c r="P114" s="81" t="n">
        <f aca="false">'Low pensions'!X114</f>
        <v>30435086.9469851</v>
      </c>
      <c r="Q114" s="8"/>
      <c r="R114" s="81" t="n">
        <f aca="false">'Low SIPA income'!G109</f>
        <v>24250252.2678221</v>
      </c>
      <c r="S114" s="8"/>
      <c r="T114" s="81" t="n">
        <f aca="false">'Low SIPA income'!J109</f>
        <v>92722941.3566074</v>
      </c>
      <c r="U114" s="6"/>
      <c r="V114" s="81" t="n">
        <f aca="false">'Low SIPA income'!F109</f>
        <v>119976.231229567</v>
      </c>
      <c r="W114" s="8"/>
      <c r="X114" s="81" t="n">
        <f aca="false">'Low SIPA income'!M109</f>
        <v>301345.702741399</v>
      </c>
      <c r="Y114" s="6"/>
      <c r="Z114" s="6" t="n">
        <f aca="false">R114+V114-N114-L114-F114</f>
        <v>-7230326.27166172</v>
      </c>
      <c r="AA114" s="6"/>
      <c r="AB114" s="6" t="n">
        <f aca="false">T114-P114-D114</f>
        <v>-79676391.1040844</v>
      </c>
      <c r="AC114" s="50"/>
      <c r="AD114" s="6"/>
      <c r="AE114" s="6"/>
      <c r="AF114" s="6"/>
      <c r="AG114" s="6" t="n">
        <f aca="false">BF114/100*$AG$57</f>
        <v>6607827819.84719</v>
      </c>
      <c r="AH114" s="61" t="n">
        <f aca="false">(AG114-AG113)/AG113</f>
        <v>0.0055518753391897</v>
      </c>
      <c r="AI114" s="61"/>
      <c r="AJ114" s="61" t="n">
        <f aca="false">AB114/AG114</f>
        <v>-0.0120578794236692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0.00264315680188052</v>
      </c>
      <c r="AV114" s="5"/>
      <c r="AW114" s="65" t="n">
        <f aca="false">workers_and_wage_low!C102</f>
        <v>13574053</v>
      </c>
      <c r="AX114" s="5"/>
      <c r="AY114" s="61" t="n">
        <f aca="false">(AW114-AW113)/AW113</f>
        <v>0.00239098929785274</v>
      </c>
      <c r="AZ114" s="66" t="n">
        <f aca="false">workers_and_wage_low!B102</f>
        <v>6543.83181524122</v>
      </c>
      <c r="BA114" s="61" t="n">
        <f aca="false">(AZ114-AZ113)/AZ113</f>
        <v>0.00315334642378563</v>
      </c>
      <c r="BB114" s="61"/>
      <c r="BC114" s="61"/>
      <c r="BD114" s="61"/>
      <c r="BE114" s="61"/>
      <c r="BF114" s="5" t="n">
        <f aca="false">BF113*(1+AY114)*(1+BA114)*(1-BE114)</f>
        <v>121.527046078235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3.25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2" t="n">
        <f aca="false">'Low pensions'!Q115</f>
        <v>142048054.835644</v>
      </c>
      <c r="E115" s="9"/>
      <c r="F115" s="67" t="n">
        <f aca="false">'Low pensions'!I115</f>
        <v>25818915.421166</v>
      </c>
      <c r="G115" s="82" t="n">
        <f aca="false">'Low pensions'!K115</f>
        <v>4884742.02146126</v>
      </c>
      <c r="H115" s="82" t="n">
        <f aca="false">'Low pensions'!V115</f>
        <v>26874409.3701813</v>
      </c>
      <c r="I115" s="82" t="n">
        <f aca="false">'Low pensions'!M115</f>
        <v>151074.495509111</v>
      </c>
      <c r="J115" s="82" t="n">
        <f aca="false">'Low pensions'!W115</f>
        <v>831167.300108702</v>
      </c>
      <c r="K115" s="9"/>
      <c r="L115" s="82" t="n">
        <f aca="false">'Low pensions'!N115</f>
        <v>3883164.15186489</v>
      </c>
      <c r="M115" s="67"/>
      <c r="N115" s="82" t="n">
        <f aca="false">'Low pensions'!L115</f>
        <v>1137236.34785605</v>
      </c>
      <c r="O115" s="9"/>
      <c r="P115" s="82" t="n">
        <f aca="false">'Low pensions'!X115</f>
        <v>26406496.0907478</v>
      </c>
      <c r="Q115" s="67"/>
      <c r="R115" s="82" t="n">
        <f aca="false">'Low SIPA income'!G110</f>
        <v>27814640.7688402</v>
      </c>
      <c r="S115" s="67"/>
      <c r="T115" s="82" t="n">
        <f aca="false">'Low SIPA income'!J110</f>
        <v>106351689.721861</v>
      </c>
      <c r="U115" s="9"/>
      <c r="V115" s="82" t="n">
        <f aca="false">'Low SIPA income'!F110</f>
        <v>120009.127714158</v>
      </c>
      <c r="W115" s="67"/>
      <c r="X115" s="82" t="n">
        <f aca="false">'Low SIPA income'!M110</f>
        <v>301428.329226372</v>
      </c>
      <c r="Y115" s="9"/>
      <c r="Z115" s="9" t="n">
        <f aca="false">R115+V115-N115-L115-F115</f>
        <v>-2904666.02433259</v>
      </c>
      <c r="AA115" s="9"/>
      <c r="AB115" s="9" t="n">
        <f aca="false">T115-P115-D115</f>
        <v>-62102861.2045309</v>
      </c>
      <c r="AC115" s="50"/>
      <c r="AD115" s="9"/>
      <c r="AE115" s="9"/>
      <c r="AF115" s="9"/>
      <c r="AG115" s="9" t="n">
        <f aca="false">BF115/100*$AG$57</f>
        <v>6592981354.84792</v>
      </c>
      <c r="AH115" s="40" t="n">
        <f aca="false">(AG115-AG114)/AG114</f>
        <v>-0.00224679961464516</v>
      </c>
      <c r="AI115" s="40"/>
      <c r="AJ115" s="40" t="n">
        <f aca="false">AB115/AG115</f>
        <v>-0.00941954145810919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workers_and_wage_low!C103</f>
        <v>13550879</v>
      </c>
      <c r="AX115" s="7"/>
      <c r="AY115" s="40" t="n">
        <f aca="false">(AW115-AW114)/AW114</f>
        <v>-0.00170722775283108</v>
      </c>
      <c r="AZ115" s="39" t="n">
        <f aca="false">workers_and_wage_low!B103</f>
        <v>6540.29490942149</v>
      </c>
      <c r="BA115" s="40" t="n">
        <f aca="false">(AZ115-AZ114)/AZ114</f>
        <v>-0.000540494609211391</v>
      </c>
      <c r="BB115" s="40"/>
      <c r="BC115" s="40"/>
      <c r="BD115" s="40"/>
      <c r="BE115" s="40"/>
      <c r="BF115" s="7" t="n">
        <f aca="false">BF114*(1+AY115)*(1+BA115)*(1-BE115)</f>
        <v>121.253999157937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3.25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2" t="n">
        <f aca="false">'Low pensions'!Q116</f>
        <v>141845920.564064</v>
      </c>
      <c r="E116" s="9"/>
      <c r="F116" s="67" t="n">
        <f aca="false">'Low pensions'!I116</f>
        <v>25782175.1245976</v>
      </c>
      <c r="G116" s="82" t="n">
        <f aca="false">'Low pensions'!K116</f>
        <v>4910204.75634205</v>
      </c>
      <c r="H116" s="82" t="n">
        <f aca="false">'Low pensions'!V116</f>
        <v>27014497.8247741</v>
      </c>
      <c r="I116" s="82" t="n">
        <f aca="false">'Low pensions'!M116</f>
        <v>151862.002773466</v>
      </c>
      <c r="J116" s="82" t="n">
        <f aca="false">'Low pensions'!W116</f>
        <v>835499.932724972</v>
      </c>
      <c r="K116" s="9"/>
      <c r="L116" s="82" t="n">
        <f aca="false">'Low pensions'!N116</f>
        <v>3838093.61396094</v>
      </c>
      <c r="M116" s="67"/>
      <c r="N116" s="82" t="n">
        <f aca="false">'Low pensions'!L116</f>
        <v>1134894.92034367</v>
      </c>
      <c r="O116" s="9"/>
      <c r="P116" s="82" t="n">
        <f aca="false">'Low pensions'!X116</f>
        <v>26159743.0119676</v>
      </c>
      <c r="Q116" s="67"/>
      <c r="R116" s="82" t="n">
        <f aca="false">'Low SIPA income'!G111</f>
        <v>24349086.9199793</v>
      </c>
      <c r="S116" s="67"/>
      <c r="T116" s="82" t="n">
        <f aca="false">'Low SIPA income'!J111</f>
        <v>93100844.2152975</v>
      </c>
      <c r="U116" s="9"/>
      <c r="V116" s="82" t="n">
        <f aca="false">'Low SIPA income'!F111</f>
        <v>118366.15165031</v>
      </c>
      <c r="W116" s="67"/>
      <c r="X116" s="82" t="n">
        <f aca="false">'Low SIPA income'!M111</f>
        <v>297301.647037129</v>
      </c>
      <c r="Y116" s="9"/>
      <c r="Z116" s="9" t="n">
        <f aca="false">R116+V116-N116-L116-F116</f>
        <v>-6287710.5872726</v>
      </c>
      <c r="AA116" s="9"/>
      <c r="AB116" s="9" t="n">
        <f aca="false">T116-P116-D116</f>
        <v>-74904819.3607344</v>
      </c>
      <c r="AC116" s="50"/>
      <c r="AD116" s="9"/>
      <c r="AE116" s="9"/>
      <c r="AF116" s="9"/>
      <c r="AG116" s="9" t="n">
        <f aca="false">BF116/100*$AG$57</f>
        <v>6631540509.79816</v>
      </c>
      <c r="AH116" s="40" t="n">
        <f aca="false">(AG116-AG115)/AG115</f>
        <v>0.00584851569796783</v>
      </c>
      <c r="AI116" s="40"/>
      <c r="AJ116" s="40" t="n">
        <f aca="false">AB116/AG116</f>
        <v>-0.0112952366422345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1" t="n">
        <f aca="false">workers_and_wage_low!C104</f>
        <v>13592538</v>
      </c>
      <c r="AX116" s="7"/>
      <c r="AY116" s="40" t="n">
        <f aca="false">(AW116-AW115)/AW115</f>
        <v>0.00307426551443637</v>
      </c>
      <c r="AZ116" s="39" t="n">
        <f aca="false">workers_and_wage_low!B104</f>
        <v>6558.38371398623</v>
      </c>
      <c r="BA116" s="40" t="n">
        <f aca="false">(AZ116-AZ115)/AZ115</f>
        <v>0.00276574754124377</v>
      </c>
      <c r="BB116" s="40"/>
      <c r="BC116" s="40"/>
      <c r="BD116" s="40"/>
      <c r="BE116" s="40"/>
      <c r="BF116" s="7" t="n">
        <f aca="false">BF115*(1+AY116)*(1+BA116)*(1-BE116)</f>
        <v>121.963155075454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3.25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2" t="n">
        <f aca="false">'Low pensions'!Q117</f>
        <v>142428503.767958</v>
      </c>
      <c r="E117" s="9"/>
      <c r="F117" s="67" t="n">
        <f aca="false">'Low pensions'!I117</f>
        <v>25888066.5180738</v>
      </c>
      <c r="G117" s="82" t="n">
        <f aca="false">'Low pensions'!K117</f>
        <v>4955050.32743554</v>
      </c>
      <c r="H117" s="82" t="n">
        <f aca="false">'Low pensions'!V117</f>
        <v>27261224.9253479</v>
      </c>
      <c r="I117" s="82" t="n">
        <f aca="false">'Low pensions'!M117</f>
        <v>153248.979199039</v>
      </c>
      <c r="J117" s="82" t="n">
        <f aca="false">'Low pensions'!W117</f>
        <v>843130.667794271</v>
      </c>
      <c r="K117" s="9"/>
      <c r="L117" s="82" t="n">
        <f aca="false">'Low pensions'!N117</f>
        <v>3794290.12463231</v>
      </c>
      <c r="M117" s="67"/>
      <c r="N117" s="82" t="n">
        <f aca="false">'Low pensions'!L117</f>
        <v>1139257.32875919</v>
      </c>
      <c r="O117" s="9"/>
      <c r="P117" s="82" t="n">
        <f aca="false">'Low pensions'!X117</f>
        <v>25956447.181592</v>
      </c>
      <c r="Q117" s="67"/>
      <c r="R117" s="82" t="n">
        <f aca="false">'Low SIPA income'!G112</f>
        <v>28030956.0427946</v>
      </c>
      <c r="S117" s="67"/>
      <c r="T117" s="82" t="n">
        <f aca="false">'Low SIPA income'!J112</f>
        <v>107178789.920238</v>
      </c>
      <c r="U117" s="9"/>
      <c r="V117" s="82" t="n">
        <f aca="false">'Low SIPA income'!F112</f>
        <v>119312.124296078</v>
      </c>
      <c r="W117" s="67"/>
      <c r="X117" s="82" t="n">
        <f aca="false">'Low SIPA income'!M112</f>
        <v>299677.657591816</v>
      </c>
      <c r="Y117" s="9"/>
      <c r="Z117" s="9" t="n">
        <f aca="false">R117+V117-N117-L117-F117</f>
        <v>-2671345.8043746</v>
      </c>
      <c r="AA117" s="9"/>
      <c r="AB117" s="9" t="n">
        <f aca="false">T117-P117-D117</f>
        <v>-61206161.0293123</v>
      </c>
      <c r="AC117" s="50"/>
      <c r="AD117" s="9"/>
      <c r="AE117" s="9"/>
      <c r="AF117" s="9"/>
      <c r="AG117" s="9" t="n">
        <f aca="false">BF117/100*$AG$57</f>
        <v>6640950903.0913</v>
      </c>
      <c r="AH117" s="40" t="n">
        <f aca="false">(AG117-AG116)/AG116</f>
        <v>0.00141903578500972</v>
      </c>
      <c r="AI117" s="40" t="n">
        <f aca="false">(AG117-AG113)/AG113</f>
        <v>0.0105924089882489</v>
      </c>
      <c r="AJ117" s="40" t="n">
        <f aca="false">AB117/AG117</f>
        <v>-0.00921647545998591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1" t="n">
        <f aca="false">workers_and_wage_low!C105</f>
        <v>13552945</v>
      </c>
      <c r="AX117" s="7"/>
      <c r="AY117" s="40" t="n">
        <f aca="false">(AW117-AW116)/AW116</f>
        <v>-0.00291284821127592</v>
      </c>
      <c r="AZ117" s="39" t="n">
        <f aca="false">workers_and_wage_low!B105</f>
        <v>6586.87686767009</v>
      </c>
      <c r="BA117" s="40" t="n">
        <f aca="false">(AZ117-AZ116)/AZ116</f>
        <v>0.00434453897887901</v>
      </c>
      <c r="BB117" s="40"/>
      <c r="BC117" s="40"/>
      <c r="BD117" s="40"/>
      <c r="BE117" s="40"/>
      <c r="BF117" s="7" t="n">
        <f aca="false">BF116*(1+AY117)*(1+BA117)*(1-BE117)</f>
        <v>122.136225156958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I119" s="32" t="n">
        <f aca="false">AVERAGE(AI33:AI117)</f>
        <v>0.012705385475993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47"/>
  <sheetViews>
    <sheetView showFormulas="false" showGridLines="true" showRowColHeaders="true" showZeros="true" rightToLeft="false" tabSelected="false" showOutlineSymbols="true" defaultGridColor="true" view="normal" topLeftCell="I1" colorId="64" zoomScale="60" zoomScaleNormal="60" zoomScalePageLayoutView="100" workbookViewId="0">
      <selection pane="topLeft" activeCell="S26" activeCellId="0" sqref="S26"/>
    </sheetView>
  </sheetViews>
  <sheetFormatPr defaultColWidth="12.1093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114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84" t="n">
        <v>34.2274371921193</v>
      </c>
      <c r="E4" s="22"/>
      <c r="F4" s="85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86" t="n">
        <v>36.0654421469069</v>
      </c>
      <c r="E5" s="25" t="n">
        <f aca="false">(D7/D6)^(1/3)-1</f>
        <v>0.0200745496556629</v>
      </c>
      <c r="F5" s="87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84" t="n">
        <v>37.9112181792912</v>
      </c>
      <c r="E6" s="22" t="n">
        <f aca="false">(D8/D7)^(1/3)-1</f>
        <v>0.0217205625419958</v>
      </c>
      <c r="F6" s="85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86" t="n">
        <v>40.2405100148551</v>
      </c>
      <c r="E7" s="25" t="n">
        <f aca="false">(D9/D8)^(1/3)-1</f>
        <v>0.028480971411307</v>
      </c>
      <c r="F7" s="87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40.8427384581648</v>
      </c>
      <c r="L7" s="13" t="n">
        <f aca="false">100*F7*100/D7/($F$16*100/$D$16)</f>
        <v>113.229417908674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84" t="n">
        <v>42.9200162644463</v>
      </c>
      <c r="E8" s="22" t="n">
        <f aca="false">(D10/D9)^(1/3)-1</f>
        <v>0.0449818647633</v>
      </c>
      <c r="F8" s="85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43.5623454638581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86" t="n">
        <v>46.6926648443865</v>
      </c>
      <c r="E9" s="25" t="n">
        <f aca="false">(D9/D8)^(1/3)-1</f>
        <v>0.028480971411307</v>
      </c>
      <c r="F9" s="87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47.3914544683956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84" t="n">
        <v>53.2813133314609</v>
      </c>
      <c r="E10" s="22" t="n">
        <f aca="false">(D10/D9)^(1/3)-1</f>
        <v>0.0449818647633</v>
      </c>
      <c r="F10" s="85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54.0787068628365</v>
      </c>
      <c r="L10" s="13" t="n">
        <f aca="false">100*F10*100/D10/($F$16*100/$D$16)</f>
        <v>102.495285733017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86" t="n">
        <v>59.4133384581603</v>
      </c>
      <c r="E11" s="25" t="n">
        <f aca="false">(D11/D10)^(1/3)-1</f>
        <v>0.0369783238304051</v>
      </c>
      <c r="F11" s="87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60.3025021968475</v>
      </c>
      <c r="L11" s="13" t="n">
        <f aca="false">100*F11*100/D11/($F$16*100/$D$16)</f>
        <v>100.127865229094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84" t="n">
        <v>66.4111454665111</v>
      </c>
      <c r="E12" s="22" t="n">
        <f aca="false">(D12/D11)^(1/3)-1</f>
        <v>0.0378127572782874</v>
      </c>
      <c r="F12" s="85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67.4050364668474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86" t="n">
        <v>72.7247107047077</v>
      </c>
      <c r="E13" s="25" t="n">
        <f aca="false">(D13/D12)^(1/3)-1</f>
        <v>0.0307349693063803</v>
      </c>
      <c r="F13" s="87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73.8130887919057</v>
      </c>
      <c r="L13" s="13" t="n">
        <f aca="false">100*F13*100/D13/($F$16*100/$D$16)</f>
        <v>99.0580793711658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84" t="n">
        <v>81.8091971509489</v>
      </c>
      <c r="E14" s="22" t="n">
        <f aca="false">(D14/D13)^(1/3)-1</f>
        <v>0.0400160528698512</v>
      </c>
      <c r="F14" s="85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83.0335311723229</v>
      </c>
      <c r="L14" s="13" t="n">
        <f aca="false">100*F14*100/D14/($F$16*100/$D$16)</f>
        <v>96.3189676339794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86" t="n">
        <v>91.396965668282</v>
      </c>
      <c r="E15" s="25" t="n">
        <f aca="false">(D15/D14)^(1/3)-1</f>
        <v>0.0376316630457978</v>
      </c>
      <c r="F15" s="87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84" t="n">
        <v>98.5254944549653</v>
      </c>
      <c r="E16" s="22" t="n">
        <f aca="false">(D16/D15)^(1/3)-1</f>
        <v>0.0253503448429659</v>
      </c>
      <c r="F16" s="85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88" t="n">
        <v>103.820887302285</v>
      </c>
      <c r="E17" s="28" t="n">
        <f aca="false">(D17/D16)^(1/3)-1</f>
        <v>0.0176037632458057</v>
      </c>
      <c r="F17" s="89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128.520681242064</v>
      </c>
      <c r="C18" s="30" t="n">
        <f aca="false">(B18/B17)^(1/3)-1</f>
        <v>0.0423869739533245</v>
      </c>
      <c r="D18" s="90" t="n">
        <v>111.768313543956</v>
      </c>
      <c r="E18" s="30" t="n">
        <f aca="false">(D18/D17)^(1/3)-1</f>
        <v>0.0248917264192727</v>
      </c>
      <c r="F18" s="31" t="n">
        <v>61909.95</v>
      </c>
      <c r="G18" s="30" t="n">
        <f aca="false">(F18/F17)^(1/3)-1</f>
        <v>0.0198671483193431</v>
      </c>
      <c r="I18" s="29" t="s">
        <v>36</v>
      </c>
      <c r="J18" s="13" t="n">
        <f aca="false">B18*100/$B$16</f>
        <v>94.9811724845441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133.607821769921</v>
      </c>
      <c r="C19" s="28" t="n">
        <f aca="false">(B19/B18)^(1/3)-1</f>
        <v>0.0130237365118275</v>
      </c>
      <c r="D19" s="88" t="n">
        <v>124.428366303447</v>
      </c>
      <c r="E19" s="28" t="n">
        <f aca="false">(D19/D18)^(1/3)-1</f>
        <v>0.0364147067883644</v>
      </c>
      <c r="F19" s="89" t="n">
        <v>68368.7871308061</v>
      </c>
      <c r="G19" s="28" t="n">
        <f aca="false">(F19/F18)^(1/3)-1</f>
        <v>0.0336316699673165</v>
      </c>
      <c r="I19" s="27" t="s">
        <v>37</v>
      </c>
      <c r="J19" s="13" t="n">
        <f aca="false">B19*100/$B$16</f>
        <v>98.7407430630679</v>
      </c>
      <c r="K19" s="13" t="n">
        <f aca="false">D19*100/$D$16</f>
        <v>126.290527128815</v>
      </c>
      <c r="L19" s="13" t="n">
        <f aca="false">100*F19*100/D19/($F$16*100/$D$16)</f>
        <v>95.1879625655911</v>
      </c>
    </row>
    <row r="20" customFormat="false" ht="12.8" hidden="false" customHeight="false" outlineLevel="0" collapsed="false">
      <c r="A20" s="29" t="s">
        <v>38</v>
      </c>
      <c r="B20" s="29" t="n">
        <v>136.517112394344</v>
      </c>
      <c r="C20" s="30" t="n">
        <f aca="false">(B20/B19)^(1/3)-1</f>
        <v>0.00720622971205342</v>
      </c>
      <c r="D20" s="90" t="n">
        <v>132.516210113171</v>
      </c>
      <c r="E20" s="30" t="n">
        <f aca="false">(D20/D19)^(1/3)-1</f>
        <v>0.0212134731228562</v>
      </c>
      <c r="F20" s="31" t="n">
        <v>73910.4197271899</v>
      </c>
      <c r="G20" s="30" t="n">
        <f aca="false">(F20/F19)^(1/3)-1</f>
        <v>0.0263195404884702</v>
      </c>
      <c r="I20" s="29" t="s">
        <v>38</v>
      </c>
      <c r="J20" s="13" t="n">
        <f aca="false">B20*100/$B$16</f>
        <v>100.890808188272</v>
      </c>
      <c r="K20" s="13" t="n">
        <f aca="false">D20*100/$D$16</f>
        <v>134.499411392188</v>
      </c>
      <c r="L20" s="13" t="n">
        <f aca="false">100*F20*100/D20/($F$16*100/$D$16)</f>
        <v>96.6229329997626</v>
      </c>
    </row>
    <row r="21" customFormat="false" ht="12.8" hidden="false" customHeight="false" outlineLevel="0" collapsed="false">
      <c r="A21" s="27" t="s">
        <v>18</v>
      </c>
      <c r="B21" s="27" t="n">
        <v>138.805989631777</v>
      </c>
      <c r="C21" s="28" t="n">
        <f aca="false">(B21/B20)^(1/3)-1</f>
        <v>0.00555779683672353</v>
      </c>
      <c r="D21" s="88" t="n">
        <v>140.604053922895</v>
      </c>
      <c r="E21" s="28" t="n">
        <f aca="false">(D21/D20)^(1/3)-1</f>
        <v>0.0199438851128948</v>
      </c>
      <c r="F21" s="89" t="n">
        <v>80199.1321511109</v>
      </c>
      <c r="G21" s="28" t="n">
        <f aca="false">(F21/F20)^(1/3)-1</f>
        <v>0.0275934642512419</v>
      </c>
      <c r="I21" s="27" t="s">
        <v>39</v>
      </c>
      <c r="J21" s="13" t="n">
        <f aca="false">B21*100/$B$16</f>
        <v>102.582366633057</v>
      </c>
      <c r="K21" s="13" t="n">
        <f aca="false">D21*100/$D$16</f>
        <v>142.708295655561</v>
      </c>
      <c r="L21" s="13" t="n">
        <f aca="false">100*F21*100/D21/($F$16*100/$D$16)</f>
        <v>98.813294875001</v>
      </c>
    </row>
    <row r="22" customFormat="false" ht="12.8" hidden="false" customHeight="false" outlineLevel="0" collapsed="false">
      <c r="A22" s="29" t="s">
        <v>20</v>
      </c>
      <c r="B22" s="29" t="n">
        <v>143.943162991112</v>
      </c>
      <c r="C22" s="30" t="n">
        <f aca="false">(B22/B21)^(1/3)-1</f>
        <v>0.0121874422889168</v>
      </c>
      <c r="D22" s="90" t="n">
        <v>148.691897732619</v>
      </c>
      <c r="E22" s="30" t="n">
        <f aca="false">(D22/D21)^(1/3)-1</f>
        <v>0.0188177137883845</v>
      </c>
      <c r="F22" s="31" t="n">
        <v>86734.9824550212</v>
      </c>
      <c r="G22" s="30" t="n">
        <f aca="false">(F22/F21)^(1/3)-1</f>
        <v>0.0264588466417974</v>
      </c>
      <c r="I22" s="29" t="s">
        <v>40</v>
      </c>
      <c r="J22" s="13" t="n">
        <f aca="false">B22*100/$B$16</f>
        <v>106.37891318269</v>
      </c>
      <c r="K22" s="13" t="n">
        <f aca="false">D22*100/$D$16</f>
        <v>150.917179918934</v>
      </c>
      <c r="L22" s="13" t="n">
        <f aca="false">100*F22*100/D22/($F$16*100/$D$16)</f>
        <v>101.053310440057</v>
      </c>
    </row>
    <row r="23" customFormat="false" ht="12.8" hidden="false" customHeight="false" outlineLevel="0" collapsed="false">
      <c r="A23" s="27" t="s">
        <v>24</v>
      </c>
      <c r="B23" s="27" t="n">
        <v>146.312835660635</v>
      </c>
      <c r="C23" s="28" t="n">
        <f aca="false">(B23/B22)^(1/3)-1</f>
        <v>0.00545767888673865</v>
      </c>
      <c r="D23" s="88" t="n">
        <v>156.779741542343</v>
      </c>
      <c r="E23" s="28" t="n">
        <f aca="false">(D23/D22)^(1/3)-1</f>
        <v>0.017811952455925</v>
      </c>
      <c r="F23" s="89" t="n">
        <v>93525.9437461382</v>
      </c>
      <c r="G23" s="28" t="n">
        <f aca="false">(F23/F22)^(1/3)-1</f>
        <v>0.0254455420993445</v>
      </c>
      <c r="I23" s="27" t="s">
        <v>41</v>
      </c>
      <c r="J23" s="13" t="n">
        <f aca="false">B23*100/$B$16</f>
        <v>108.130182210995</v>
      </c>
      <c r="K23" s="13" t="n">
        <f aca="false">D23*100/$D$16</f>
        <v>159.126064182307</v>
      </c>
      <c r="L23" s="13" t="n">
        <f aca="false">100*F23*100/D23/($F$16*100/$D$16)</f>
        <v>103.344105302961</v>
      </c>
    </row>
    <row r="24" customFormat="false" ht="12.8" hidden="false" customHeight="false" outlineLevel="0" collapsed="false">
      <c r="A24" s="29" t="s">
        <v>42</v>
      </c>
      <c r="B24" s="29" t="n">
        <v>148.121066947864</v>
      </c>
      <c r="C24" s="30" t="n">
        <f aca="false">(B24/B23)^(1/3)-1</f>
        <v>0.00410269975837951</v>
      </c>
      <c r="D24" s="90" t="n">
        <v>165.010677973316</v>
      </c>
      <c r="E24" s="30" t="n">
        <f aca="false">(D24/D23)^(1/3)-1</f>
        <v>0.0172023812262538</v>
      </c>
      <c r="F24" s="31" t="n">
        <v>99919.991638394</v>
      </c>
      <c r="G24" s="30" t="n">
        <f aca="false">(F24/F23)^(1/3)-1</f>
        <v>0.022288393132385</v>
      </c>
      <c r="I24" s="29" t="s">
        <v>42</v>
      </c>
      <c r="J24" s="13" t="n">
        <f aca="false">B24*100/$B$16</f>
        <v>109.466526884275</v>
      </c>
      <c r="K24" s="13" t="n">
        <f aca="false">D24*100/$D$16</f>
        <v>167.480182551878</v>
      </c>
      <c r="L24" s="13" t="n">
        <f aca="false">100*F24*100/D24/($F$16*100/$D$16)</f>
        <v>104.902030608416</v>
      </c>
    </row>
    <row r="25" customFormat="false" ht="12.8" hidden="false" customHeight="false" outlineLevel="0" collapsed="false">
      <c r="A25" s="27" t="s">
        <v>18</v>
      </c>
      <c r="B25" s="27" t="n">
        <v>149.910468802319</v>
      </c>
      <c r="C25" s="28" t="n">
        <f aca="false">(B25/B24)^(1/3)-1</f>
        <v>0.00401078239865704</v>
      </c>
      <c r="D25" s="88" t="n">
        <v>173.241614404289</v>
      </c>
      <c r="E25" s="28" t="n">
        <f aca="false">(D25/D24)^(1/3)-1</f>
        <v>0.0163580340504399</v>
      </c>
      <c r="F25" s="89" t="n">
        <v>106485.567023836</v>
      </c>
      <c r="G25" s="28" t="n">
        <f aca="false">(F25/F24)^(1/3)-1</f>
        <v>0.0214398242206912</v>
      </c>
      <c r="I25" s="27" t="s">
        <v>43</v>
      </c>
      <c r="J25" s="13" t="n">
        <f aca="false">B25*100/$B$16</f>
        <v>110.788955963701</v>
      </c>
      <c r="K25" s="13" t="n">
        <f aca="false">D25*100/$D$16</f>
        <v>175.834300921449</v>
      </c>
      <c r="L25" s="13" t="n">
        <f aca="false">100*F25*100/D25/($F$16*100/$D$16)</f>
        <v>106.483441832592</v>
      </c>
    </row>
    <row r="26" customFormat="false" ht="12.8" hidden="false" customHeight="false" outlineLevel="0" collapsed="false">
      <c r="A26" s="29" t="s">
        <v>20</v>
      </c>
      <c r="B26" s="29" t="n">
        <v>151.860036955623</v>
      </c>
      <c r="C26" s="30" t="n">
        <f aca="false">(B26/B25)^(1/3)-1</f>
        <v>0.00431630381881321</v>
      </c>
      <c r="D26" s="90" t="n">
        <v>181.472550835262</v>
      </c>
      <c r="E26" s="30" t="n">
        <f aca="false">(D26/D25)^(1/3)-1</f>
        <v>0.0155927078365148</v>
      </c>
      <c r="F26" s="31" t="n">
        <v>112383.515524235</v>
      </c>
      <c r="G26" s="30" t="n">
        <f aca="false">(F26/F25)^(1/3)-1</f>
        <v>0.0181316896061079</v>
      </c>
      <c r="I26" s="29" t="s">
        <v>44</v>
      </c>
      <c r="J26" s="13" t="n">
        <f aca="false">B26*100/$B$16</f>
        <v>112.229753407737</v>
      </c>
      <c r="K26" s="13" t="n">
        <f aca="false">D26*100/$D$16</f>
        <v>184.18841929102</v>
      </c>
      <c r="L26" s="13" t="n">
        <f aca="false">100*F26*100/D26/($F$16*100/$D$16)</f>
        <v>107.284065874675</v>
      </c>
    </row>
    <row r="27" customFormat="false" ht="12.8" hidden="false" customHeight="false" outlineLevel="0" collapsed="false">
      <c r="A27" s="27" t="s">
        <v>24</v>
      </c>
      <c r="B27" s="27" t="n">
        <v>153.015748616802</v>
      </c>
      <c r="C27" s="28" t="n">
        <f aca="false">(B27/B26)^(1/3)-1</f>
        <v>0.00253038305988174</v>
      </c>
      <c r="D27" s="88" t="n">
        <v>189.703487266235</v>
      </c>
      <c r="E27" s="28" t="n">
        <f aca="false">(D27/D26)^(1/3)-1</f>
        <v>0.0148958038073606</v>
      </c>
      <c r="F27" s="89" t="n">
        <v>118364.134784851</v>
      </c>
      <c r="G27" s="28" t="n">
        <f aca="false">(F27/F26)^(1/3)-1</f>
        <v>0.0174330433168763</v>
      </c>
      <c r="I27" s="27" t="s">
        <v>45</v>
      </c>
      <c r="J27" s="13" t="n">
        <f aca="false">B27*100/$B$16</f>
        <v>113.08386379349</v>
      </c>
      <c r="K27" s="13" t="n">
        <f aca="false">D27*100/$D$16</f>
        <v>192.542537660591</v>
      </c>
      <c r="L27" s="13" t="n">
        <f aca="false">100*F27*100/D27/($F$16*100/$D$16)</f>
        <v>108.090709621283</v>
      </c>
    </row>
    <row r="28" customFormat="false" ht="12.8" hidden="false" customHeight="false" outlineLevel="0" collapsed="false">
      <c r="A28" s="29" t="s">
        <v>46</v>
      </c>
      <c r="B28" s="29" t="n">
        <v>154.786514960517</v>
      </c>
      <c r="C28" s="30" t="n">
        <f aca="false">(B28/B27)^(1/3)-1</f>
        <v>0.00384269645544233</v>
      </c>
      <c r="D28" s="90" t="n">
        <v>197.76588547505</v>
      </c>
      <c r="E28" s="30" t="n">
        <f aca="false">(D28/D27)^(1/3)-1</f>
        <v>0.0139705806309227</v>
      </c>
      <c r="F28" s="31" t="n">
        <v>123767.614101594</v>
      </c>
      <c r="G28" s="30" t="n">
        <f aca="false">(F28/F27)^(1/3)-1</f>
        <v>0.0149912470566791</v>
      </c>
      <c r="I28" s="29" t="s">
        <v>46</v>
      </c>
      <c r="J28" s="13" t="n">
        <f aca="false">B28*100/$B$16</f>
        <v>114.392520594067</v>
      </c>
      <c r="K28" s="13" t="n">
        <f aca="false">D28*100/$D$16</f>
        <v>200.725595511166</v>
      </c>
      <c r="L28" s="13" t="n">
        <f aca="false">100*F28*100/D28/($F$16*100/$D$16)</f>
        <v>108.417451789294</v>
      </c>
      <c r="N28" s="32"/>
    </row>
    <row r="29" customFormat="false" ht="12.8" hidden="false" customHeight="false" outlineLevel="0" collapsed="false">
      <c r="A29" s="27" t="s">
        <v>18</v>
      </c>
      <c r="B29" s="27" t="n">
        <v>157.405992242435</v>
      </c>
      <c r="C29" s="28" t="n">
        <f aca="false">(B29/B28)^(1/3)-1</f>
        <v>0.00560952838310747</v>
      </c>
      <c r="D29" s="88" t="n">
        <v>205.828283683865</v>
      </c>
      <c r="E29" s="28" t="n">
        <f aca="false">(D29/D28)^(1/3)-1</f>
        <v>0.0134085362833618</v>
      </c>
      <c r="F29" s="89" t="n">
        <v>129201.506180939</v>
      </c>
      <c r="G29" s="28" t="n">
        <f aca="false">(F29/F28)^(1/3)-1</f>
        <v>0.0144255657147658</v>
      </c>
      <c r="I29" s="27" t="s">
        <v>47</v>
      </c>
      <c r="J29" s="13" t="n">
        <f aca="false">B29*100/$B$16</f>
        <v>116.328403761886</v>
      </c>
      <c r="K29" s="13" t="n">
        <f aca="false">D29*100/$D$16</f>
        <v>208.908653361741</v>
      </c>
      <c r="L29" s="13" t="n">
        <f aca="false">100*F29*100/D29/($F$16*100/$D$16)</f>
        <v>108.744193957305</v>
      </c>
      <c r="M29" s="32" t="n">
        <f aca="false">L27/L16-1</f>
        <v>0.0809070962128271</v>
      </c>
    </row>
    <row r="30" customFormat="false" ht="12.8" hidden="false" customHeight="false" outlineLevel="0" collapsed="false">
      <c r="A30" s="29" t="s">
        <v>20</v>
      </c>
      <c r="B30" s="29" t="n">
        <v>157.934438433848</v>
      </c>
      <c r="C30" s="30" t="n">
        <f aca="false">(B30/B29)^(1/3)-1</f>
        <v>0.0011178225910411</v>
      </c>
      <c r="D30" s="90" t="n">
        <v>213.89068189268</v>
      </c>
      <c r="E30" s="30" t="n">
        <f aca="false">(D30/D29)^(1/3)-1</f>
        <v>0.0128899704051624</v>
      </c>
      <c r="F30" s="31" t="n">
        <v>134665.811022886</v>
      </c>
      <c r="G30" s="30" t="n">
        <f aca="false">(F30/F29)^(1/3)-1</f>
        <v>0.0139034281792825</v>
      </c>
      <c r="I30" s="29" t="s">
        <v>48</v>
      </c>
      <c r="J30" s="13" t="n">
        <f aca="false">B30*100/$B$16</f>
        <v>116.718943544047</v>
      </c>
      <c r="K30" s="13" t="n">
        <f aca="false">D30*100/$D$16</f>
        <v>217.091711212316</v>
      </c>
      <c r="L30" s="13" t="n">
        <f aca="false">100*F30*100/D30/($F$16*100/$D$16)</f>
        <v>109.070936125316</v>
      </c>
    </row>
    <row r="31" customFormat="false" ht="12.8" hidden="false" customHeight="false" outlineLevel="0" collapsed="false">
      <c r="A31" s="27" t="s">
        <v>24</v>
      </c>
      <c r="B31" s="27" t="n">
        <v>159.911205145324</v>
      </c>
      <c r="C31" s="28" t="n">
        <f aca="false">(B31/B30)^(1/3)-1</f>
        <v>0.00415483852423804</v>
      </c>
      <c r="D31" s="88" t="n">
        <v>221.953080101495</v>
      </c>
      <c r="E31" s="28" t="n">
        <f aca="false">(D31/D30)^(1/3)-1</f>
        <v>0.0124100252895021</v>
      </c>
      <c r="F31" s="89" t="n">
        <v>140160.528627436</v>
      </c>
      <c r="G31" s="28" t="n">
        <f aca="false">(F31/F30)^(1/3)-1</f>
        <v>0.013419971310922</v>
      </c>
      <c r="I31" s="27" t="s">
        <v>49</v>
      </c>
      <c r="J31" s="13" t="n">
        <f aca="false">B31*100/$B$16</f>
        <v>118.179841651417</v>
      </c>
      <c r="K31" s="13" t="n">
        <f aca="false">D31*100/$D$16</f>
        <v>225.274769062891</v>
      </c>
      <c r="L31" s="13" t="n">
        <f aca="false">100*F31*100/D31/($F$16*100/$D$16)</f>
        <v>109.397678293328</v>
      </c>
    </row>
    <row r="32" customFormat="false" ht="12.8" hidden="false" customHeight="false" outlineLevel="0" collapsed="false">
      <c r="A32" s="29" t="s">
        <v>50</v>
      </c>
      <c r="B32" s="29" t="n">
        <v>161.751908133741</v>
      </c>
      <c r="C32" s="30" t="n">
        <f aca="false">(B32/B31)^(1/3)-1</f>
        <v>0.00382229868201045</v>
      </c>
      <c r="D32" s="90" t="n">
        <v>230.053150599191</v>
      </c>
      <c r="E32" s="30" t="n">
        <f aca="false">(D32/D31)^(1/3)-1</f>
        <v>0.0120197849794823</v>
      </c>
      <c r="F32" s="31" t="n">
        <v>145709.519615933</v>
      </c>
      <c r="G32" s="30" t="n">
        <f aca="false">(F32/F31)^(1/3)-1</f>
        <v>0.0130263294242183</v>
      </c>
      <c r="I32" s="29" t="s">
        <v>50</v>
      </c>
      <c r="J32" s="13" t="n">
        <f aca="false">B32*100/$B$16</f>
        <v>119.540184020801</v>
      </c>
      <c r="K32" s="13" t="n">
        <f aca="false">D32*100/$D$16</f>
        <v>233.496062995497</v>
      </c>
      <c r="L32" s="13" t="n">
        <f aca="false">100*F32*100/D32/($F$16*100/$D$16)</f>
        <v>109.724420461339</v>
      </c>
    </row>
    <row r="33" customFormat="false" ht="12.8" hidden="false" customHeight="false" outlineLevel="0" collapsed="false">
      <c r="A33" s="27" t="s">
        <v>18</v>
      </c>
      <c r="B33" s="27" t="n">
        <v>162.91520197092</v>
      </c>
      <c r="C33" s="28" t="n">
        <f aca="false">(B33/B32)^(1/3)-1</f>
        <v>0.00239155588891693</v>
      </c>
      <c r="D33" s="88" t="n">
        <v>238.153221096888</v>
      </c>
      <c r="E33" s="28" t="n">
        <f aca="false">(D33/D32)^(1/3)-1</f>
        <v>0.0116014072790902</v>
      </c>
      <c r="F33" s="89" t="n">
        <v>151289.065473432</v>
      </c>
      <c r="G33" s="28" t="n">
        <f aca="false">(F33/F32)^(1/3)-1</f>
        <v>0.0126045424839139</v>
      </c>
      <c r="I33" s="27" t="s">
        <v>51</v>
      </c>
      <c r="J33" s="13" t="n">
        <f aca="false">B33*100/$B$16</f>
        <v>120.399897893552</v>
      </c>
      <c r="K33" s="13" t="n">
        <f aca="false">D33*100/$D$16</f>
        <v>241.717356928104</v>
      </c>
      <c r="L33" s="13" t="n">
        <f aca="false">100*F33*100/D33/($F$16*100/$D$16)</f>
        <v>110.051162629351</v>
      </c>
    </row>
    <row r="34" customFormat="false" ht="12.8" hidden="false" customHeight="false" outlineLevel="0" collapsed="false">
      <c r="A34" s="29" t="s">
        <v>20</v>
      </c>
      <c r="B34" s="29" t="n">
        <v>164.251815971202</v>
      </c>
      <c r="C34" s="30" t="n">
        <f aca="false">(B34/B33)^(1/3)-1</f>
        <v>0.00272733954651838</v>
      </c>
      <c r="D34" s="90" t="n">
        <v>246.253291594585</v>
      </c>
      <c r="E34" s="30" t="n">
        <f aca="false">(D34/D33)^(1/3)-1</f>
        <v>0.0112111775165633</v>
      </c>
      <c r="F34" s="31" t="n">
        <v>156899.166199932</v>
      </c>
      <c r="G34" s="30" t="n">
        <f aca="false">(F34/F33)^(1/3)-1</f>
        <v>0.0122109515351541</v>
      </c>
      <c r="I34" s="29" t="s">
        <v>52</v>
      </c>
      <c r="J34" s="13" t="n">
        <f aca="false">B34*100/$B$16</f>
        <v>121.387701285809</v>
      </c>
      <c r="K34" s="13" t="n">
        <f aca="false">D34*100/$D$16</f>
        <v>249.938650860711</v>
      </c>
      <c r="L34" s="13" t="n">
        <f aca="false">100*F34*100/D34/($F$16*100/$D$16)</f>
        <v>110.377904797362</v>
      </c>
    </row>
    <row r="35" customFormat="false" ht="12.8" hidden="false" customHeight="false" outlineLevel="0" collapsed="false">
      <c r="A35" s="27" t="s">
        <v>24</v>
      </c>
      <c r="B35" s="27" t="n">
        <v>166.320750737547</v>
      </c>
      <c r="C35" s="28" t="n">
        <f aca="false">(B35/B34)^(1/3)-1</f>
        <v>0.00418119822253082</v>
      </c>
      <c r="D35" s="88" t="n">
        <v>254.353362092282</v>
      </c>
      <c r="E35" s="28" t="n">
        <f aca="false">(D35/D34)^(1/3)-1</f>
        <v>0.0108463472906526</v>
      </c>
      <c r="F35" s="89" t="n">
        <v>162539.821795434</v>
      </c>
      <c r="G35" s="28" t="n">
        <f aca="false">(F35/F34)^(1/3)-1</f>
        <v>0.0118428050410861</v>
      </c>
      <c r="I35" s="27" t="s">
        <v>53</v>
      </c>
      <c r="J35" s="13" t="n">
        <f aca="false">B35*100/$B$16</f>
        <v>122.916714733313</v>
      </c>
      <c r="K35" s="13" t="n">
        <f aca="false">D35*100/$D$16</f>
        <v>258.159944793318</v>
      </c>
      <c r="L35" s="13" t="n">
        <f aca="false">100*F35*100/D35/($F$16*100/$D$16)</f>
        <v>110.704646965373</v>
      </c>
    </row>
    <row r="36" customFormat="false" ht="12.8" hidden="false" customHeight="false" outlineLevel="0" collapsed="false">
      <c r="A36" s="29" t="s">
        <v>54</v>
      </c>
      <c r="B36" s="29" t="n">
        <v>167.413224918422</v>
      </c>
      <c r="C36" s="30" t="n">
        <f aca="false">(B36/B35)^(1/3)-1</f>
        <v>0.00218471618336924</v>
      </c>
      <c r="D36" s="90" t="n">
        <v>263.303708295412</v>
      </c>
      <c r="E36" s="30" t="n">
        <f aca="false">(D36/D35)^(1/3)-1</f>
        <v>0.0115945890768099</v>
      </c>
      <c r="F36" s="31" t="n">
        <v>168755.988950749</v>
      </c>
      <c r="G36" s="30" t="n">
        <f aca="false">(F36/F35)^(1/3)-1</f>
        <v>0.012588844108705</v>
      </c>
      <c r="I36" s="29" t="s">
        <v>54</v>
      </c>
      <c r="J36" s="13" t="n">
        <f aca="false">B36*100/$B$16</f>
        <v>123.724090461529</v>
      </c>
      <c r="K36" s="13" t="n">
        <f aca="false">D36*100/$D$16</f>
        <v>267.244239424512</v>
      </c>
      <c r="L36" s="13" t="n">
        <f aca="false">100*F36*100/D36/($F$16*100/$D$16)</f>
        <v>111.031389133384</v>
      </c>
    </row>
    <row r="37" customFormat="false" ht="12.8" hidden="false" customHeight="false" outlineLevel="0" collapsed="false">
      <c r="A37" s="27" t="s">
        <v>18</v>
      </c>
      <c r="B37" s="27" t="n">
        <v>168.617234039902</v>
      </c>
      <c r="C37" s="28" t="n">
        <f aca="false">(B37/B36)^(1/3)-1</f>
        <v>0.00239155588891649</v>
      </c>
      <c r="D37" s="88" t="n">
        <v>272.254054498543</v>
      </c>
      <c r="E37" s="28" t="n">
        <f aca="false">(D37/D36)^(1/3)-1</f>
        <v>0.0112048101911155</v>
      </c>
      <c r="F37" s="89" t="n">
        <v>175005.918362311</v>
      </c>
      <c r="G37" s="28" t="n">
        <f aca="false">(F37/F36)^(1/3)-1</f>
        <v>0.0121957602303397</v>
      </c>
      <c r="I37" s="27" t="s">
        <v>108</v>
      </c>
      <c r="J37" s="13" t="n">
        <f aca="false">B37*100/$B$16</f>
        <v>124.613894319826</v>
      </c>
      <c r="K37" s="13" t="n">
        <f aca="false">D37*100/$D$16</f>
        <v>276.328534055708</v>
      </c>
      <c r="L37" s="13" t="n">
        <f aca="false">100*F37*100/D37/($F$16*100/$D$16)</f>
        <v>111.358131301395</v>
      </c>
    </row>
    <row r="38" customFormat="false" ht="12.8" hidden="false" customHeight="false" outlineLevel="0" collapsed="false">
      <c r="A38" s="29" t="s">
        <v>20</v>
      </c>
      <c r="B38" s="29" t="n">
        <v>170.000629530194</v>
      </c>
      <c r="C38" s="30" t="n">
        <f aca="false">(B38/B37)^(1/3)-1</f>
        <v>0.0027273395465186</v>
      </c>
      <c r="D38" s="90" t="n">
        <v>281.204400701674</v>
      </c>
      <c r="E38" s="30" t="n">
        <f aca="false">(D38/D37)^(1/3)-1</f>
        <v>0.0108403875502923</v>
      </c>
      <c r="F38" s="31" t="n">
        <v>181289.610030118</v>
      </c>
      <c r="G38" s="30" t="n">
        <f aca="false">(F38/F37)^(1/3)-1</f>
        <v>0.011828076748172</v>
      </c>
      <c r="I38" s="29" t="s">
        <v>109</v>
      </c>
      <c r="J38" s="13" t="n">
        <f aca="false">B38*100/$B$16</f>
        <v>125.636270830812</v>
      </c>
      <c r="K38" s="13" t="n">
        <f aca="false">D38*100/$D$16</f>
        <v>285.412828686903</v>
      </c>
      <c r="L38" s="13" t="n">
        <f aca="false">100*F38*100/D38/($F$16*100/$D$16)</f>
        <v>111.684873469406</v>
      </c>
    </row>
    <row r="39" customFormat="false" ht="12.8" hidden="false" customHeight="false" outlineLevel="0" collapsed="false">
      <c r="A39" s="27" t="s">
        <v>24</v>
      </c>
      <c r="B39" s="27" t="n">
        <v>172.141977013361</v>
      </c>
      <c r="C39" s="28" t="n">
        <f aca="false">(B39/B38)^(1/3)-1</f>
        <v>0.0041811982225306</v>
      </c>
      <c r="D39" s="88" t="n">
        <v>290.154746904804</v>
      </c>
      <c r="E39" s="28" t="n">
        <f aca="false">(D39/D38)^(1/3)-1</f>
        <v>0.0104989246796106</v>
      </c>
      <c r="F39" s="89" t="n">
        <v>187607.063954172</v>
      </c>
      <c r="G39" s="28" t="n">
        <f aca="false">(F39/F38)^(1/3)-1</f>
        <v>0.0114833944656076</v>
      </c>
      <c r="I39" s="27" t="s">
        <v>110</v>
      </c>
      <c r="J39" s="13" t="n">
        <f aca="false">B39*100/$B$16</f>
        <v>127.218799748979</v>
      </c>
      <c r="K39" s="13" t="n">
        <f aca="false">D39*100/$D$16</f>
        <v>294.497123318097</v>
      </c>
      <c r="L39" s="13" t="n">
        <f aca="false">100*F39*100/D39/($F$16*100/$D$16)</f>
        <v>112.011615637418</v>
      </c>
    </row>
    <row r="41" customFormat="false" ht="13.8" hidden="false" customHeight="false" outlineLevel="0" collapsed="false">
      <c r="A41" s="33"/>
      <c r="B41" s="80" t="s">
        <v>57</v>
      </c>
      <c r="C41" s="80"/>
      <c r="D41" s="80"/>
    </row>
    <row r="42" customFormat="false" ht="51.75" hidden="false" customHeight="true" outlineLevel="0" collapsed="false">
      <c r="A42" s="33" t="s">
        <v>55</v>
      </c>
      <c r="B42" s="35" t="s">
        <v>114</v>
      </c>
      <c r="C42" s="35" t="s">
        <v>115</v>
      </c>
      <c r="D42" s="35" t="s">
        <v>8</v>
      </c>
    </row>
    <row r="43" customFormat="false" ht="12.8" hidden="false" customHeight="false" outlineLevel="0" collapsed="false">
      <c r="A43" s="36" t="n">
        <v>2020</v>
      </c>
      <c r="B43" s="38" t="n">
        <f aca="false">AVERAGE(B16:B19)/AVERAGE(B12:B15)-1</f>
        <v>-0.104624060456319</v>
      </c>
      <c r="C43" s="38" t="n">
        <f aca="false">D43*0.9</f>
        <v>0</v>
      </c>
      <c r="D43" s="38" t="n">
        <f aca="false">'[1]Central macro hypothesis'!C39</f>
        <v>0</v>
      </c>
    </row>
    <row r="44" customFormat="false" ht="12.8" hidden="false" customHeight="false" outlineLevel="0" collapsed="false">
      <c r="A44" s="7" t="n">
        <v>2021</v>
      </c>
      <c r="B44" s="40" t="n">
        <f aca="false">AVERAGE(B20:B23)/AVERAGE(B16:B19)-1</f>
        <v>0.107000000000001</v>
      </c>
      <c r="C44" s="40" t="n">
        <f aca="false">D44*1.2</f>
        <v>0</v>
      </c>
      <c r="D44" s="40" t="n">
        <f aca="false">'[1]Central macro hypothesis'!C40</f>
        <v>0</v>
      </c>
    </row>
    <row r="45" customFormat="false" ht="12.8" hidden="false" customHeight="false" outlineLevel="0" collapsed="false">
      <c r="A45" s="36" t="n">
        <v>2022</v>
      </c>
      <c r="B45" s="38" t="n">
        <f aca="false">AVERAGE(B24:B27)/AVERAGE(B20:B23)-1</f>
        <v>0.0660000000000014</v>
      </c>
      <c r="C45" s="38" t="n">
        <f aca="false">D45*1.2</f>
        <v>0</v>
      </c>
      <c r="D45" s="38" t="n">
        <f aca="false">'[1]Central macro hypothesis'!C41</f>
        <v>0</v>
      </c>
    </row>
    <row r="46" customFormat="false" ht="12.8" hidden="false" customHeight="false" outlineLevel="0" collapsed="false">
      <c r="A46" s="7" t="n">
        <v>2023</v>
      </c>
      <c r="B46" s="40" t="n">
        <f aca="false">AVERAGE(B28:B31)/AVERAGE(B24:B27)-1</f>
        <v>0.0449999999999975</v>
      </c>
      <c r="C46" s="40" t="n">
        <f aca="false">D46*1.2</f>
        <v>0</v>
      </c>
      <c r="D46" s="40" t="n">
        <f aca="false">'[1]Central macro hypothesis'!C42</f>
        <v>0</v>
      </c>
    </row>
    <row r="47" customFormat="false" ht="12.8" hidden="false" customHeight="false" outlineLevel="0" collapsed="false">
      <c r="A47" s="36" t="n">
        <v>2024</v>
      </c>
      <c r="B47" s="38" t="n">
        <f aca="false">AVERAGE(B32:B35)/AVERAGE(B28:B31)-1</f>
        <v>0.0400000000000018</v>
      </c>
      <c r="C47" s="38" t="n">
        <f aca="false">D47*1.2</f>
        <v>0</v>
      </c>
      <c r="D47" s="38" t="n">
        <f aca="false">'[1]Central macro hypothesis'!C43</f>
        <v>0</v>
      </c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false" showOutlineSymbols="true" defaultGridColor="true" view="normal" topLeftCell="Z89" colorId="64" zoomScale="60" zoomScaleNormal="60" zoomScalePageLayoutView="100" workbookViewId="0">
      <selection pane="topLeft" activeCell="AG14" activeCellId="0" sqref="AG14"/>
    </sheetView>
  </sheetViews>
  <sheetFormatPr defaultColWidth="9.31640625" defaultRowHeight="12.8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1"/>
    <col collapsed="false" customWidth="true" hidden="false" outlineLevel="0" max="30" min="30" style="0" width="13.66"/>
    <col collapsed="false" customWidth="true" hidden="false" outlineLevel="0" max="33" min="33" style="0" width="13.17"/>
    <col collapsed="false" customWidth="true" hidden="false" outlineLevel="0" max="39" min="39" style="0" width="11.5"/>
    <col collapsed="false" customWidth="true" hidden="false" outlineLevel="0" max="41" min="41" style="0" width="19.33"/>
    <col collapsed="false" customWidth="true" hidden="false" outlineLevel="0" max="42" min="42" style="0" width="14.35"/>
    <col collapsed="false" customWidth="true" hidden="false" outlineLevel="0" max="43" min="43" style="0" width="14.01"/>
    <col collapsed="false" customWidth="true" hidden="false" outlineLevel="0" max="44" min="44" style="0" width="15.49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112</v>
      </c>
      <c r="D1" s="41"/>
      <c r="E1" s="41" t="s">
        <v>113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 t="str">
        <f aca="false">'Central scenario'!AE1</f>
        <v>PIB en millones de pesos constantes de 2004</v>
      </c>
      <c r="AF1" s="3" t="s">
        <v>75</v>
      </c>
      <c r="AG1" s="3" t="str">
        <f aca="false">'Central scenario'!AG1</f>
        <v>PIB en pesos constantes noviembre 2014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/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tr">
        <f aca="false">'Central scenario'!BB1</f>
        <v>Remuneración del Trabajo Asalariado en porcentjae del Valor Agregado Bruto (VAB)</v>
      </c>
      <c r="BC1" s="3" t="str">
        <f aca="false">'Central scenario'!BC1</f>
        <v>Ingresos Brutos Mixtos en porcentaje VAB</v>
      </c>
      <c r="BD1" s="3" t="str">
        <f aca="false">'Central scenario'!BD1</f>
        <v>Remuneración del trabajo en % VAB</v>
      </c>
      <c r="BE1" s="3"/>
      <c r="BF1" s="3"/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116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9" t="s">
        <v>103</v>
      </c>
      <c r="AR3" s="52" t="s">
        <v>104</v>
      </c>
      <c r="AS3" s="52" t="s">
        <v>103</v>
      </c>
      <c r="AT3" s="52" t="s">
        <v>104</v>
      </c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-0.0329745750899216</v>
      </c>
      <c r="AM4" s="52"/>
      <c r="AN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0.0608238023860763</v>
      </c>
      <c r="BL4" s="51" t="n">
        <f aca="false">SUM(P14:P17)/AVERAGE(AG14:AG17)</f>
        <v>0.014169644563802</v>
      </c>
      <c r="BM4" s="51" t="n">
        <f aca="false">SUM(D14:D17)/AVERAGE(AG14:AG17)</f>
        <v>0.0796287329121958</v>
      </c>
      <c r="BN4" s="51" t="n">
        <f aca="false">(SUM(H14:H17)+SUM(J14:J17))/AVERAGE(AG14:AG17)</f>
        <v>0</v>
      </c>
      <c r="BO4" s="52" t="n">
        <f aca="false">AL4-BN4</f>
        <v>-0.0329745750899216</v>
      </c>
      <c r="BP4" s="32" t="n">
        <f aca="false">BN4+BM4</f>
        <v>0.0796287329121958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-0.0331795977538116</v>
      </c>
      <c r="AM5" s="52"/>
      <c r="AN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0.0607772092455274</v>
      </c>
      <c r="BL5" s="51" t="n">
        <f aca="false">SUM(P18:P21)/AVERAGE(AG18:AG21)</f>
        <v>0.0152654690706469</v>
      </c>
      <c r="BM5" s="51" t="n">
        <f aca="false">SUM(D18:D21)/AVERAGE(AG18:AG21)</f>
        <v>0.0786913379286921</v>
      </c>
      <c r="BN5" s="51" t="n">
        <f aca="false">(SUM(H18:H21)+SUM(J18:J21))/AVERAGE(AG18:AG21)</f>
        <v>1.99943032025565E-005</v>
      </c>
      <c r="BO5" s="52" t="n">
        <f aca="false">AL5-BN5</f>
        <v>-0.0331995920570141</v>
      </c>
      <c r="BP5" s="32" t="n">
        <f aca="false">BN5+BM5</f>
        <v>0.0787113322318946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-0.0366051126539165</v>
      </c>
      <c r="AM6" s="4" t="n">
        <f aca="false">'Central scenario'!AM6</f>
        <v>22247411.6609202</v>
      </c>
      <c r="AN6" s="52"/>
      <c r="AO6" s="52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0.0632186182278524</v>
      </c>
      <c r="BL6" s="51" t="n">
        <f aca="false">SUM(P22:P25)/AVERAGE(AG22:AG25)</f>
        <v>0.0186291324607388</v>
      </c>
      <c r="BM6" s="51" t="n">
        <f aca="false">SUM(D22:D25)/AVERAGE(AG22:AG25)</f>
        <v>0.0811945984210301</v>
      </c>
      <c r="BN6" s="51" t="n">
        <f aca="false">(SUM(H22:H25)+SUM(J22:J25))/AVERAGE(AG22:AG25)</f>
        <v>0.00044797149964719</v>
      </c>
      <c r="BO6" s="52" t="n">
        <f aca="false">AL6-BN6</f>
        <v>-0.0370530841535637</v>
      </c>
      <c r="BP6" s="32" t="n">
        <f aca="false">BN6+BM6</f>
        <v>0.0816425699206773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-0.0367867634379302</v>
      </c>
      <c r="AM7" s="4" t="n">
        <f aca="false">'Central scenario'!AM7</f>
        <v>20644316.2443057</v>
      </c>
      <c r="AN7" s="52" t="n">
        <f aca="false">AM6/AVERAGE(AG26:AG29)</f>
        <v>0.00430801881145178</v>
      </c>
      <c r="AO7" s="52" t="n">
        <f aca="false">AVERAGE(AG26:AG29)/AVERAGE(AG22:AG25)-1</f>
        <v>-0.0256535187698732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23175400.3652583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0.0132128260506192</v>
      </c>
      <c r="BJ7" s="1" t="n">
        <f aca="false">BJ6+1</f>
        <v>2018</v>
      </c>
      <c r="BK7" s="51" t="n">
        <f aca="false">SUM(T26:T29)/AVERAGE(AG26:AG29)</f>
        <v>0.0584562617822061</v>
      </c>
      <c r="BL7" s="51" t="n">
        <f aca="false">SUM(P26:P29)/AVERAGE(AG26:AG29)</f>
        <v>0.0174216565116628</v>
      </c>
      <c r="BM7" s="51" t="n">
        <f aca="false">SUM(D26:D29)/AVERAGE(AG26:AG29)</f>
        <v>0.0778213687084735</v>
      </c>
      <c r="BN7" s="51" t="n">
        <f aca="false">(SUM(H26:H29)+SUM(J26:J29))/AVERAGE(AG26:AG29)</f>
        <v>0.000886485338437904</v>
      </c>
      <c r="BO7" s="52" t="n">
        <f aca="false">AL7-BN7</f>
        <v>-0.0376732487763681</v>
      </c>
      <c r="BP7" s="32" t="n">
        <f aca="false">BN7+BM7</f>
        <v>0.0787078540469114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-0.037696040868939</v>
      </c>
      <c r="AM8" s="4" t="n">
        <f aca="false">'Central scenario'!AM8</f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f aca="false">((((AP7*((1+AO8)^(1/12))-AM8/12)*((1+AO8)^(1/12))-AM8/12)*((1+AO8)^(1/12))-AM8/12)*((1+AO8)^(1/12))-AM8/12)*((1+AO8)^(1/12))-AM8/12</f>
        <v>14776273.6191157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V8" s="1" t="n">
        <v>11082939</v>
      </c>
      <c r="AX8" s="1" t="n">
        <f aca="false">(AV8-AV7)/AV7</f>
        <v>0.00641144738254397</v>
      </c>
      <c r="BI8" s="51" t="n">
        <f aca="false">T15/AG15</f>
        <v>0.0160495713994478</v>
      </c>
      <c r="BJ8" s="1" t="n">
        <f aca="false">BJ7+1</f>
        <v>2019</v>
      </c>
      <c r="BK8" s="51" t="n">
        <f aca="false">SUM(T30:T33)/AVERAGE(AG30:AG33)</f>
        <v>0.0514251825698654</v>
      </c>
      <c r="BL8" s="51" t="n">
        <f aca="false">SUM(P30:P33)/AVERAGE(AG30:AG33)</f>
        <v>0.0167299808510694</v>
      </c>
      <c r="BM8" s="51" t="n">
        <f aca="false">SUM(D30:D33)/AVERAGE(AG30:AG33)</f>
        <v>0.0723912425877351</v>
      </c>
      <c r="BN8" s="51" t="n">
        <f aca="false">(SUM(H30:H33)+SUM(J30:J33))/AVERAGE(AG30:AG33)</f>
        <v>0.000883879588348042</v>
      </c>
      <c r="BO8" s="52" t="n">
        <f aca="false">AL8-BN8</f>
        <v>-0.0385799204572871</v>
      </c>
      <c r="BP8" s="32" t="n">
        <f aca="false">BN8+BM8</f>
        <v>0.0732751221760831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-0.0462005002089527</v>
      </c>
      <c r="AM9" s="4" t="n">
        <f aca="false">'Central scenario'!AM9</f>
        <v>18862810.403066</v>
      </c>
      <c r="AN9" s="52" t="n">
        <f aca="false">AM9/AVERAGE(AG34:AG37)</f>
        <v>0.00416856092350844</v>
      </c>
      <c r="AO9" s="52" t="n">
        <f aca="false">AVERAGE(AG34:AG37)/AVERAGE(AG30:AG33)-1</f>
        <v>-0.10508355230319</v>
      </c>
      <c r="AP9" s="52"/>
      <c r="AQ9" s="4" t="n">
        <f aca="false">AQ8*(1+AO9)</f>
        <v>373394352.127089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355458244.899555</v>
      </c>
      <c r="AS9" s="53" t="n">
        <f aca="false">AQ9/AG37</f>
        <v>0.0788862579454325</v>
      </c>
      <c r="AT9" s="53" t="n">
        <f aca="false">AR9/AG37</f>
        <v>0.0750969334063013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0.0145056089989925</v>
      </c>
      <c r="BJ9" s="1" t="n">
        <f aca="false">BJ8+1</f>
        <v>2020</v>
      </c>
      <c r="BK9" s="51" t="n">
        <f aca="false">SUM(T34:T37)/AVERAGE(AG34:AG37)</f>
        <v>0.0584124090918453</v>
      </c>
      <c r="BL9" s="51" t="n">
        <f aca="false">SUM(P34:P37)/AVERAGE(AG34:AG37)</f>
        <v>0.0180109083273885</v>
      </c>
      <c r="BM9" s="51" t="n">
        <f aca="false">SUM(D34:D37)/AVERAGE(AG34:AG37)</f>
        <v>0.0866020009734095</v>
      </c>
      <c r="BN9" s="51" t="n">
        <f aca="false">(SUM(H34:H37)+SUM(J34:J37))/AVERAGE(AG34:AG37)</f>
        <v>0.0013737924451759</v>
      </c>
      <c r="BO9" s="52" t="n">
        <f aca="false">AL9-BN9</f>
        <v>-0.0475742926541286</v>
      </c>
      <c r="BP9" s="32" t="n">
        <f aca="false">BN9+BM9</f>
        <v>0.0879757934185854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-0.0343335918451581</v>
      </c>
      <c r="AM10" s="4" t="n">
        <f aca="false">'Central scenario'!AM10</f>
        <v>17835539.214349</v>
      </c>
      <c r="AN10" s="52" t="n">
        <f aca="false">AM10/AVERAGE(AG38:AG41)</f>
        <v>0.00356056055607915</v>
      </c>
      <c r="AO10" s="52" t="n">
        <f aca="false">AVERAGE(AG38:AG41)/AVERAGE(AG34:AG37)-1</f>
        <v>0.107000000000001</v>
      </c>
      <c r="AP10" s="52"/>
      <c r="AQ10" s="4" t="n">
        <f aca="false">AQ9*(1+AO10)</f>
        <v>413347547.804688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374798104.613039</v>
      </c>
      <c r="AS10" s="53" t="n">
        <f aca="false">AQ10/AG41</f>
        <v>0.0797440764222515</v>
      </c>
      <c r="AT10" s="53" t="n">
        <f aca="false">AR10/AG41</f>
        <v>0.0723070182850089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0.0170321035746921</v>
      </c>
      <c r="BJ10" s="1" t="n">
        <f aca="false">BJ9+1</f>
        <v>2021</v>
      </c>
      <c r="BK10" s="51" t="n">
        <f aca="false">SUM(T38:T41)/AVERAGE(AG38:AG41)</f>
        <v>0.057648820428414</v>
      </c>
      <c r="BL10" s="51" t="n">
        <f aca="false">SUM(P38:P41)/AVERAGE(AG38:AG41)</f>
        <v>0.0160814311227095</v>
      </c>
      <c r="BM10" s="51" t="n">
        <f aca="false">SUM(D38:D41)/AVERAGE(AG38:AG41)</f>
        <v>0.0759009811508627</v>
      </c>
      <c r="BN10" s="51" t="n">
        <f aca="false">(SUM(H38:H41)+SUM(J38:J41))/AVERAGE(AG38:AG41)</f>
        <v>0.00147479315587722</v>
      </c>
      <c r="BO10" s="52" t="n">
        <f aca="false">AL10-BN10</f>
        <v>-0.0358083850010354</v>
      </c>
      <c r="BP10" s="32" t="n">
        <f aca="false">BN10+BM10</f>
        <v>0.0773757743067399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-0.0365796971238717</v>
      </c>
      <c r="AM11" s="4" t="n">
        <f aca="false">'Central scenario'!AM11</f>
        <v>16827143.6015023</v>
      </c>
      <c r="AN11" s="52" t="n">
        <f aca="false">AM11/AVERAGE(AG42:AG45)</f>
        <v>0.00315126792461857</v>
      </c>
      <c r="AO11" s="52" t="n">
        <f aca="false">AVERAGE(AG42:AG45)/AVERAGE(AG38:AG41)-1</f>
        <v>0.0660000000000012</v>
      </c>
      <c r="AP11" s="52"/>
      <c r="AQ11" s="4" t="n">
        <f aca="false">AQ10*(1+AO11)</f>
        <v>440628485.959798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382204488.474993</v>
      </c>
      <c r="AS11" s="53" t="n">
        <f aca="false">AQ11/AG45</f>
        <v>0.0812834134362548</v>
      </c>
      <c r="AT11" s="53" t="n">
        <f aca="false">AR11/AG45</f>
        <v>0.0705058489040575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0.0139925118105555</v>
      </c>
      <c r="BJ11" s="1" t="n">
        <f aca="false">BJ10+1</f>
        <v>2022</v>
      </c>
      <c r="BK11" s="51" t="n">
        <f aca="false">SUM(T42:T45)/AVERAGE(AG42:AG45)</f>
        <v>0.060807392309053</v>
      </c>
      <c r="BL11" s="51" t="n">
        <f aca="false">SUM(P42:P45)/AVERAGE(AG42:AG45)</f>
        <v>0.0169586489678784</v>
      </c>
      <c r="BM11" s="51" t="n">
        <f aca="false">SUM(D42:D45)/AVERAGE(AG42:AG45)</f>
        <v>0.0804284404650463</v>
      </c>
      <c r="BN11" s="51" t="n">
        <f aca="false">(SUM(H42:H45)+SUM(J42:J45))/AVERAGE(AG42:AG45)</f>
        <v>0.00185304636095657</v>
      </c>
      <c r="BO11" s="52" t="n">
        <f aca="false">AL11-BN11</f>
        <v>-0.0384327434848283</v>
      </c>
      <c r="BP11" s="32" t="n">
        <f aca="false">BN11+BM11</f>
        <v>0.0822814868260029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-0.0403154871108569</v>
      </c>
      <c r="AM12" s="4" t="n">
        <f aca="false">'Central scenario'!AM12</f>
        <v>15842663.6881786</v>
      </c>
      <c r="AN12" s="52" t="n">
        <f aca="false">AM12/AVERAGE(AG46:AG49)</f>
        <v>0.00283914021010101</v>
      </c>
      <c r="AO12" s="52" t="n">
        <f aca="false">AVERAGE(AG46:AG49)/AVERAGE(AG42:AG45)-1</f>
        <v>0.0449999999999975</v>
      </c>
      <c r="AP12" s="52"/>
      <c r="AQ12" s="4" t="n">
        <f aca="false">AQ11*(1+AO12)</f>
        <v>460456767.827988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383236868.627836</v>
      </c>
      <c r="AS12" s="53" t="n">
        <f aca="false">AQ12/AG49</f>
        <v>0.081278458575397</v>
      </c>
      <c r="AT12" s="53" t="n">
        <f aca="false">AR12/AG49</f>
        <v>0.0676478317351363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0.0162328200333044</v>
      </c>
      <c r="BJ12" s="1" t="n">
        <f aca="false">BJ11+1</f>
        <v>2023</v>
      </c>
      <c r="BK12" s="51" t="n">
        <f aca="false">SUM(T46:T49)/AVERAGE(AG46:AG49)</f>
        <v>0.0617344423520137</v>
      </c>
      <c r="BL12" s="51" t="n">
        <f aca="false">SUM(P46:P49)/AVERAGE(AG46:AG49)</f>
        <v>0.0179590971812999</v>
      </c>
      <c r="BM12" s="51" t="n">
        <f aca="false">SUM(D46:D49)/AVERAGE(AG46:AG49)</f>
        <v>0.0840908322815707</v>
      </c>
      <c r="BN12" s="51" t="n">
        <f aca="false">(SUM(H46:H49)+SUM(J46:J49))/AVERAGE(AG46:AG49)</f>
        <v>0.00220297796931641</v>
      </c>
      <c r="BO12" s="52" t="n">
        <f aca="false">AL12-BN12</f>
        <v>-0.0425184650801734</v>
      </c>
      <c r="BP12" s="32" t="n">
        <f aca="false">BN12+BM12</f>
        <v>0.0862938102508871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-0.041487417660542</v>
      </c>
      <c r="AM13" s="13" t="n">
        <f aca="false">'Central scenario'!AM13</f>
        <v>14900507.1403892</v>
      </c>
      <c r="AN13" s="59" t="n">
        <f aca="false">AM13/AVERAGE(AG50:AG53)</f>
        <v>0.00256759397658461</v>
      </c>
      <c r="AO13" s="59" t="n">
        <f aca="false">'GDP evolution by scenario'!M49</f>
        <v>0.0400000000000018</v>
      </c>
      <c r="AP13" s="59"/>
      <c r="AQ13" s="13" t="n">
        <f aca="false">AQ12*(1+AO13)</f>
        <v>478875038.541108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383394594.718794</v>
      </c>
      <c r="AS13" s="60" t="n">
        <f aca="false">AQ13/AG53</f>
        <v>0.0812720580789223</v>
      </c>
      <c r="AT13" s="60" t="n">
        <f aca="false">AR13/AG53</f>
        <v>0.0650676382382707</v>
      </c>
      <c r="BI13" s="32" t="n">
        <f aca="false">T20/AG20</f>
        <v>0.0140665734716922</v>
      </c>
      <c r="BJ13" s="0" t="n">
        <f aca="false">BJ12+1</f>
        <v>2024</v>
      </c>
      <c r="BK13" s="32" t="n">
        <f aca="false">SUM(T50:T53)/AVERAGE(AG50:AG53)</f>
        <v>0.0629172270237756</v>
      </c>
      <c r="BL13" s="32" t="n">
        <f aca="false">SUM(P50:P53)/AVERAGE(AG50:AG53)</f>
        <v>0.0184286102620031</v>
      </c>
      <c r="BM13" s="32" t="n">
        <f aca="false">SUM(D50:D53)/AVERAGE(AG50:AG53)</f>
        <v>0.0859760344223146</v>
      </c>
      <c r="BN13" s="32" t="n">
        <f aca="false">(SUM(H50:H53)+SUM(J50:J53))/AVERAGE(AG50:AG53)</f>
        <v>0.00264901950105793</v>
      </c>
      <c r="BO13" s="59" t="n">
        <f aca="false">AL13-BN13</f>
        <v>-0.0441364371616</v>
      </c>
      <c r="BP13" s="32" t="n">
        <f aca="false">BN13+BM13</f>
        <v>0.0886250539233725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1" t="n">
        <f aca="false">'High pensions'!Q14</f>
        <v>93782109.13926</v>
      </c>
      <c r="E14" s="64"/>
      <c r="F14" s="81" t="n">
        <f aca="false">'High pensions'!I14</f>
        <v>17046008.4559886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81" t="n">
        <f aca="false">'High pensions'!N14</f>
        <v>2788114.2166707</v>
      </c>
      <c r="M14" s="8"/>
      <c r="N14" s="81" t="n">
        <f aca="false">'High pensions'!L14</f>
        <v>693534.21234091</v>
      </c>
      <c r="O14" s="6"/>
      <c r="P14" s="81" t="n">
        <f aca="false">'High pensions'!X14</f>
        <v>18283158.5350671</v>
      </c>
      <c r="Q14" s="8"/>
      <c r="R14" s="81" t="n">
        <f aca="false">'High SIPA income'!G9</f>
        <v>17941902.8627812</v>
      </c>
      <c r="S14" s="8"/>
      <c r="T14" s="81" t="n">
        <f aca="false">'High SIPA income'!J9</f>
        <v>68602420.6510662</v>
      </c>
      <c r="U14" s="6"/>
      <c r="V14" s="81" t="n">
        <f aca="false">'High SIPA income'!F9</f>
        <v>132278.052265445</v>
      </c>
      <c r="W14" s="8"/>
      <c r="X14" s="81" t="n">
        <f aca="false">'High SIPA income'!M9</f>
        <v>332244.330470106</v>
      </c>
      <c r="Y14" s="6"/>
      <c r="Z14" s="6" t="n">
        <f aca="false">R14+V14-N14-L14-F14</f>
        <v>-2453475.96995356</v>
      </c>
      <c r="AA14" s="6"/>
      <c r="AB14" s="6" t="n">
        <f aca="false">T14-P14-D14</f>
        <v>-43462847.0232609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'Central scenario'!AG14</f>
        <v>5192108061.38261</v>
      </c>
      <c r="AH14" s="6"/>
      <c r="AI14" s="6"/>
      <c r="AJ14" s="61" t="n">
        <f aca="false">AB14/AG14</f>
        <v>-0.00837094423101956</v>
      </c>
      <c r="AK14" s="62" t="n">
        <f aca="false">AK13+1</f>
        <v>2025</v>
      </c>
      <c r="AL14" s="63" t="n">
        <f aca="false">SUM(AB54:AB57)/AVERAGE(AG54:AG57)</f>
        <v>-0.0428697125034317</v>
      </c>
      <c r="AM14" s="6" t="n">
        <f aca="false">'Central scenario'!AM14</f>
        <v>13946867.9480024</v>
      </c>
      <c r="AN14" s="63" t="n">
        <f aca="false">AM14/AVERAGE(AG54:AG57)</f>
        <v>0.00232199690962948</v>
      </c>
      <c r="AO14" s="63" t="n">
        <f aca="false">'GDP evolution by scenario'!M53</f>
        <v>0.0349999999999993</v>
      </c>
      <c r="AP14" s="63"/>
      <c r="AQ14" s="6" t="n">
        <f aca="false">AQ13*(1+AO14)</f>
        <v>495635664.890046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382644196.227459</v>
      </c>
      <c r="AS14" s="64" t="n">
        <f aca="false">AQ14/AG57</f>
        <v>0.0812720580789224</v>
      </c>
      <c r="AT14" s="64" t="n">
        <f aca="false">AR14/AG57</f>
        <v>0.0627442364266897</v>
      </c>
      <c r="AU14" s="5"/>
      <c r="AV14" s="5"/>
      <c r="AW14" s="5" t="n">
        <f aca="false">workers_and_wage_high!C2</f>
        <v>10921644</v>
      </c>
      <c r="AX14" s="5"/>
      <c r="AY14" s="61" t="n">
        <f aca="false">(AW14-AV6)/AV6</f>
        <v>-0.0216714627706626</v>
      </c>
      <c r="AZ14" s="11" t="n">
        <f aca="false">workers_and_wage_high!B2</f>
        <v>6421.80382188919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0.0164971426077327</v>
      </c>
      <c r="BJ14" s="5" t="n">
        <f aca="false">BJ13+1</f>
        <v>2025</v>
      </c>
      <c r="BK14" s="61" t="n">
        <f aca="false">SUM(T54:T57)/AVERAGE(AG54:AG57)</f>
        <v>0.0633765940452372</v>
      </c>
      <c r="BL14" s="61" t="n">
        <f aca="false">SUM(P54:P57)/AVERAGE(AG54:AG57)</f>
        <v>0.0188273719874944</v>
      </c>
      <c r="BM14" s="61" t="n">
        <f aca="false">SUM(D54:D57)/AVERAGE(AG54:AG57)</f>
        <v>0.0874189345611745</v>
      </c>
      <c r="BN14" s="61" t="n">
        <f aca="false">(SUM(H54:H57)+SUM(J54:J57))/AVERAGE(AG54:AG57)</f>
        <v>0.00361675848705662</v>
      </c>
      <c r="BO14" s="63" t="n">
        <f aca="false">AL14-BN14</f>
        <v>-0.0464864709904884</v>
      </c>
      <c r="BP14" s="32" t="n">
        <f aca="false">BN14+BM14</f>
        <v>0.0910356930482311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2" t="n">
        <f aca="false">'High pensions'!Q15</f>
        <v>107967608.613102</v>
      </c>
      <c r="E15" s="9"/>
      <c r="F15" s="82" t="n">
        <f aca="false">'High pensions'!I15</f>
        <v>19624390.9023085</v>
      </c>
      <c r="G15" s="67" t="n">
        <f aca="false">'High pensions'!K15</f>
        <v>0</v>
      </c>
      <c r="H15" s="67" t="n">
        <f aca="false">'High pensions'!V15</f>
        <v>0</v>
      </c>
      <c r="I15" s="67" t="n">
        <f aca="false">'High pensions'!M15</f>
        <v>0</v>
      </c>
      <c r="J15" s="9" t="n">
        <f aca="false">'High pensions'!W15</f>
        <v>0</v>
      </c>
      <c r="K15" s="9"/>
      <c r="L15" s="82" t="n">
        <f aca="false">'High pensions'!N15</f>
        <v>2503400.06119178</v>
      </c>
      <c r="M15" s="67"/>
      <c r="N15" s="82" t="n">
        <f aca="false">'High pensions'!L15</f>
        <v>800067.552071896</v>
      </c>
      <c r="O15" s="9"/>
      <c r="P15" s="82" t="n">
        <f aca="false">'High pensions'!X15</f>
        <v>17391890.4315958</v>
      </c>
      <c r="Q15" s="67"/>
      <c r="R15" s="82" t="n">
        <f aca="false">'High SIPA income'!G10</f>
        <v>22289482.5161221</v>
      </c>
      <c r="S15" s="67"/>
      <c r="T15" s="82" t="n">
        <f aca="false">'High SIPA income'!J10</f>
        <v>85225768.2677348</v>
      </c>
      <c r="U15" s="9"/>
      <c r="V15" s="82" t="n">
        <f aca="false">'High SIPA income'!F10</f>
        <v>137545.195244366</v>
      </c>
      <c r="W15" s="67"/>
      <c r="X15" s="82" t="n">
        <f aca="false">'High SIPA income'!M10</f>
        <v>345473.875073696</v>
      </c>
      <c r="Y15" s="9"/>
      <c r="Z15" s="9" t="n">
        <f aca="false">R15+V15-N15-L15-F15</f>
        <v>-500830.804205712</v>
      </c>
      <c r="AA15" s="9"/>
      <c r="AB15" s="9" t="n">
        <f aca="false">T15-P15-D15</f>
        <v>-40133730.776963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'Central scenario'!AG15</f>
        <v>5310158517.42102</v>
      </c>
      <c r="AH15" s="9"/>
      <c r="AI15" s="9"/>
      <c r="AJ15" s="40" t="n">
        <f aca="false">AB15/AG15</f>
        <v>-0.00755791576565867</v>
      </c>
      <c r="AK15" s="68" t="n">
        <f aca="false">AK14+1</f>
        <v>2026</v>
      </c>
      <c r="AL15" s="69" t="n">
        <f aca="false">SUM(AB58:AB61)/AVERAGE(AG58:AG61)</f>
        <v>-0.0451250653620358</v>
      </c>
      <c r="AM15" s="9" t="n">
        <f aca="false">'Central scenario'!AM15</f>
        <v>13032040.9288315</v>
      </c>
      <c r="AN15" s="69" t="n">
        <f aca="false">AM15/AVERAGE(AG58:AG61)</f>
        <v>0.00209264258160578</v>
      </c>
      <c r="AO15" s="69" t="n">
        <f aca="false">'GDP evolution by scenario'!M57</f>
        <v>0.0368175159149622</v>
      </c>
      <c r="AP15" s="69"/>
      <c r="AQ15" s="9" t="n">
        <f aca="false">AQ14*(1+AO15)</f>
        <v>513883738.870158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383481687.956244</v>
      </c>
      <c r="AS15" s="70" t="n">
        <f aca="false">AQ15/AG61</f>
        <v>0.081278436079921</v>
      </c>
      <c r="AT15" s="70" t="n">
        <f aca="false">AR15/AG61</f>
        <v>0.0606533920121709</v>
      </c>
      <c r="AU15" s="7"/>
      <c r="AV15" s="7"/>
      <c r="AW15" s="7" t="n">
        <f aca="false">workers_and_wage_high!C3</f>
        <v>11044406</v>
      </c>
      <c r="AX15" s="7"/>
      <c r="AY15" s="40" t="n">
        <f aca="false">(AW15-AW14)/AW14</f>
        <v>0.0112402491786035</v>
      </c>
      <c r="AZ15" s="12" t="n">
        <f aca="false">workers_and_wage_high!B3</f>
        <v>6786.13483538819</v>
      </c>
      <c r="BA15" s="40" t="n">
        <f aca="false">(AZ15-AZ14)/AZ14</f>
        <v>0.0567334387041137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0.0143032335937495</v>
      </c>
      <c r="BJ15" s="7" t="n">
        <f aca="false">BJ14+1</f>
        <v>2026</v>
      </c>
      <c r="BK15" s="40" t="n">
        <f aca="false">SUM(T58:T61)/AVERAGE(AG58:AG61)</f>
        <v>0.0635320408511285</v>
      </c>
      <c r="BL15" s="40" t="n">
        <f aca="false">SUM(P58:P61)/AVERAGE(AG58:AG61)</f>
        <v>0.0190677783539302</v>
      </c>
      <c r="BM15" s="40" t="n">
        <f aca="false">SUM(D58:D61)/AVERAGE(AG58:AG61)</f>
        <v>0.0895893278592341</v>
      </c>
      <c r="BN15" s="40" t="n">
        <f aca="false">(SUM(H58:H61)+SUM(J58:J61))/AVERAGE(AG58:AG61)</f>
        <v>0.00479763052059494</v>
      </c>
      <c r="BO15" s="69" t="n">
        <f aca="false">AL15-BN15</f>
        <v>-0.0499226958826307</v>
      </c>
      <c r="BP15" s="32" t="n">
        <f aca="false">BN15+BM15</f>
        <v>0.094386958379829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2" t="n">
        <f aca="false">'High pensions'!Q16</f>
        <v>104508533.835593</v>
      </c>
      <c r="E16" s="9"/>
      <c r="F16" s="82" t="n">
        <f aca="false">'High pensions'!I16</f>
        <v>18995663.1156498</v>
      </c>
      <c r="G16" s="67" t="n">
        <f aca="false">'High pensions'!K16</f>
        <v>0</v>
      </c>
      <c r="H16" s="67" t="n">
        <f aca="false">'High pensions'!V16</f>
        <v>0</v>
      </c>
      <c r="I16" s="67" t="n">
        <f aca="false">'High pensions'!M16</f>
        <v>0</v>
      </c>
      <c r="J16" s="9" t="n">
        <f aca="false">'High pensions'!W16</f>
        <v>0</v>
      </c>
      <c r="K16" s="9"/>
      <c r="L16" s="82" t="n">
        <f aca="false">'High pensions'!N16</f>
        <v>2964080.7181469</v>
      </c>
      <c r="M16" s="67"/>
      <c r="N16" s="82" t="n">
        <f aca="false">'High pensions'!L16</f>
        <v>775309.268529587</v>
      </c>
      <c r="O16" s="9"/>
      <c r="P16" s="82" t="n">
        <f aca="false">'High pensions'!X16</f>
        <v>19646151.7793445</v>
      </c>
      <c r="Q16" s="67"/>
      <c r="R16" s="82" t="n">
        <f aca="false">'High SIPA income'!G11</f>
        <v>20131225.709457</v>
      </c>
      <c r="S16" s="67"/>
      <c r="T16" s="82" t="n">
        <f aca="false">'High SIPA income'!J11</f>
        <v>76973486.3076642</v>
      </c>
      <c r="U16" s="9"/>
      <c r="V16" s="82" t="n">
        <f aca="false">'High SIPA income'!F11</f>
        <v>146901.516727808</v>
      </c>
      <c r="W16" s="67"/>
      <c r="X16" s="82" t="n">
        <f aca="false">'High SIPA income'!M11</f>
        <v>368974.257137768</v>
      </c>
      <c r="Y16" s="9"/>
      <c r="Z16" s="9" t="n">
        <f aca="false">R16+V16-N16-L16-F16</f>
        <v>-2456925.87614152</v>
      </c>
      <c r="AA16" s="9"/>
      <c r="AB16" s="9" t="n">
        <f aca="false">T16-P16-D16</f>
        <v>-47181199.3072735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'Central scenario'!AG16</f>
        <v>5306463610.93908</v>
      </c>
      <c r="AH16" s="9"/>
      <c r="AI16" s="9"/>
      <c r="AJ16" s="40" t="n">
        <f aca="false">AB16/AG16</f>
        <v>-0.00889126973565054</v>
      </c>
      <c r="AK16" s="68" t="n">
        <f aca="false">AK15+1</f>
        <v>2027</v>
      </c>
      <c r="AL16" s="69" t="n">
        <f aca="false">SUM(AB62:AB65)/AVERAGE(AG62:AG65)</f>
        <v>-0.0475543234082448</v>
      </c>
      <c r="AM16" s="9" t="n">
        <f aca="false">'Central scenario'!AM16</f>
        <v>12139889.4651339</v>
      </c>
      <c r="AN16" s="69" t="n">
        <f aca="false">AM16/AVERAGE(AG62:AG65)</f>
        <v>0.00188110942922246</v>
      </c>
      <c r="AO16" s="69" t="n">
        <f aca="false">'GDP evolution by scenario'!M61</f>
        <v>0.0362947430033542</v>
      </c>
      <c r="AP16" s="69"/>
      <c r="AQ16" s="9" t="n">
        <f aca="false">AQ15*(1+AO16)</f>
        <v>532535017.106053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385059519.573349</v>
      </c>
      <c r="AS16" s="70" t="n">
        <f aca="false">AQ16/AG65</f>
        <v>0.0815170247922448</v>
      </c>
      <c r="AT16" s="70" t="n">
        <f aca="false">AR16/AG65</f>
        <v>0.0589424270616546</v>
      </c>
      <c r="AU16" s="7"/>
      <c r="AV16" s="7"/>
      <c r="AW16" s="7" t="n">
        <f aca="false">workers_and_wage_high!C4</f>
        <v>11033276</v>
      </c>
      <c r="AX16" s="7"/>
      <c r="AY16" s="40" t="n">
        <f aca="false">(AW16-AW15)/AW15</f>
        <v>-0.00100774998673537</v>
      </c>
      <c r="AZ16" s="12" t="n">
        <f aca="false">workers_and_wage_high!B4</f>
        <v>7094.82089328529</v>
      </c>
      <c r="BA16" s="40" t="n">
        <f aca="false">(AZ16-AZ15)/AZ15</f>
        <v>0.0454877578157408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0.0169316680072495</v>
      </c>
      <c r="BJ16" s="7" t="n">
        <f aca="false">BJ15+1</f>
        <v>2027</v>
      </c>
      <c r="BK16" s="40" t="n">
        <f aca="false">SUM(T62:T65)/AVERAGE(AG62:AG65)</f>
        <v>0.0639725383458703</v>
      </c>
      <c r="BL16" s="40" t="n">
        <f aca="false">SUM(P62:P65)/AVERAGE(AG62:AG65)</f>
        <v>0.0195328750578747</v>
      </c>
      <c r="BM16" s="40" t="n">
        <f aca="false">SUM(D62:D65)/AVERAGE(AG62:AG65)</f>
        <v>0.0919939866962405</v>
      </c>
      <c r="BN16" s="40" t="n">
        <f aca="false">(SUM(H62:H65)+SUM(J62:J65))/AVERAGE(AG62:AG65)</f>
        <v>0.00569611731530745</v>
      </c>
      <c r="BO16" s="69" t="n">
        <f aca="false">AL16-BN16</f>
        <v>-0.0532504407235523</v>
      </c>
      <c r="BP16" s="32" t="n">
        <f aca="false">BN16+BM16</f>
        <v>0.0976901040115479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2" t="n">
        <f aca="false">'High pensions'!Q17</f>
        <v>112937677.968892</v>
      </c>
      <c r="E17" s="9"/>
      <c r="F17" s="82" t="n">
        <f aca="false">'High pensions'!I17</f>
        <v>20527759.8395527</v>
      </c>
      <c r="G17" s="67" t="n">
        <f aca="false">'High pensions'!K17</f>
        <v>0</v>
      </c>
      <c r="H17" s="67" t="n">
        <f aca="false">'High pensions'!V17</f>
        <v>0</v>
      </c>
      <c r="I17" s="67" t="n">
        <f aca="false">'High pensions'!M17</f>
        <v>0</v>
      </c>
      <c r="J17" s="9" t="n">
        <f aca="false">'High pensions'!W17</f>
        <v>0</v>
      </c>
      <c r="K17" s="9"/>
      <c r="L17" s="82" t="n">
        <f aca="false">'High pensions'!N17</f>
        <v>2823292.24132232</v>
      </c>
      <c r="M17" s="67"/>
      <c r="N17" s="82" t="n">
        <f aca="false">'High pensions'!L17</f>
        <v>840306.694912139</v>
      </c>
      <c r="O17" s="9"/>
      <c r="P17" s="82" t="n">
        <f aca="false">'High pensions'!X17</f>
        <v>19273196.3664372</v>
      </c>
      <c r="Q17" s="67"/>
      <c r="R17" s="82" t="n">
        <f aca="false">'High SIPA income'!G12</f>
        <v>23380651.9849074</v>
      </c>
      <c r="S17" s="67"/>
      <c r="T17" s="82" t="n">
        <f aca="false">'High SIPA income'!J12</f>
        <v>89397949.3051482</v>
      </c>
      <c r="U17" s="9"/>
      <c r="V17" s="82" t="n">
        <f aca="false">'High SIPA income'!F12</f>
        <v>146445.351472853</v>
      </c>
      <c r="W17" s="67"/>
      <c r="X17" s="82" t="n">
        <f aca="false">'High SIPA income'!M12</f>
        <v>367828.501533415</v>
      </c>
      <c r="Y17" s="9"/>
      <c r="Z17" s="9" t="n">
        <f aca="false">R17+V17-N17-L17-F17</f>
        <v>-664261.439406842</v>
      </c>
      <c r="AA17" s="9"/>
      <c r="AB17" s="9" t="n">
        <f aca="false">T17-P17-D17</f>
        <v>-42812925.0301809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'Central scenario'!AG17</f>
        <v>5248790844.48405</v>
      </c>
      <c r="AH17" s="9"/>
      <c r="AI17" s="9"/>
      <c r="AJ17" s="40" t="n">
        <f aca="false">AB17/AG17</f>
        <v>-0.00815672148094317</v>
      </c>
      <c r="AK17" s="68" t="n">
        <f aca="false">AK16+1</f>
        <v>2028</v>
      </c>
      <c r="AL17" s="69" t="n">
        <f aca="false">SUM(AB66:AB69)/AVERAGE(AG66:AG69)</f>
        <v>-0.0458491653283055</v>
      </c>
      <c r="AM17" s="9" t="n">
        <f aca="false">'Central scenario'!AM17</f>
        <v>11273018.6820578</v>
      </c>
      <c r="AN17" s="69" t="n">
        <f aca="false">AM17/AVERAGE(AG66:AG69)</f>
        <v>0.00168624002223849</v>
      </c>
      <c r="AO17" s="69" t="n">
        <f aca="false">'GDP evolution by scenario'!M65</f>
        <v>0.0359055544750919</v>
      </c>
      <c r="AP17" s="69"/>
      <c r="AQ17" s="9" t="n">
        <f aca="false">AQ16*(1+AO17)</f>
        <v>551655982.172649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387427941.203117</v>
      </c>
      <c r="AS17" s="70" t="n">
        <f aca="false">AQ17/AG69</f>
        <v>0.0812237805793143</v>
      </c>
      <c r="AT17" s="70" t="n">
        <f aca="false">AR17/AG69</f>
        <v>0.0570434529915583</v>
      </c>
      <c r="AU17" s="7"/>
      <c r="AV17" s="7"/>
      <c r="AW17" s="7" t="n">
        <f aca="false">workers_and_wage_high!C5</f>
        <v>11053255</v>
      </c>
      <c r="AX17" s="7"/>
      <c r="AY17" s="40" t="n">
        <f aca="false">(AW17-AW16)/AW16</f>
        <v>0.00181079490805813</v>
      </c>
      <c r="AZ17" s="12" t="n">
        <f aca="false">workers_and_wage_high!B5</f>
        <v>7051.70669476592</v>
      </c>
      <c r="BA17" s="40" t="n">
        <f aca="false">(AZ17-AZ16)/AZ16</f>
        <v>-0.00607685509864881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0.0146994293176694</v>
      </c>
      <c r="BJ17" s="7" t="n">
        <f aca="false">BJ16+1</f>
        <v>2028</v>
      </c>
      <c r="BK17" s="40" t="n">
        <f aca="false">SUM(T66:T69)/AVERAGE(AG66:AG69)</f>
        <v>0.0648082684260596</v>
      </c>
      <c r="BL17" s="40" t="n">
        <f aca="false">SUM(P66:P69)/AVERAGE(AG66:AG69)</f>
        <v>0.0191873014638098</v>
      </c>
      <c r="BM17" s="40" t="n">
        <f aca="false">SUM(D66:D69)/AVERAGE(AG66:AG69)</f>
        <v>0.0914701322905553</v>
      </c>
      <c r="BN17" s="40" t="n">
        <f aca="false">(SUM(H66:H69)+SUM(J66:J69))/AVERAGE(AG66:AG69)</f>
        <v>0.00648538071980855</v>
      </c>
      <c r="BO17" s="69" t="n">
        <f aca="false">AL17-BN17</f>
        <v>-0.0523345460481141</v>
      </c>
      <c r="BP17" s="32" t="n">
        <f aca="false">BN17+BM17</f>
        <v>0.0979555130103639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1" t="n">
        <f aca="false">'High pensions'!Q18</f>
        <v>99002080.283282</v>
      </c>
      <c r="E18" s="6"/>
      <c r="F18" s="81" t="n">
        <f aca="false">'High pensions'!I18</f>
        <v>17994800.0013876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81" t="n">
        <f aca="false">'High pensions'!N18</f>
        <v>2816470.50091539</v>
      </c>
      <c r="M18" s="8"/>
      <c r="N18" s="81" t="n">
        <f aca="false">'High pensions'!L18</f>
        <v>734158.084804092</v>
      </c>
      <c r="O18" s="6"/>
      <c r="P18" s="81" t="n">
        <f aca="false">'High pensions'!X18</f>
        <v>18653799.9891252</v>
      </c>
      <c r="Q18" s="8"/>
      <c r="R18" s="81" t="n">
        <f aca="false">'High SIPA income'!G13</f>
        <v>19048283.0084314</v>
      </c>
      <c r="S18" s="8"/>
      <c r="T18" s="81" t="n">
        <f aca="false">'High SIPA income'!J13</f>
        <v>72832761.0298078</v>
      </c>
      <c r="U18" s="6"/>
      <c r="V18" s="81" t="n">
        <f aca="false">'High SIPA income'!F13</f>
        <v>140761.780403749</v>
      </c>
      <c r="W18" s="8"/>
      <c r="X18" s="81" t="n">
        <f aca="false">'High SIPA income'!M13</f>
        <v>353553.009626833</v>
      </c>
      <c r="Y18" s="6"/>
      <c r="Z18" s="6" t="n">
        <f aca="false">R18+V18-N18-L18-F18</f>
        <v>-2356383.79827191</v>
      </c>
      <c r="AA18" s="6"/>
      <c r="AB18" s="6" t="n">
        <f aca="false">T18-P18-D18</f>
        <v>-44823119.2425993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'Central scenario'!AG18</f>
        <v>5205124141.81883</v>
      </c>
      <c r="AH18" s="6"/>
      <c r="AI18" s="6"/>
      <c r="AJ18" s="61" t="n">
        <f aca="false">AB18/AG18</f>
        <v>-0.00861134490193672</v>
      </c>
      <c r="AK18" s="62" t="n">
        <f aca="false">AK17+1</f>
        <v>2029</v>
      </c>
      <c r="AL18" s="63" t="n">
        <f aca="false">SUM(AB70:AB73)/AVERAGE(AG70:AG73)</f>
        <v>-0.0439016411736903</v>
      </c>
      <c r="AM18" s="6" t="n">
        <f aca="false">'Central scenario'!AM18</f>
        <v>10452476.7322336</v>
      </c>
      <c r="AN18" s="63" t="n">
        <f aca="false">AM18/AVERAGE(AG70:AG73)</f>
        <v>0.00151295609738097</v>
      </c>
      <c r="AO18" s="63" t="n">
        <f aca="false">'GDP evolution by scenario'!M69</f>
        <v>0.0334085482850455</v>
      </c>
      <c r="AP18" s="63"/>
      <c r="AQ18" s="6" t="n">
        <f aca="false">AQ17*(1+AO18)</f>
        <v>570086007.689798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389759768.250499</v>
      </c>
      <c r="AS18" s="64" t="n">
        <f aca="false">AQ18/AG73</f>
        <v>0.0814083134532555</v>
      </c>
      <c r="AT18" s="64" t="n">
        <f aca="false">AR18/AG73</f>
        <v>0.0556577164799842</v>
      </c>
      <c r="AU18" s="5"/>
      <c r="AV18" s="5"/>
      <c r="AW18" s="5" t="n">
        <f aca="false">workers_and_wage_high!C6</f>
        <v>11056328</v>
      </c>
      <c r="AX18" s="5"/>
      <c r="AY18" s="61" t="n">
        <f aca="false">(AW18-AW17)/AW17</f>
        <v>0.000278017651813877</v>
      </c>
      <c r="AZ18" s="11" t="n">
        <f aca="false">workers_and_wage_high!B6</f>
        <v>6677.50779441193</v>
      </c>
      <c r="BA18" s="61" t="n">
        <f aca="false">(AZ18-AZ17)/AZ17</f>
        <v>-0.053065011996562</v>
      </c>
      <c r="BB18" s="11" t="n">
        <v>54.2365152508808</v>
      </c>
      <c r="BC18" s="66" t="n">
        <f aca="false">'Central scenario'!BC18</f>
        <v>12.4538228816634</v>
      </c>
      <c r="BD18" s="11" t="n">
        <f aca="false">BB18+BC18/2</f>
        <v>60.4634266917125</v>
      </c>
      <c r="BE18" s="66"/>
      <c r="BF18" s="5"/>
      <c r="BG18" s="5"/>
      <c r="BH18" s="5"/>
      <c r="BI18" s="61" t="n">
        <f aca="false">T25/AG25</f>
        <v>0.0172519712633925</v>
      </c>
      <c r="BJ18" s="5" t="n">
        <f aca="false">BJ17+1</f>
        <v>2029</v>
      </c>
      <c r="BK18" s="61" t="n">
        <f aca="false">SUM(T70:T73)/AVERAGE(AG70:AG73)</f>
        <v>0.0653198252601891</v>
      </c>
      <c r="BL18" s="61" t="n">
        <f aca="false">SUM(P70:P73)/AVERAGE(AG70:AG73)</f>
        <v>0.0188879070147716</v>
      </c>
      <c r="BM18" s="61" t="n">
        <f aca="false">SUM(D70:D73)/AVERAGE(AG70:AG73)</f>
        <v>0.0903335594191078</v>
      </c>
      <c r="BN18" s="61" t="n">
        <f aca="false">(SUM(H70:H73)+SUM(J70:J73))/AVERAGE(AG70:AG73)</f>
        <v>0.00743518020642212</v>
      </c>
      <c r="BO18" s="63" t="n">
        <f aca="false">AL18-BN18</f>
        <v>-0.0513368213801125</v>
      </c>
      <c r="BP18" s="32" t="n">
        <f aca="false">BN18+BM18</f>
        <v>0.09776873962553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2" t="n">
        <f aca="false">'High pensions'!Q19</f>
        <v>102248922.817006</v>
      </c>
      <c r="E19" s="9"/>
      <c r="F19" s="82" t="n">
        <f aca="false">'High pensions'!I19</f>
        <v>18584952.0654976</v>
      </c>
      <c r="G19" s="67" t="n">
        <f aca="false">'High pensions'!K19</f>
        <v>0</v>
      </c>
      <c r="H19" s="67" t="n">
        <f aca="false">'High pensions'!V19</f>
        <v>0</v>
      </c>
      <c r="I19" s="67" t="n">
        <f aca="false">'High pensions'!M19</f>
        <v>0</v>
      </c>
      <c r="J19" s="9" t="n">
        <f aca="false">'High pensions'!W19</f>
        <v>0</v>
      </c>
      <c r="K19" s="9"/>
      <c r="L19" s="82" t="n">
        <f aca="false">'High pensions'!N19</f>
        <v>2801537.62062767</v>
      </c>
      <c r="M19" s="67"/>
      <c r="N19" s="82" t="n">
        <f aca="false">'High pensions'!L19</f>
        <v>760025.083108328</v>
      </c>
      <c r="O19" s="9"/>
      <c r="P19" s="82" t="n">
        <f aca="false">'High pensions'!X19</f>
        <v>18718625.7949958</v>
      </c>
      <c r="Q19" s="67"/>
      <c r="R19" s="82" t="n">
        <f aca="false">'High SIPA income'!G14</f>
        <v>21712053.1313468</v>
      </c>
      <c r="S19" s="67"/>
      <c r="T19" s="82" t="n">
        <f aca="false">'High SIPA income'!J14</f>
        <v>83017916.96826</v>
      </c>
      <c r="U19" s="9"/>
      <c r="V19" s="82" t="n">
        <f aca="false">'High SIPA income'!F14</f>
        <v>140324.608319577</v>
      </c>
      <c r="W19" s="67"/>
      <c r="X19" s="82" t="n">
        <f aca="false">'High SIPA income'!M14</f>
        <v>352454.959391601</v>
      </c>
      <c r="Y19" s="9"/>
      <c r="Z19" s="9" t="n">
        <f aca="false">R19+V19-N19-L19-F19</f>
        <v>-294137.029567149</v>
      </c>
      <c r="AA19" s="9"/>
      <c r="AB19" s="9" t="n">
        <f aca="false">T19-P19-D19</f>
        <v>-37949631.6437418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'Central scenario'!AG19</f>
        <v>5114201771.34562</v>
      </c>
      <c r="AH19" s="9"/>
      <c r="AI19" s="9"/>
      <c r="AJ19" s="40" t="n">
        <f aca="false">AB19/AG19</f>
        <v>-0.00742044083132777</v>
      </c>
      <c r="AK19" s="68" t="n">
        <f aca="false">AK18+1</f>
        <v>2030</v>
      </c>
      <c r="AL19" s="69" t="n">
        <f aca="false">SUM(AB74:AB77)/AVERAGE(AG74:AG77)</f>
        <v>-0.0419814352488132</v>
      </c>
      <c r="AM19" s="9" t="n">
        <f aca="false">'Central scenario'!AM19</f>
        <v>9649081.86791266</v>
      </c>
      <c r="AN19" s="69" t="n">
        <f aca="false">AM19/AVERAGE(AG74:AG77)</f>
        <v>0.00135099750489327</v>
      </c>
      <c r="AO19" s="69" t="n">
        <f aca="false">'GDP evolution by scenario'!M73</f>
        <v>0.033804839188279</v>
      </c>
      <c r="AP19" s="69"/>
      <c r="AQ19" s="9" t="n">
        <f aca="false">AQ18*(1+AO19)</f>
        <v>589357673.503239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393137848.314577</v>
      </c>
      <c r="AS19" s="70" t="n">
        <f aca="false">AQ19/AG77</f>
        <v>0.081396604955434</v>
      </c>
      <c r="AT19" s="70" t="n">
        <f aca="false">AR19/AG77</f>
        <v>0.0542965461738662</v>
      </c>
      <c r="AU19" s="7"/>
      <c r="AV19" s="7"/>
      <c r="AW19" s="7" t="n">
        <f aca="false">workers_and_wage_high!C7</f>
        <v>11112610</v>
      </c>
      <c r="AX19" s="7"/>
      <c r="AY19" s="40" t="n">
        <f aca="false">(AW19-AW18)/AW18</f>
        <v>0.00509047850244674</v>
      </c>
      <c r="AZ19" s="12" t="n">
        <f aca="false">workers_and_wage_high!B7</f>
        <v>6486.76481478895</v>
      </c>
      <c r="BA19" s="40" t="n">
        <f aca="false">(AZ19-AZ18)/AZ18</f>
        <v>-0.0285649954287744</v>
      </c>
      <c r="BB19" s="12" t="n"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0.0137470983446273</v>
      </c>
      <c r="BJ19" s="7" t="n">
        <f aca="false">BJ18+1</f>
        <v>2030</v>
      </c>
      <c r="BK19" s="40" t="n">
        <f aca="false">SUM(T74:T77)/AVERAGE(AG74:AG77)</f>
        <v>0.0658790565476959</v>
      </c>
      <c r="BL19" s="40" t="n">
        <f aca="false">SUM(P74:P77)/AVERAGE(AG74:AG77)</f>
        <v>0.0184043607422112</v>
      </c>
      <c r="BM19" s="40" t="n">
        <f aca="false">SUM(D74:D77)/AVERAGE(AG74:AG77)</f>
        <v>0.089456131054298</v>
      </c>
      <c r="BN19" s="40" t="n">
        <f aca="false">(SUM(H74:H77)+SUM(J74:J77))/AVERAGE(AG74:AG77)</f>
        <v>0.00802645598097304</v>
      </c>
      <c r="BO19" s="69" t="n">
        <f aca="false">AL19-BN19</f>
        <v>-0.0500078912297863</v>
      </c>
      <c r="BP19" s="32" t="n">
        <f aca="false">BN19+BM19</f>
        <v>0.097482587035271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2" t="n">
        <f aca="false">'High pensions'!Q20</f>
        <v>97717546.2058051</v>
      </c>
      <c r="E20" s="9"/>
      <c r="F20" s="82" t="n">
        <f aca="false">'High pensions'!I20</f>
        <v>17761320.7274872</v>
      </c>
      <c r="G20" s="67" t="n">
        <f aca="false">'High pensions'!K20</f>
        <v>0</v>
      </c>
      <c r="H20" s="67" t="n">
        <f aca="false">'High pensions'!V20</f>
        <v>0</v>
      </c>
      <c r="I20" s="67" t="n">
        <f aca="false">'High pensions'!M20</f>
        <v>0</v>
      </c>
      <c r="J20" s="9" t="n">
        <f aca="false">'High pensions'!W20</f>
        <v>0</v>
      </c>
      <c r="K20" s="9"/>
      <c r="L20" s="82" t="n">
        <f aca="false">'High pensions'!N20</f>
        <v>2450156.14160319</v>
      </c>
      <c r="M20" s="67"/>
      <c r="N20" s="82" t="n">
        <f aca="false">'High pensions'!L20</f>
        <v>729257.767694697</v>
      </c>
      <c r="O20" s="9"/>
      <c r="P20" s="82" t="n">
        <f aca="false">'High pensions'!X20</f>
        <v>16726032.9383604</v>
      </c>
      <c r="Q20" s="67"/>
      <c r="R20" s="82" t="n">
        <f aca="false">'High SIPA income'!G15</f>
        <v>18882303.844662</v>
      </c>
      <c r="S20" s="67"/>
      <c r="T20" s="82" t="n">
        <f aca="false">'High SIPA income'!J15</f>
        <v>72198125.3114393</v>
      </c>
      <c r="U20" s="9"/>
      <c r="V20" s="82" t="n">
        <f aca="false">'High SIPA income'!F15</f>
        <v>140646.763029675</v>
      </c>
      <c r="W20" s="67"/>
      <c r="X20" s="82" t="n">
        <f aca="false">'High SIPA income'!M15</f>
        <v>353264.119143588</v>
      </c>
      <c r="Y20" s="9"/>
      <c r="Z20" s="9" t="n">
        <f aca="false">R20+V20-N20-L20-F20</f>
        <v>-1917784.02909345</v>
      </c>
      <c r="AA20" s="9"/>
      <c r="AB20" s="9" t="n">
        <f aca="false">T20-P20-D20</f>
        <v>-42245453.8327262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'Central scenario'!AG20</f>
        <v>5132602154.79852</v>
      </c>
      <c r="AH20" s="9"/>
      <c r="AI20" s="9"/>
      <c r="AJ20" s="40" t="n">
        <f aca="false">AB20/AG20</f>
        <v>-0.0082308062379685</v>
      </c>
      <c r="AK20" s="68" t="n">
        <f aca="false">AK19+1</f>
        <v>2031</v>
      </c>
      <c r="AL20" s="69" t="n">
        <f aca="false">SUM(AB78:AB81)/AVERAGE(AG78:AG81)</f>
        <v>-0.0406321172800577</v>
      </c>
      <c r="AM20" s="9" t="n">
        <f aca="false">'Central scenario'!AM20</f>
        <v>8873587.4679367</v>
      </c>
      <c r="AN20" s="69" t="n">
        <f aca="false">AM20/AVERAGE(AG78:AG81)</f>
        <v>0.00120484267802458</v>
      </c>
      <c r="AO20" s="69" t="n">
        <f aca="false">'GDP evolution by scenario'!M77</f>
        <v>0.0311870433216626</v>
      </c>
      <c r="AP20" s="69"/>
      <c r="AQ20" s="9" t="n">
        <f aca="false">AQ19*(1+AO20)</f>
        <v>607737996.798739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396398931.659006</v>
      </c>
      <c r="AS20" s="70" t="n">
        <f aca="false">AQ20/AG81</f>
        <v>0.0814315376598738</v>
      </c>
      <c r="AT20" s="70" t="n">
        <f aca="false">AR20/AG81</f>
        <v>0.0531139647376925</v>
      </c>
      <c r="AU20" s="7"/>
      <c r="AV20" s="7"/>
      <c r="AW20" s="7" t="n">
        <f aca="false">workers_and_wage_high!C8</f>
        <v>11194364</v>
      </c>
      <c r="AX20" s="7"/>
      <c r="AY20" s="40" t="n">
        <f aca="false">(AW20-AW19)/AW19</f>
        <v>0.00735686755856635</v>
      </c>
      <c r="AZ20" s="12" t="n">
        <f aca="false">workers_and_wage_high!B8</f>
        <v>6521.83541945801</v>
      </c>
      <c r="BA20" s="40" t="n">
        <f aca="false">(AZ20-AZ19)/AZ19</f>
        <v>0.00540648623318338</v>
      </c>
      <c r="BB20" s="12" t="n"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0.0163700516605218</v>
      </c>
      <c r="BJ20" s="7" t="n">
        <f aca="false">BJ19+1</f>
        <v>2031</v>
      </c>
      <c r="BK20" s="40" t="n">
        <f aca="false">SUM(T78:T81)/AVERAGE(AG78:AG81)</f>
        <v>0.0663862838356935</v>
      </c>
      <c r="BL20" s="40" t="n">
        <f aca="false">SUM(P78:P81)/AVERAGE(AG78:AG81)</f>
        <v>0.0179790696775646</v>
      </c>
      <c r="BM20" s="40" t="n">
        <f aca="false">SUM(D78:D81)/AVERAGE(AG78:AG81)</f>
        <v>0.0890393314381866</v>
      </c>
      <c r="BN20" s="40" t="n">
        <f aca="false">(SUM(H78:H81)+SUM(J78:J81))/AVERAGE(AG78:AG81)</f>
        <v>0.00885545666815775</v>
      </c>
      <c r="BO20" s="69" t="n">
        <f aca="false">AL20-BN20</f>
        <v>-0.0494875739482155</v>
      </c>
      <c r="BP20" s="32" t="n">
        <f aca="false">BN20+BM20</f>
        <v>0.0978947881063443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2" t="n">
        <f aca="false">'High pensions'!Q21</f>
        <v>106674587.034117</v>
      </c>
      <c r="E21" s="9"/>
      <c r="F21" s="82" t="n">
        <f aca="false">'High pensions'!I21</f>
        <v>19389368.9245406</v>
      </c>
      <c r="G21" s="82" t="n">
        <f aca="false">'High pensions'!K21</f>
        <v>18171.7985793121</v>
      </c>
      <c r="H21" s="82" t="n">
        <f aca="false">'High pensions'!V21</f>
        <v>99975.8742359993</v>
      </c>
      <c r="I21" s="83" t="n">
        <f aca="false">'High pensions'!M21</f>
        <v>562.014389050884</v>
      </c>
      <c r="J21" s="82" t="n">
        <f aca="false">'High pensions'!W21</f>
        <v>3092.03734750511</v>
      </c>
      <c r="K21" s="9"/>
      <c r="L21" s="82" t="n">
        <f aca="false">'High pensions'!N21</f>
        <v>3892938.68981568</v>
      </c>
      <c r="M21" s="67"/>
      <c r="N21" s="82" t="n">
        <f aca="false">'High pensions'!L21</f>
        <v>798385.086672671</v>
      </c>
      <c r="O21" s="9"/>
      <c r="P21" s="82" t="n">
        <f aca="false">'High pensions'!X21</f>
        <v>24592956.552895</v>
      </c>
      <c r="Q21" s="67"/>
      <c r="R21" s="82" t="n">
        <f aca="false">'High SIPA income'!G16</f>
        <v>22295672.9588388</v>
      </c>
      <c r="S21" s="67"/>
      <c r="T21" s="82" t="n">
        <f aca="false">'High SIPA income'!J16</f>
        <v>85249437.9619983</v>
      </c>
      <c r="U21" s="9"/>
      <c r="V21" s="82" t="n">
        <f aca="false">'High SIPA income'!F16</f>
        <v>145022.605646437</v>
      </c>
      <c r="W21" s="67"/>
      <c r="X21" s="82" t="n">
        <f aca="false">'High SIPA income'!M16</f>
        <v>364254.97420646</v>
      </c>
      <c r="Y21" s="9"/>
      <c r="Z21" s="9" t="n">
        <f aca="false">R21+V21-N21-L21-F21</f>
        <v>-1639997.13654364</v>
      </c>
      <c r="AA21" s="9"/>
      <c r="AB21" s="9" t="n">
        <f aca="false">T21-P21-D21</f>
        <v>-46018105.6250132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'Central scenario'!AG21</f>
        <v>5167527491.82392</v>
      </c>
      <c r="AH21" s="9"/>
      <c r="AI21" s="9"/>
      <c r="AJ21" s="40" t="n">
        <f aca="false">AB21/AG21</f>
        <v>-0.0089052464061049</v>
      </c>
      <c r="AK21" s="68" t="n">
        <f aca="false">AK20+1</f>
        <v>2032</v>
      </c>
      <c r="AL21" s="69" t="n">
        <f aca="false">SUM(AB82:AB85)/AVERAGE(AG82:AG85)</f>
        <v>-0.0393344230758333</v>
      </c>
      <c r="AM21" s="9" t="n">
        <f aca="false">'Central scenario'!AM21</f>
        <v>8126011.66426731</v>
      </c>
      <c r="AN21" s="69" t="n">
        <f aca="false">AM21/AVERAGE(AG82:AG85)</f>
        <v>0.00107496002315152</v>
      </c>
      <c r="AO21" s="69" t="n">
        <f aca="false">'GDP evolution by scenario'!M81</f>
        <v>0.0263990374012346</v>
      </c>
      <c r="AP21" s="69"/>
      <c r="AQ21" s="9" t="n">
        <f aca="false">AQ20*(1+AO21)</f>
        <v>623781694.906381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398639611.62406</v>
      </c>
      <c r="AS21" s="70" t="n">
        <f aca="false">AQ21/AG85</f>
        <v>0.0818703048848583</v>
      </c>
      <c r="AT21" s="70" t="n">
        <f aca="false">AR21/AG85</f>
        <v>0.0523207827503524</v>
      </c>
      <c r="AW21" s="7" t="n">
        <f aca="false">workers_and_wage_high!C9</f>
        <v>11200955</v>
      </c>
      <c r="AY21" s="40" t="n">
        <f aca="false">(AW21-AW20)/AW20</f>
        <v>0.000588778424571508</v>
      </c>
      <c r="AZ21" s="12" t="n">
        <f aca="false">workers_and_wage_high!B9</f>
        <v>6617.24643359544</v>
      </c>
      <c r="BA21" s="40" t="n">
        <f aca="false">(AZ21-AZ20)/AZ20</f>
        <v>0.0146294728402334</v>
      </c>
      <c r="BB21" s="12" t="n"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0.0134589787085399</v>
      </c>
      <c r="BJ21" s="7" t="n">
        <f aca="false">BJ20+1</f>
        <v>2032</v>
      </c>
      <c r="BK21" s="40" t="n">
        <f aca="false">SUM(T82:T85)/AVERAGE(AG82:AG85)</f>
        <v>0.066927323767955</v>
      </c>
      <c r="BL21" s="40" t="n">
        <f aca="false">SUM(P82:P85)/AVERAGE(AG82:AG85)</f>
        <v>0.017534520837179</v>
      </c>
      <c r="BM21" s="40" t="n">
        <f aca="false">SUM(D82:D85)/AVERAGE(AG82:AG85)</f>
        <v>0.0887272260066094</v>
      </c>
      <c r="BN21" s="40" t="n">
        <f aca="false">(SUM(H82:H85)+SUM(J82:J85))/AVERAGE(AG82:AG85)</f>
        <v>0.00967083987732456</v>
      </c>
      <c r="BO21" s="69" t="n">
        <f aca="false">AL21-BN21</f>
        <v>-0.0490052629531579</v>
      </c>
      <c r="BP21" s="32" t="n">
        <f aca="false">BN21+BM21</f>
        <v>0.0983980658839339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1" t="n">
        <f aca="false">'High pensions'!Q22</f>
        <v>102446530.73687</v>
      </c>
      <c r="E22" s="6"/>
      <c r="F22" s="81" t="n">
        <f aca="false">'High pensions'!I22</f>
        <v>18620869.6440623</v>
      </c>
      <c r="G22" s="81" t="n">
        <f aca="false">'High pensions'!K22</f>
        <v>50798.6387637148</v>
      </c>
      <c r="H22" s="81" t="n">
        <f aca="false">'High pensions'!V22</f>
        <v>279479.122456429</v>
      </c>
      <c r="I22" s="81" t="n">
        <f aca="false">'High pensions'!M22</f>
        <v>1571.09192052727</v>
      </c>
      <c r="J22" s="81" t="n">
        <f aca="false">'High pensions'!W22</f>
        <v>8643.68419968338</v>
      </c>
      <c r="K22" s="6"/>
      <c r="L22" s="81" t="n">
        <f aca="false">'High pensions'!N22</f>
        <v>4222415.9294058</v>
      </c>
      <c r="M22" s="8"/>
      <c r="N22" s="81" t="n">
        <f aca="false">'High pensions'!L22</f>
        <v>769319.886297978</v>
      </c>
      <c r="O22" s="6"/>
      <c r="P22" s="81" t="n">
        <f aca="false">'High pensions'!X22</f>
        <v>26142707.358556</v>
      </c>
      <c r="Q22" s="8"/>
      <c r="R22" s="81" t="n">
        <f aca="false">'High SIPA income'!G17</f>
        <v>19532176.7251652</v>
      </c>
      <c r="S22" s="8"/>
      <c r="T22" s="81" t="n">
        <f aca="false">'High SIPA income'!J17</f>
        <v>74682970.5956307</v>
      </c>
      <c r="U22" s="6"/>
      <c r="V22" s="81" t="n">
        <f aca="false">'High SIPA income'!F17</f>
        <v>119223.590103333</v>
      </c>
      <c r="W22" s="8"/>
      <c r="X22" s="81" t="n">
        <f aca="false">'High SIPA income'!M17</f>
        <v>299455.285224756</v>
      </c>
      <c r="Y22" s="6"/>
      <c r="Z22" s="6" t="n">
        <f aca="false">R22+V22-N22-L22-F22</f>
        <v>-3961205.14449754</v>
      </c>
      <c r="AA22" s="6"/>
      <c r="AB22" s="6" t="n">
        <f aca="false">T22-P22-D22</f>
        <v>-53906267.4997957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'Central scenario'!AG22</f>
        <v>5221404663.9263</v>
      </c>
      <c r="AH22" s="6"/>
      <c r="AI22" s="6"/>
      <c r="AJ22" s="61" t="n">
        <f aca="false">AB22/AG22</f>
        <v>-0.0103240930304107</v>
      </c>
      <c r="AK22" s="62" t="n">
        <f aca="false">AK21+1</f>
        <v>2033</v>
      </c>
      <c r="AL22" s="63" t="n">
        <f aca="false">SUM(AB86:AB89)/AVERAGE(AG86:AG89)</f>
        <v>-0.0385860568403294</v>
      </c>
      <c r="AM22" s="6" t="n">
        <f aca="false">'Central scenario'!AM22</f>
        <v>7406781.38079157</v>
      </c>
      <c r="AN22" s="63" t="n">
        <f aca="false">AM22/AVERAGE(AG86:AG89)</f>
        <v>0.000954661601102879</v>
      </c>
      <c r="AO22" s="63" t="n">
        <f aca="false">'GDP evolution by scenario'!M85</f>
        <v>0.02634871708516</v>
      </c>
      <c r="AP22" s="63"/>
      <c r="AQ22" s="6" t="n">
        <f aca="false">AQ21*(1+AO22)</f>
        <v>640217542.30837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401647444.654088</v>
      </c>
      <c r="AS22" s="64" t="n">
        <f aca="false">AQ22/AG89</f>
        <v>0.0813958655598649</v>
      </c>
      <c r="AT22" s="64" t="n">
        <f aca="false">AR22/AG89</f>
        <v>0.0510645823443879</v>
      </c>
      <c r="AU22" s="5"/>
      <c r="AV22" s="5"/>
      <c r="AW22" s="5" t="n">
        <f aca="false">workers_and_wage_high!C10</f>
        <v>11131472</v>
      </c>
      <c r="AX22" s="5"/>
      <c r="AY22" s="61" t="n">
        <f aca="false">(AW22-AW21)/AW21</f>
        <v>-0.00620331034273417</v>
      </c>
      <c r="AZ22" s="11" t="n">
        <f aca="false">workers_and_wage_high!B10</f>
        <v>6732.55475099859</v>
      </c>
      <c r="BA22" s="61" t="n">
        <f aca="false">(AZ22-AZ21)/AZ21</f>
        <v>0.0174254228794832</v>
      </c>
      <c r="BB22" s="11" t="n"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0.014929273214477</v>
      </c>
      <c r="BJ22" s="5" t="n">
        <f aca="false">BJ21+1</f>
        <v>2033</v>
      </c>
      <c r="BK22" s="61" t="n">
        <f aca="false">SUM(T86:T89)/AVERAGE(AG86:AG89)</f>
        <v>0.0672573808424715</v>
      </c>
      <c r="BL22" s="61" t="n">
        <f aca="false">SUM(P86:P89)/AVERAGE(AG86:AG89)</f>
        <v>0.0172524926727076</v>
      </c>
      <c r="BM22" s="61" t="n">
        <f aca="false">SUM(D86:D89)/AVERAGE(AG86:AG89)</f>
        <v>0.0885909450100933</v>
      </c>
      <c r="BN22" s="61" t="n">
        <f aca="false">(SUM(H86:H89)+SUM(J86:J89))/AVERAGE(AG86:AG89)</f>
        <v>0.0104799233451586</v>
      </c>
      <c r="BO22" s="63" t="n">
        <f aca="false">AL22-BN22</f>
        <v>-0.0490659801854881</v>
      </c>
      <c r="BP22" s="32" t="n">
        <f aca="false">BN22+BM22</f>
        <v>0.0990708683552519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2" t="n">
        <f aca="false">'High pensions'!Q23</f>
        <v>109204030.147276</v>
      </c>
      <c r="E23" s="9"/>
      <c r="F23" s="82" t="n">
        <f aca="false">'High pensions'!I23</f>
        <v>19849125.1519446</v>
      </c>
      <c r="G23" s="82" t="n">
        <f aca="false">'High pensions'!K23</f>
        <v>96262.318508751</v>
      </c>
      <c r="H23" s="82" t="n">
        <f aca="false">'High pensions'!V23</f>
        <v>529606.874459475</v>
      </c>
      <c r="I23" s="82" t="n">
        <f aca="false">'High pensions'!M23</f>
        <v>2977.18510851808</v>
      </c>
      <c r="J23" s="82" t="n">
        <f aca="false">'High pensions'!W23</f>
        <v>16379.5940554477</v>
      </c>
      <c r="K23" s="9"/>
      <c r="L23" s="82" t="n">
        <f aca="false">'High pensions'!N23</f>
        <v>3867366.74910504</v>
      </c>
      <c r="M23" s="67"/>
      <c r="N23" s="82" t="n">
        <f aca="false">'High pensions'!L23</f>
        <v>821999.111393176</v>
      </c>
      <c r="O23" s="9"/>
      <c r="P23" s="82" t="n">
        <f aca="false">'High pensions'!X23</f>
        <v>24590181.0277321</v>
      </c>
      <c r="Q23" s="67"/>
      <c r="R23" s="82" t="n">
        <f aca="false">'High SIPA income'!G18</f>
        <v>23289499.4397545</v>
      </c>
      <c r="S23" s="67"/>
      <c r="T23" s="82" t="n">
        <f aca="false">'High SIPA income'!J18</f>
        <v>89049419.64841</v>
      </c>
      <c r="U23" s="9"/>
      <c r="V23" s="82" t="n">
        <f aca="false">'High SIPA income'!F18</f>
        <v>127558.97234145</v>
      </c>
      <c r="W23" s="67"/>
      <c r="X23" s="82" t="n">
        <f aca="false">'High SIPA income'!M18</f>
        <v>320391.362249525</v>
      </c>
      <c r="Y23" s="9"/>
      <c r="Z23" s="9" t="n">
        <f aca="false">R23+V23-N23-L23-F23</f>
        <v>-1121432.60034684</v>
      </c>
      <c r="AA23" s="9"/>
      <c r="AB23" s="9" t="n">
        <f aca="false">T23-P23-D23</f>
        <v>-44744791.5265982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'Central scenario'!AG23</f>
        <v>5259341230.30775</v>
      </c>
      <c r="AH23" s="9"/>
      <c r="AI23" s="9"/>
      <c r="AJ23" s="40" t="n">
        <f aca="false">AB23/AG23</f>
        <v>-0.00850767987229076</v>
      </c>
      <c r="AK23" s="68" t="n">
        <f aca="false">AK22+1</f>
        <v>2034</v>
      </c>
      <c r="AL23" s="69" t="n">
        <f aca="false">SUM(AB90:AB93)/AVERAGE(AG90:AG93)</f>
        <v>-0.0377625796003656</v>
      </c>
      <c r="AM23" s="9" t="n">
        <f aca="false">'Central scenario'!AM23</f>
        <v>6738583.40306814</v>
      </c>
      <c r="AN23" s="69" t="n">
        <f aca="false">AM23/AVERAGE(AG90:AG93)</f>
        <v>0.000844180611595202</v>
      </c>
      <c r="AO23" s="69" t="n">
        <f aca="false">'GDP evolution by scenario'!M89</f>
        <v>0.0288526081840748</v>
      </c>
      <c r="AP23" s="69"/>
      <c r="AQ23" s="9" t="n">
        <f aca="false">AQ22*(1+AO23)</f>
        <v>658689488.209165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406408783.468052</v>
      </c>
      <c r="AS23" s="70" t="n">
        <f aca="false">AQ23/AG93</f>
        <v>0.081854405879956</v>
      </c>
      <c r="AT23" s="70" t="n">
        <f aca="false">AR23/AG93</f>
        <v>0.0505038415075017</v>
      </c>
      <c r="AU23" s="7"/>
      <c r="AV23" s="7"/>
      <c r="AW23" s="7" t="n">
        <f aca="false">workers_and_wage_high!C11</f>
        <v>11278755</v>
      </c>
      <c r="AX23" s="7"/>
      <c r="AY23" s="40" t="n">
        <f aca="false">(AW23-AW22)/AW22</f>
        <v>0.0132312240465592</v>
      </c>
      <c r="AZ23" s="12" t="n">
        <f aca="false">workers_and_wage_high!B11</f>
        <v>6725.58191784654</v>
      </c>
      <c r="BA23" s="40" t="n">
        <f aca="false">(AZ23-AZ22)/AZ22</f>
        <v>-0.00103568903780861</v>
      </c>
      <c r="BB23" s="12" t="n"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0.0119142951373649</v>
      </c>
      <c r="BJ23" s="7" t="n">
        <f aca="false">BJ22+1</f>
        <v>2034</v>
      </c>
      <c r="BK23" s="40" t="n">
        <f aca="false">SUM(T90:T93)/AVERAGE(AG90:AG93)</f>
        <v>0.0676561384271948</v>
      </c>
      <c r="BL23" s="40" t="n">
        <f aca="false">SUM(P90:P93)/AVERAGE(AG90:AG93)</f>
        <v>0.0171782933010689</v>
      </c>
      <c r="BM23" s="40" t="n">
        <f aca="false">SUM(D90:D93)/AVERAGE(AG90:AG93)</f>
        <v>0.0882404247264915</v>
      </c>
      <c r="BN23" s="40" t="n">
        <f aca="false">(SUM(H90:H93)+SUM(J90:J93))/AVERAGE(AG90:AG93)</f>
        <v>0.0112026107356097</v>
      </c>
      <c r="BO23" s="69" t="n">
        <f aca="false">AL23-BN23</f>
        <v>-0.0489651903359753</v>
      </c>
      <c r="BP23" s="32" t="n">
        <f aca="false">BN23+BM23</f>
        <v>0.0994430354621012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2" t="n">
        <f aca="false">'High pensions'!Q24</f>
        <v>104751367.675306</v>
      </c>
      <c r="E24" s="9"/>
      <c r="F24" s="82" t="n">
        <f aca="false">'High pensions'!I24</f>
        <v>19039801.0404965</v>
      </c>
      <c r="G24" s="82" t="n">
        <f aca="false">'High pensions'!K24</f>
        <v>113713.068782356</v>
      </c>
      <c r="H24" s="82" t="n">
        <f aca="false">'High pensions'!V24</f>
        <v>625615.753661117</v>
      </c>
      <c r="I24" s="82" t="n">
        <f aca="false">'High pensions'!M24</f>
        <v>3516.89903450584</v>
      </c>
      <c r="J24" s="82" t="n">
        <f aca="false">'High pensions'!W24</f>
        <v>19348.9408348799</v>
      </c>
      <c r="K24" s="9"/>
      <c r="L24" s="82" t="n">
        <f aca="false">'High pensions'!N24</f>
        <v>3510870.42223416</v>
      </c>
      <c r="M24" s="67"/>
      <c r="N24" s="82" t="n">
        <f aca="false">'High pensions'!L24</f>
        <v>789308.460410219</v>
      </c>
      <c r="O24" s="9"/>
      <c r="P24" s="82" t="n">
        <f aca="false">'High pensions'!X24</f>
        <v>22560465.5764801</v>
      </c>
      <c r="Q24" s="67"/>
      <c r="R24" s="82" t="n">
        <f aca="false">'High SIPA income'!G19</f>
        <v>20487413.8760897</v>
      </c>
      <c r="S24" s="67"/>
      <c r="T24" s="82" t="n">
        <f aca="false">'High SIPA income'!J19</f>
        <v>78335402.6342183</v>
      </c>
      <c r="U24" s="9"/>
      <c r="V24" s="82" t="n">
        <f aca="false">'High SIPA income'!F19</f>
        <v>130715.43082937</v>
      </c>
      <c r="W24" s="67"/>
      <c r="X24" s="82" t="n">
        <f aca="false">'High SIPA income'!M19</f>
        <v>328319.475938947</v>
      </c>
      <c r="Y24" s="9"/>
      <c r="Z24" s="9" t="n">
        <f aca="false">R24+V24-N24-L24-F24</f>
        <v>-2721850.61622174</v>
      </c>
      <c r="AA24" s="9"/>
      <c r="AB24" s="9" t="n">
        <f aca="false">T24-P24-D24</f>
        <v>-48976430.6175678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'Central scenario'!AG24</f>
        <v>5329145842.42092</v>
      </c>
      <c r="AH24" s="9"/>
      <c r="AI24" s="9"/>
      <c r="AJ24" s="40" t="n">
        <f aca="false">AB24/AG24</f>
        <v>-0.00919029654390521</v>
      </c>
      <c r="AK24" s="68" t="n">
        <f aca="false">AK23+1</f>
        <v>2035</v>
      </c>
      <c r="AL24" s="69" t="n">
        <f aca="false">SUM(AB94:AB97)/AVERAGE(AG94:AG97)</f>
        <v>-0.036548784016663</v>
      </c>
      <c r="AM24" s="9" t="n">
        <f aca="false">'Central scenario'!AM24</f>
        <v>6098422.29766839</v>
      </c>
      <c r="AN24" s="69" t="n">
        <f aca="false">AM24/AVERAGE(AG94:AG97)</f>
        <v>0.000742033882990546</v>
      </c>
      <c r="AO24" s="69" t="n">
        <f aca="false">'GDP evolution by scenario'!M93</f>
        <v>0.0295810096184113</v>
      </c>
      <c r="AP24" s="69"/>
      <c r="AQ24" s="9" t="n">
        <f aca="false">AQ23*(1+AO24)</f>
        <v>678174188.295427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412250096.315911</v>
      </c>
      <c r="AS24" s="70" t="n">
        <f aca="false">AQ24/AG97</f>
        <v>0.0815675748588171</v>
      </c>
      <c r="AT24" s="70" t="n">
        <f aca="false">AR24/AG97</f>
        <v>0.0495834863257201</v>
      </c>
      <c r="AU24" s="7"/>
      <c r="AV24" s="7"/>
      <c r="AW24" s="7" t="n">
        <f aca="false">workers_and_wage_high!C12</f>
        <v>11441722</v>
      </c>
      <c r="AX24" s="7"/>
      <c r="AY24" s="40" t="n">
        <f aca="false">(AW24-AW23)/AW23</f>
        <v>0.0144490238505934</v>
      </c>
      <c r="AZ24" s="12" t="n">
        <f aca="false">workers_and_wage_high!B12</f>
        <v>6848.21489294141</v>
      </c>
      <c r="BA24" s="40" t="n">
        <f aca="false">(AZ24-AZ23)/AZ23</f>
        <v>0.0182338088499774</v>
      </c>
      <c r="BB24" s="12" t="n"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0.0142315152373718</v>
      </c>
      <c r="BJ24" s="7" t="n">
        <f aca="false">BJ23+1</f>
        <v>2035</v>
      </c>
      <c r="BK24" s="40" t="n">
        <f aca="false">SUM(T94:T97)/AVERAGE(AG94:AG97)</f>
        <v>0.0680925307451089</v>
      </c>
      <c r="BL24" s="40" t="n">
        <f aca="false">SUM(P94:P97)/AVERAGE(AG94:AG97)</f>
        <v>0.0168907908743117</v>
      </c>
      <c r="BM24" s="40" t="n">
        <f aca="false">SUM(D94:D97)/AVERAGE(AG94:AG97)</f>
        <v>0.0877505238874602</v>
      </c>
      <c r="BN24" s="40" t="n">
        <f aca="false">(SUM(H94:H97)+SUM(J94:J97))/AVERAGE(AG94:AG97)</f>
        <v>0.0117507533576973</v>
      </c>
      <c r="BO24" s="69" t="n">
        <f aca="false">AL24-BN24</f>
        <v>-0.0482995373743603</v>
      </c>
      <c r="BP24" s="32" t="n">
        <f aca="false">BN24+BM24</f>
        <v>0.0995012772451575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2" t="n">
        <f aca="false">'High pensions'!Q25</f>
        <v>113941937.453566</v>
      </c>
      <c r="E25" s="9"/>
      <c r="F25" s="82" t="n">
        <f aca="false">'High pensions'!I25</f>
        <v>20710295.8885376</v>
      </c>
      <c r="G25" s="82" t="n">
        <f aca="false">'High pensions'!K25</f>
        <v>157839.543071787</v>
      </c>
      <c r="H25" s="82" t="n">
        <f aca="false">'High pensions'!V25</f>
        <v>868386.595786821</v>
      </c>
      <c r="I25" s="82" t="n">
        <f aca="false">'High pensions'!M25</f>
        <v>4881.6353527357</v>
      </c>
      <c r="J25" s="82" t="n">
        <f aca="false">'High pensions'!W25</f>
        <v>26857.3173954688</v>
      </c>
      <c r="K25" s="9"/>
      <c r="L25" s="82" t="n">
        <f aca="false">'High pensions'!N25</f>
        <v>3990735.76895413</v>
      </c>
      <c r="M25" s="67"/>
      <c r="N25" s="82" t="n">
        <f aca="false">'High pensions'!L25</f>
        <v>860818.224680152</v>
      </c>
      <c r="O25" s="9"/>
      <c r="P25" s="82" t="n">
        <f aca="false">'High pensions'!X25</f>
        <v>25443914.7660156</v>
      </c>
      <c r="Q25" s="67"/>
      <c r="R25" s="82" t="n">
        <f aca="false">'High SIPA income'!G20</f>
        <v>24322872.7154842</v>
      </c>
      <c r="S25" s="67"/>
      <c r="T25" s="82" t="n">
        <f aca="false">'High SIPA income'!J20</f>
        <v>93000611.932381</v>
      </c>
      <c r="U25" s="9"/>
      <c r="V25" s="82" t="n">
        <f aca="false">'High SIPA income'!F20</f>
        <v>138179.566518179</v>
      </c>
      <c r="W25" s="67"/>
      <c r="X25" s="82" t="n">
        <f aca="false">'High SIPA income'!M20</f>
        <v>347067.232819201</v>
      </c>
      <c r="Y25" s="9"/>
      <c r="Z25" s="9" t="n">
        <f aca="false">R25+V25-N25-L25-F25</f>
        <v>-1100797.60016952</v>
      </c>
      <c r="AA25" s="9"/>
      <c r="AB25" s="9" t="n">
        <f aca="false">T25-P25-D25</f>
        <v>-46385240.2872003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'Central scenario'!AG25</f>
        <v>5390723791.0674</v>
      </c>
      <c r="AH25" s="9"/>
      <c r="AI25" s="9"/>
      <c r="AJ25" s="40" t="n">
        <f aca="false">AB25/AG25</f>
        <v>-0.00860464050561488</v>
      </c>
      <c r="AK25" s="68" t="n">
        <f aca="false">AK24+1</f>
        <v>2036</v>
      </c>
      <c r="AL25" s="69" t="n">
        <f aca="false">SUM(AB98:AB101)/AVERAGE(AG98:AG101)</f>
        <v>-0.0343521488728797</v>
      </c>
      <c r="AM25" s="9" t="n">
        <f aca="false">'Central scenario'!AM25</f>
        <v>5493111.4769607</v>
      </c>
      <c r="AN25" s="69" t="n">
        <f aca="false">AM25/AVERAGE(AG98:AG101)</f>
        <v>0.000650309658086977</v>
      </c>
      <c r="AO25" s="69" t="n">
        <f aca="false">'GDP evolution by scenario'!M97</f>
        <v>0.0277901485568066</v>
      </c>
      <c r="AP25" s="69"/>
      <c r="AQ25" s="9" t="n">
        <f aca="false">AQ24*(1+AO25)</f>
        <v>697020749.735549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418143855.940478</v>
      </c>
      <c r="AS25" s="70" t="n">
        <f aca="false">AQ25/AG101</f>
        <v>0.0818202870757119</v>
      </c>
      <c r="AT25" s="70" t="n">
        <f aca="false">AR25/AG101</f>
        <v>0.049084120300544</v>
      </c>
      <c r="AU25" s="7"/>
      <c r="AV25" s="7"/>
      <c r="AW25" s="7" t="n">
        <f aca="false">workers_and_wage_high!C13</f>
        <v>11559243</v>
      </c>
      <c r="AX25" s="7"/>
      <c r="AY25" s="40" t="n">
        <f aca="false">(AW25-AW24)/AW24</f>
        <v>0.0102712686079945</v>
      </c>
      <c r="AZ25" s="12" t="n">
        <f aca="false">workers_and_wage_high!B13</f>
        <v>6864.12219168918</v>
      </c>
      <c r="BA25" s="40" t="n">
        <f aca="false">(AZ25-AZ24)/AZ24</f>
        <v>0.00232283872460808</v>
      </c>
      <c r="BB25" s="12" t="n"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0.0117610038121295</v>
      </c>
      <c r="BJ25" s="7" t="n">
        <f aca="false">BJ24+1</f>
        <v>2036</v>
      </c>
      <c r="BK25" s="40" t="n">
        <f aca="false">SUM(T98:T101)/AVERAGE(AG98:AG101)</f>
        <v>0.0686153666256474</v>
      </c>
      <c r="BL25" s="40" t="n">
        <f aca="false">SUM(P98:P101)/AVERAGE(AG98:AG101)</f>
        <v>0.016589988862108</v>
      </c>
      <c r="BM25" s="40" t="n">
        <f aca="false">SUM(D98:D101)/AVERAGE(AG98:AG101)</f>
        <v>0.086377526636419</v>
      </c>
      <c r="BN25" s="40" t="n">
        <f aca="false">(SUM(H98:H101)+SUM(J98:J101))/AVERAGE(AG98:AG101)</f>
        <v>0.0126202111522478</v>
      </c>
      <c r="BO25" s="69" t="n">
        <f aca="false">AL25-BN25</f>
        <v>-0.0469723600251276</v>
      </c>
      <c r="BP25" s="32" t="n">
        <f aca="false">BN25+BM25</f>
        <v>0.0989977377886668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8575843.55222575</v>
      </c>
      <c r="D26" s="81" t="n">
        <f aca="false">'High pensions'!Q26</f>
        <v>105874611.755873</v>
      </c>
      <c r="E26" s="6"/>
      <c r="F26" s="81" t="n">
        <f aca="false">'High pensions'!I26</f>
        <v>19243963.9482325</v>
      </c>
      <c r="G26" s="81" t="n">
        <f aca="false">'High pensions'!K26</f>
        <v>170259.213945529</v>
      </c>
      <c r="H26" s="81" t="n">
        <f aca="false">'High pensions'!V26</f>
        <v>936715.960538819</v>
      </c>
      <c r="I26" s="81" t="n">
        <f aca="false">'High pensions'!M26</f>
        <v>5265.74888491325</v>
      </c>
      <c r="J26" s="81" t="n">
        <f aca="false">'High pensions'!W26</f>
        <v>28970.5967176954</v>
      </c>
      <c r="K26" s="6"/>
      <c r="L26" s="81" t="n">
        <f aca="false">'High pensions'!N26</f>
        <v>4233942.08809355</v>
      </c>
      <c r="M26" s="8"/>
      <c r="N26" s="81" t="n">
        <f aca="false">'High pensions'!L26</f>
        <v>799400.042047985</v>
      </c>
      <c r="O26" s="6"/>
      <c r="P26" s="81" t="n">
        <f aca="false">'High pensions'!X26</f>
        <v>26368008.7926355</v>
      </c>
      <c r="Q26" s="8"/>
      <c r="R26" s="81" t="n">
        <f aca="false">'High SIPA income'!G21</f>
        <v>19358859.2211606</v>
      </c>
      <c r="S26" s="8"/>
      <c r="T26" s="81" t="n">
        <f aca="false">'High SIPA income'!J21</f>
        <v>74020276.0973463</v>
      </c>
      <c r="U26" s="6"/>
      <c r="V26" s="81" t="n">
        <f aca="false">'High SIPA income'!F21</f>
        <v>125820.310106618</v>
      </c>
      <c r="W26" s="8"/>
      <c r="X26" s="81" t="n">
        <f aca="false">'High SIPA income'!M21</f>
        <v>316024.343985859</v>
      </c>
      <c r="Y26" s="6"/>
      <c r="Z26" s="6" t="n">
        <f aca="false">R26+V26-N26-L26-F26</f>
        <v>-4792626.54710683</v>
      </c>
      <c r="AA26" s="6"/>
      <c r="AB26" s="6" t="n">
        <f aca="false">T26-P26-D26</f>
        <v>-58222344.4511627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'Central scenario'!AG26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-0.0108130952385571</v>
      </c>
      <c r="AK26" s="62" t="n">
        <f aca="false">AK25+1</f>
        <v>2037</v>
      </c>
      <c r="AL26" s="63" t="n">
        <f aca="false">SUM(AB102:AB105)/AVERAGE(AG102:AG105)</f>
        <v>-0.0338609019296825</v>
      </c>
      <c r="AM26" s="6" t="n">
        <f aca="false">'Central scenario'!AM26</f>
        <v>4920541.96276278</v>
      </c>
      <c r="AN26" s="63" t="n">
        <f aca="false">AM26/AVERAGE(AG102:AG105)</f>
        <v>0.000570392549600427</v>
      </c>
      <c r="AO26" s="63" t="n">
        <f aca="false">'GDP evolution by scenario'!M101</f>
        <v>0.021270734605952</v>
      </c>
      <c r="AP26" s="63"/>
      <c r="AQ26" s="6" t="n">
        <f aca="false">AQ25*(1+AO26)</f>
        <v>711846893.118015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422069752.475138</v>
      </c>
      <c r="AS26" s="64" t="n">
        <f aca="false">AQ26/AG105</f>
        <v>0.0818416481500218</v>
      </c>
      <c r="AT26" s="64" t="n">
        <f aca="false">AR26/AG105</f>
        <v>0.048525721627488</v>
      </c>
      <c r="AU26" s="61" t="n">
        <f aca="false">AVERAGE(AH26:AH29)</f>
        <v>-0.0157471676160662</v>
      </c>
      <c r="AV26" s="5"/>
      <c r="AW26" s="5" t="n">
        <f aca="false">workers_and_wage_high!C14</f>
        <v>11499225</v>
      </c>
      <c r="AX26" s="5"/>
      <c r="AY26" s="61" t="n">
        <f aca="false">(AW26-AW25)/AW25</f>
        <v>-0.00519220852092131</v>
      </c>
      <c r="AZ26" s="11" t="n">
        <f aca="false">workers_and_wage_high!B14</f>
        <v>6811.86864411163</v>
      </c>
      <c r="BA26" s="61" t="n">
        <f aca="false">(AZ26-AZ25)/AZ25</f>
        <v>-0.00761256080796605</v>
      </c>
      <c r="BB26" s="11" t="n"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0.013531507455604</v>
      </c>
      <c r="BJ26" s="5" t="n">
        <f aca="false">BJ25+1</f>
        <v>2037</v>
      </c>
      <c r="BK26" s="61" t="n">
        <f aca="false">SUM(T102:T105)/AVERAGE(AG102:AG105)</f>
        <v>0.068856045255864</v>
      </c>
      <c r="BL26" s="61" t="n">
        <f aca="false">SUM(P102:P105)/AVERAGE(AG102:AG105)</f>
        <v>0.0165100138390058</v>
      </c>
      <c r="BM26" s="61" t="n">
        <f aca="false">SUM(D102:D105)/AVERAGE(AG102:AG105)</f>
        <v>0.0862069333465407</v>
      </c>
      <c r="BN26" s="61" t="n">
        <f aca="false">(SUM(H102:H105)+SUM(J102:J105))/AVERAGE(AG102:AG105)</f>
        <v>0.0134465047716697</v>
      </c>
      <c r="BO26" s="63" t="n">
        <f aca="false">AL26-BN26</f>
        <v>-0.0473074067013522</v>
      </c>
      <c r="BP26" s="32" t="n">
        <f aca="false">BN26+BM26</f>
        <v>0.0996534381182104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8602355.4488985</v>
      </c>
      <c r="D27" s="82" t="n">
        <f aca="false">'High pensions'!Q27</f>
        <v>106201919.122204</v>
      </c>
      <c r="E27" s="9"/>
      <c r="F27" s="82" t="n">
        <f aca="false">'High pensions'!I27</f>
        <v>19303455.936474</v>
      </c>
      <c r="G27" s="82" t="n">
        <f aca="false">'High pensions'!K27</f>
        <v>196660.371118102</v>
      </c>
      <c r="H27" s="82" t="n">
        <f aca="false">'High pensions'!V27</f>
        <v>1081967.33770162</v>
      </c>
      <c r="I27" s="82" t="n">
        <f aca="false">'High pensions'!M27</f>
        <v>6082.27951911654</v>
      </c>
      <c r="J27" s="82" t="n">
        <f aca="false">'High pensions'!W27</f>
        <v>33462.9073515963</v>
      </c>
      <c r="K27" s="9"/>
      <c r="L27" s="82" t="n">
        <f aca="false">'High pensions'!N27</f>
        <v>3588608.991979</v>
      </c>
      <c r="M27" s="67"/>
      <c r="N27" s="82" t="n">
        <f aca="false">'High pensions'!L27</f>
        <v>789825.597726565</v>
      </c>
      <c r="O27" s="9"/>
      <c r="P27" s="82" t="n">
        <f aca="false">'High pensions'!X27</f>
        <v>22966696.521374</v>
      </c>
      <c r="Q27" s="67"/>
      <c r="R27" s="82" t="n">
        <f aca="false">'High SIPA income'!G22</f>
        <v>21880038.93955</v>
      </c>
      <c r="S27" s="67"/>
      <c r="T27" s="82" t="n">
        <f aca="false">'High SIPA income'!J22</f>
        <v>83660225.2655404</v>
      </c>
      <c r="U27" s="9"/>
      <c r="V27" s="82" t="n">
        <f aca="false">'High SIPA income'!F22</f>
        <v>128561.943141318</v>
      </c>
      <c r="W27" s="67"/>
      <c r="X27" s="82" t="n">
        <f aca="false">'High SIPA income'!M22</f>
        <v>322910.535734287</v>
      </c>
      <c r="Y27" s="9"/>
      <c r="Z27" s="9" t="n">
        <f aca="false">R27+V27-N27-L27-F27</f>
        <v>-1673289.64348822</v>
      </c>
      <c r="AA27" s="9"/>
      <c r="AB27" s="9" t="n">
        <f aca="false">T27-P27-D27</f>
        <v>-45508390.3780373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'Central scenario'!AG27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-0.00890476566505875</v>
      </c>
      <c r="AK27" s="68" t="n">
        <f aca="false">AK26+1</f>
        <v>2038</v>
      </c>
      <c r="AL27" s="69" t="n">
        <f aca="false">SUM(AB106:AB109)/AVERAGE(AG106:AG109)</f>
        <v>-0.0330040846853962</v>
      </c>
      <c r="AM27" s="9" t="n">
        <f aca="false">'Central scenario'!AM27</f>
        <v>4379286.21321994</v>
      </c>
      <c r="AN27" s="69" t="n">
        <f aca="false">AM27/AVERAGE(AG106:AG109)</f>
        <v>0.000497476440641787</v>
      </c>
      <c r="AO27" s="69" t="n">
        <f aca="false">'GDP evolution by scenario'!M105</f>
        <v>0.0204499667977365</v>
      </c>
      <c r="AP27" s="69"/>
      <c r="AQ27" s="9" t="n">
        <f aca="false">AQ26*(1+AO27)</f>
        <v>726404138.44735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426280882.097052</v>
      </c>
      <c r="AS27" s="70" t="n">
        <f aca="false">AQ27/AG109</f>
        <v>0.0818359832974145</v>
      </c>
      <c r="AT27" s="70" t="n">
        <f aca="false">AR27/AG109</f>
        <v>0.0480243893184123</v>
      </c>
      <c r="AU27" s="7"/>
      <c r="AV27" s="7"/>
      <c r="AW27" s="7" t="n">
        <f aca="false">workers_and_wage_high!C15</f>
        <v>11454332</v>
      </c>
      <c r="AX27" s="7"/>
      <c r="AY27" s="40" t="n">
        <f aca="false">(AW27-AW26)/AW26</f>
        <v>-0.00390400222623699</v>
      </c>
      <c r="AZ27" s="12" t="n">
        <f aca="false">workers_and_wage_high!B15</f>
        <v>6712.55529028831</v>
      </c>
      <c r="BA27" s="40" t="n">
        <f aca="false">(AZ27-AZ26)/AZ26</f>
        <v>-0.0145794581504698</v>
      </c>
      <c r="BB27" s="12" t="n"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0.0129474534549768</v>
      </c>
      <c r="BJ27" s="7" t="n">
        <f aca="false">BJ26+1</f>
        <v>2038</v>
      </c>
      <c r="BK27" s="40" t="n">
        <f aca="false">SUM(T106:T109)/AVERAGE(AG106:AG109)</f>
        <v>0.0692644965296706</v>
      </c>
      <c r="BL27" s="40" t="n">
        <f aca="false">SUM(P106:P109)/AVERAGE(AG106:AG109)</f>
        <v>0.0163110756001651</v>
      </c>
      <c r="BM27" s="40" t="n">
        <f aca="false">SUM(D106:D109)/AVERAGE(AG106:AG109)</f>
        <v>0.0859575056149017</v>
      </c>
      <c r="BN27" s="40" t="n">
        <f aca="false">(SUM(H106:H109)+SUM(J106:J109))/AVERAGE(AG106:AG109)</f>
        <v>0.0140810201599454</v>
      </c>
      <c r="BO27" s="69" t="n">
        <f aca="false">AL27-BN27</f>
        <v>-0.0470851048453416</v>
      </c>
      <c r="BP27" s="32" t="n">
        <f aca="false">BN27+BM27</f>
        <v>0.100038525774847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8032470.84908195</v>
      </c>
      <c r="D28" s="82" t="n">
        <f aca="false">'High pensions'!Q28</f>
        <v>99166306.7787895</v>
      </c>
      <c r="E28" s="9"/>
      <c r="F28" s="82" t="n">
        <f aca="false">'High pensions'!I28</f>
        <v>18024650.110932</v>
      </c>
      <c r="G28" s="82" t="n">
        <f aca="false">'High pensions'!K28</f>
        <v>216176.440065739</v>
      </c>
      <c r="H28" s="82" t="n">
        <f aca="false">'High pensions'!V28</f>
        <v>1189338.99088026</v>
      </c>
      <c r="I28" s="82" t="n">
        <f aca="false">'High pensions'!M28</f>
        <v>6685.86928038366</v>
      </c>
      <c r="J28" s="82" t="n">
        <f aca="false">'High pensions'!W28</f>
        <v>36783.6801303172</v>
      </c>
      <c r="K28" s="9"/>
      <c r="L28" s="82" t="n">
        <f aca="false">'High pensions'!N28</f>
        <v>3273414.78527882</v>
      </c>
      <c r="M28" s="67"/>
      <c r="N28" s="82" t="n">
        <f aca="false">'High pensions'!L28</f>
        <v>749459.692106318</v>
      </c>
      <c r="O28" s="9"/>
      <c r="P28" s="82" t="n">
        <f aca="false">'High pensions'!X28</f>
        <v>21109070.9815816</v>
      </c>
      <c r="Q28" s="67"/>
      <c r="R28" s="82" t="n">
        <f aca="false">'High SIPA income'!G23</f>
        <v>17977125.6593717</v>
      </c>
      <c r="S28" s="67"/>
      <c r="T28" s="82" t="n">
        <f aca="false">'High SIPA income'!J23</f>
        <v>68737098.0666499</v>
      </c>
      <c r="U28" s="9"/>
      <c r="V28" s="82" t="n">
        <f aca="false">'High SIPA income'!F23</f>
        <v>121117.384087286</v>
      </c>
      <c r="W28" s="67"/>
      <c r="X28" s="82" t="n">
        <f aca="false">'High SIPA income'!M23</f>
        <v>304211.94971649</v>
      </c>
      <c r="Y28" s="9"/>
      <c r="Z28" s="9" t="n">
        <f aca="false">R28+V28-N28-L28-F28</f>
        <v>-3949281.54485815</v>
      </c>
      <c r="AA28" s="9"/>
      <c r="AB28" s="9" t="n">
        <f aca="false">T28-P28-D28</f>
        <v>-51538279.6937213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'Central scenario'!AG28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-0.0100913862904131</v>
      </c>
      <c r="AK28" s="68" t="n">
        <f aca="false">AK27+1</f>
        <v>2039</v>
      </c>
      <c r="AL28" s="69" t="n">
        <f aca="false">SUM(AB110:AB113)/AVERAGE(AG110:AG113)</f>
        <v>-0.0313303273202546</v>
      </c>
      <c r="AM28" s="9" t="n">
        <f aca="false">'Central scenario'!AM28</f>
        <v>3887732.69163583</v>
      </c>
      <c r="AN28" s="69" t="n">
        <f aca="false">AM28/AVERAGE(AG110:AG113)</f>
        <v>0.000430260100960317</v>
      </c>
      <c r="AO28" s="69" t="n">
        <f aca="false">'GDP evolution by scenario'!M109</f>
        <v>0.026442226847212</v>
      </c>
      <c r="AP28" s="69"/>
      <c r="AQ28" s="9" t="n">
        <f aca="false">AQ27*(1+AO28)</f>
        <v>745611881.458929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433618070.405962</v>
      </c>
      <c r="AS28" s="70" t="n">
        <f aca="false">AQ28/AG113</f>
        <v>0.081929938969668</v>
      </c>
      <c r="AT28" s="70" t="n">
        <f aca="false">AR28/AG113</f>
        <v>0.0476471780130325</v>
      </c>
      <c r="AU28" s="9"/>
      <c r="AV28" s="7"/>
      <c r="AW28" s="7" t="n">
        <f aca="false">workers_and_wage_high!C16</f>
        <v>11583591</v>
      </c>
      <c r="AX28" s="7"/>
      <c r="AY28" s="40" t="n">
        <f aca="false">(AW28-AW27)/AW27</f>
        <v>0.0112847261629923</v>
      </c>
      <c r="AZ28" s="12" t="n">
        <f aca="false">workers_and_wage_high!B16</f>
        <v>6331.53688578529</v>
      </c>
      <c r="BA28" s="40" t="n">
        <f aca="false">(AZ28-AZ27)/AZ27</f>
        <v>-0.0567620508175585</v>
      </c>
      <c r="BB28" s="12" t="n"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0.0174243305640287</v>
      </c>
      <c r="BJ28" s="7" t="n">
        <f aca="false">BJ27+1</f>
        <v>2039</v>
      </c>
      <c r="BK28" s="40" t="n">
        <f aca="false">SUM(T110:T113)/AVERAGE(AG110:AG113)</f>
        <v>0.069681671296708</v>
      </c>
      <c r="BL28" s="40" t="n">
        <f aca="false">SUM(P110:P113)/AVERAGE(AG110:AG113)</f>
        <v>0.0159789293648334</v>
      </c>
      <c r="BM28" s="40" t="n">
        <f aca="false">SUM(D110:D113)/AVERAGE(AG110:AG113)</f>
        <v>0.0850330692521292</v>
      </c>
      <c r="BN28" s="40" t="n">
        <f aca="false">(SUM(H110:H113)+SUM(J110:J113))/AVERAGE(AG110:AG113)</f>
        <v>0.0147396063514928</v>
      </c>
      <c r="BO28" s="69" t="n">
        <f aca="false">AL28-BN28</f>
        <v>-0.0460699336717474</v>
      </c>
      <c r="BP28" s="32" t="n">
        <f aca="false">BN28+BM28</f>
        <v>0.0997726756036219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7341937.79087037</v>
      </c>
      <c r="D29" s="82" t="n">
        <f aca="false">'High pensions'!Q29</f>
        <v>90641207.294696</v>
      </c>
      <c r="E29" s="9"/>
      <c r="F29" s="82" t="n">
        <f aca="false">'High pensions'!I29</f>
        <v>16475112.3661772</v>
      </c>
      <c r="G29" s="82" t="n">
        <f aca="false">'High pensions'!K29</f>
        <v>224042.162428257</v>
      </c>
      <c r="H29" s="82" t="n">
        <f aca="false">'High pensions'!V29</f>
        <v>1232613.87455554</v>
      </c>
      <c r="I29" s="82" t="n">
        <f aca="false">'High pensions'!M29</f>
        <v>6929.13904417286</v>
      </c>
      <c r="J29" s="82" t="n">
        <f aca="false">'High pensions'!W29</f>
        <v>38122.0785945011</v>
      </c>
      <c r="K29" s="9"/>
      <c r="L29" s="82" t="n">
        <f aca="false">'High pensions'!N29</f>
        <v>3038125.44366606</v>
      </c>
      <c r="M29" s="67"/>
      <c r="N29" s="82" t="n">
        <f aca="false">'High pensions'!L29</f>
        <v>683434.677769862</v>
      </c>
      <c r="O29" s="9"/>
      <c r="P29" s="82" t="n">
        <f aca="false">'High pensions'!X29</f>
        <v>19524903.3210839</v>
      </c>
      <c r="Q29" s="67"/>
      <c r="R29" s="82" t="n">
        <f aca="false">'High SIPA income'!G24</f>
        <v>19735769.6864861</v>
      </c>
      <c r="S29" s="67"/>
      <c r="T29" s="82" t="n">
        <f aca="false">'High SIPA income'!J24</f>
        <v>75461425.9289891</v>
      </c>
      <c r="U29" s="9"/>
      <c r="V29" s="82" t="n">
        <f aca="false">'High SIPA income'!F24</f>
        <v>117488.447629411</v>
      </c>
      <c r="W29" s="67"/>
      <c r="X29" s="82" t="n">
        <f aca="false">'High SIPA income'!M24</f>
        <v>295097.107585721</v>
      </c>
      <c r="Y29" s="9"/>
      <c r="Z29" s="9" t="n">
        <f aca="false">R29+V29-N29-L29-F29</f>
        <v>-343414.3534976</v>
      </c>
      <c r="AA29" s="9"/>
      <c r="AB29" s="9" t="n">
        <f aca="false">T29-P29-D29</f>
        <v>-34704684.6867908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'Central scenario'!AG29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-0.00686596778596435</v>
      </c>
      <c r="AK29" s="68" t="n">
        <f aca="false">AK28+1</f>
        <v>2040</v>
      </c>
      <c r="AL29" s="69" t="n">
        <f aca="false">SUM(AB114:AB117)/AVERAGE(AG114:AG117)</f>
        <v>-0.0298552727058943</v>
      </c>
      <c r="AM29" s="9" t="n">
        <f aca="false">'Central scenario'!AM29</f>
        <v>3427469.19706586</v>
      </c>
      <c r="AN29" s="69" t="n">
        <f aca="false">AM29/AVERAGE(AG114:AG117)</f>
        <v>0.000369525862207041</v>
      </c>
      <c r="AO29" s="69" t="n">
        <f aca="false">'GDP evolution by scenario'!M113</f>
        <v>0.0265105085889403</v>
      </c>
      <c r="AP29" s="69"/>
      <c r="AQ29" s="9" t="n">
        <f aca="false">AQ28*(1+AO29)</f>
        <v>765378431.646362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441644587.555537</v>
      </c>
      <c r="AS29" s="70" t="n">
        <f aca="false">AQ29/AG117</f>
        <v>0.0818967037641606</v>
      </c>
      <c r="AT29" s="70" t="n">
        <f aca="false">AR29/AG117</f>
        <v>0.0472566699825591</v>
      </c>
      <c r="AV29" s="7"/>
      <c r="AW29" s="7" t="n">
        <f aca="false">workers_and_wage_high!C17</f>
        <v>11552257</v>
      </c>
      <c r="AX29" s="7"/>
      <c r="AY29" s="40" t="n">
        <f aca="false">(AW29-AW28)/AW28</f>
        <v>-0.00270503335278326</v>
      </c>
      <c r="AZ29" s="12" t="n">
        <f aca="false">workers_and_wage_high!B17</f>
        <v>6012.82687189068</v>
      </c>
      <c r="BA29" s="40" t="n">
        <f aca="false">(AZ29-AZ28)/AZ28</f>
        <v>-0.0503369118183828</v>
      </c>
      <c r="BB29" s="12" t="n"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0.0131995184684959</v>
      </c>
      <c r="BJ29" s="7" t="n">
        <f aca="false">BJ28+1</f>
        <v>2040</v>
      </c>
      <c r="BK29" s="40" t="n">
        <f aca="false">SUM(T114:T117)/AVERAGE(AG114:AG117)</f>
        <v>0.0697581072732202</v>
      </c>
      <c r="BL29" s="40" t="n">
        <f aca="false">SUM(P114:P117)/AVERAGE(AG114:AG117)</f>
        <v>0.0157407066811041</v>
      </c>
      <c r="BM29" s="40" t="n">
        <f aca="false">SUM(D114:D117)/AVERAGE(AG114:AG117)</f>
        <v>0.0838726732980104</v>
      </c>
      <c r="BN29" s="40" t="n">
        <f aca="false">(SUM(H114:H117)+SUM(J114:J117))/AVERAGE(AG114:AG117)</f>
        <v>0.0153730538225675</v>
      </c>
      <c r="BO29" s="69" t="n">
        <f aca="false">AL29-BN29</f>
        <v>-0.0452283265284618</v>
      </c>
      <c r="BP29" s="32" t="n">
        <f aca="false">BN29+BM29</f>
        <v>0.0992457271205779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1" t="n">
        <f aca="false">'High pensions'!Q30</f>
        <v>89965868.98707</v>
      </c>
      <c r="E30" s="6"/>
      <c r="F30" s="81" t="n">
        <f aca="false">'High pensions'!I30</f>
        <v>16352361.6346346</v>
      </c>
      <c r="G30" s="81" t="n">
        <f aca="false">'High pensions'!K30</f>
        <v>189722.850050616</v>
      </c>
      <c r="H30" s="81" t="n">
        <f aca="false">'High pensions'!V30</f>
        <v>1043799.14368794</v>
      </c>
      <c r="I30" s="81" t="n">
        <f aca="false">'High pensions'!M30</f>
        <v>5867.71701187475</v>
      </c>
      <c r="J30" s="81" t="n">
        <f aca="false">'High pensions'!W30</f>
        <v>32282.4477429262</v>
      </c>
      <c r="K30" s="6"/>
      <c r="L30" s="81" t="n">
        <f aca="false">'High pensions'!N30</f>
        <v>3559515.16025304</v>
      </c>
      <c r="M30" s="8"/>
      <c r="N30" s="81" t="n">
        <f aca="false">'High pensions'!L30</f>
        <v>678706.000540201</v>
      </c>
      <c r="O30" s="6"/>
      <c r="P30" s="81" t="n">
        <f aca="false">'High pensions'!X30</f>
        <v>22204381.2521039</v>
      </c>
      <c r="Q30" s="8"/>
      <c r="R30" s="81" t="n">
        <f aca="false">'High SIPA income'!G25</f>
        <v>15771872.8967792</v>
      </c>
      <c r="S30" s="8"/>
      <c r="T30" s="81" t="n">
        <f aca="false">'High SIPA income'!J25</f>
        <v>60305122.9958713</v>
      </c>
      <c r="U30" s="6"/>
      <c r="V30" s="81" t="n">
        <f aca="false">'High SIPA income'!F25</f>
        <v>113588.720787944</v>
      </c>
      <c r="W30" s="8"/>
      <c r="X30" s="81" t="n">
        <f aca="false">'High SIPA income'!M25</f>
        <v>285302.118082402</v>
      </c>
      <c r="Y30" s="6"/>
      <c r="Z30" s="6" t="n">
        <f aca="false">R30+V30-N30-L30-F30</f>
        <v>-4705121.17786079</v>
      </c>
      <c r="AA30" s="6"/>
      <c r="AB30" s="6" t="n">
        <f aca="false">T30-P30-D30</f>
        <v>-51865127.2433026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'Central scenario'!AG30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-0.0102468314898553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-0.239429642986263</v>
      </c>
      <c r="AS30" s="5"/>
      <c r="AT30" s="5"/>
      <c r="AU30" s="61" t="n">
        <f aca="false">AVERAGE(AH30:AH33)</f>
        <v>-0.000814920483286916</v>
      </c>
      <c r="AV30" s="5"/>
      <c r="AW30" s="5" t="n">
        <f aca="false">workers_and_wage_high!C18</f>
        <v>11484302</v>
      </c>
      <c r="AX30" s="5"/>
      <c r="AY30" s="61" t="n">
        <f aca="false">(AW30-AW29)/AW29</f>
        <v>-0.00588240029632305</v>
      </c>
      <c r="AZ30" s="11" t="n">
        <f aca="false">workers_and_wage_high!B18</f>
        <v>5980.7396309251</v>
      </c>
      <c r="BA30" s="61" t="n">
        <f aca="false">(AZ30-AZ29)/AZ29</f>
        <v>-0.0053364651351568</v>
      </c>
      <c r="BB30" s="11" t="n"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0.0152339769324719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2" t="n">
        <f aca="false">'High pensions'!Q31</f>
        <v>90945332.7709491</v>
      </c>
      <c r="E31" s="9"/>
      <c r="F31" s="82" t="n">
        <f aca="false">'High pensions'!I31</f>
        <v>16530390.7714879</v>
      </c>
      <c r="G31" s="82" t="n">
        <f aca="false">'High pensions'!K31</f>
        <v>183815.225100467</v>
      </c>
      <c r="H31" s="82" t="n">
        <f aca="false">'High pensions'!V31</f>
        <v>1011297.13424338</v>
      </c>
      <c r="I31" s="82" t="n">
        <f aca="false">'High pensions'!M31</f>
        <v>5685.00696187009</v>
      </c>
      <c r="J31" s="82" t="n">
        <f aca="false">'High pensions'!W31</f>
        <v>31277.2309559807</v>
      </c>
      <c r="K31" s="9"/>
      <c r="L31" s="82" t="n">
        <f aca="false">'High pensions'!N31</f>
        <v>3292886.12995688</v>
      </c>
      <c r="M31" s="67"/>
      <c r="N31" s="82" t="n">
        <f aca="false">'High pensions'!L31</f>
        <v>687168.922397811</v>
      </c>
      <c r="O31" s="9"/>
      <c r="P31" s="82" t="n">
        <f aca="false">'High pensions'!X31</f>
        <v>20867402.445491</v>
      </c>
      <c r="Q31" s="67"/>
      <c r="R31" s="82" t="n">
        <f aca="false">'High SIPA income'!G26</f>
        <v>18768315.1400203</v>
      </c>
      <c r="S31" s="67"/>
      <c r="T31" s="82" t="n">
        <f aca="false">'High SIPA income'!J26</f>
        <v>71762279.6196469</v>
      </c>
      <c r="U31" s="9"/>
      <c r="V31" s="82" t="n">
        <f aca="false">'High SIPA income'!F26</f>
        <v>109525.592719891</v>
      </c>
      <c r="W31" s="67"/>
      <c r="X31" s="82" t="n">
        <f aca="false">'High SIPA income'!M26</f>
        <v>275096.71180778</v>
      </c>
      <c r="Y31" s="9"/>
      <c r="Z31" s="9" t="n">
        <f aca="false">R31+V31-N31-L31-F31</f>
        <v>-1632605.09110241</v>
      </c>
      <c r="AA31" s="9"/>
      <c r="AB31" s="9" t="n">
        <f aca="false">T31-P31-D31</f>
        <v>-40050455.5967933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'Central scenario'!AG31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-0.00794259424464266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11534098</v>
      </c>
      <c r="AX31" s="7"/>
      <c r="AY31" s="40" t="n">
        <f aca="false">(AW31-AW30)/AW30</f>
        <v>0.00433600579295111</v>
      </c>
      <c r="AZ31" s="12" t="n">
        <f aca="false">workers_and_wage_high!B19</f>
        <v>5964.69692516812</v>
      </c>
      <c r="BA31" s="40" t="n">
        <f aca="false">(AZ31-AZ30)/AZ30</f>
        <v>-0.00268239494560594</v>
      </c>
      <c r="BB31" s="12" t="n"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0.0131565867750672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32552607.6410766</v>
      </c>
      <c r="D32" s="82" t="n">
        <f aca="false">'High pensions'!Q32</f>
        <v>93389852.5820061</v>
      </c>
      <c r="E32" s="9"/>
      <c r="F32" s="82" t="n">
        <f aca="false">'High pensions'!I32</f>
        <v>16974711.1834785</v>
      </c>
      <c r="G32" s="82" t="n">
        <f aca="false">'High pensions'!K32</f>
        <v>198428.68944272</v>
      </c>
      <c r="H32" s="82" t="n">
        <f aca="false">'High pensions'!V32</f>
        <v>1091696.10338541</v>
      </c>
      <c r="I32" s="82" t="n">
        <f aca="false">'High pensions'!M32</f>
        <v>6136.96977657895</v>
      </c>
      <c r="J32" s="82" t="n">
        <f aca="false">'High pensions'!W32</f>
        <v>33763.7970119198</v>
      </c>
      <c r="K32" s="9"/>
      <c r="L32" s="82" t="n">
        <f aca="false">'High pensions'!N32</f>
        <v>3222133.25828742</v>
      </c>
      <c r="M32" s="67"/>
      <c r="N32" s="82" t="n">
        <f aca="false">'High pensions'!L32</f>
        <v>707824.822523344</v>
      </c>
      <c r="O32" s="9"/>
      <c r="P32" s="82" t="n">
        <f aca="false">'High pensions'!X32</f>
        <v>20613908.126068</v>
      </c>
      <c r="Q32" s="67"/>
      <c r="R32" s="82" t="n">
        <f aca="false">'High SIPA income'!G27</f>
        <v>15636784.0553688</v>
      </c>
      <c r="S32" s="67"/>
      <c r="T32" s="82" t="n">
        <f aca="false">'High SIPA income'!J27</f>
        <v>59788599.1023591</v>
      </c>
      <c r="U32" s="9"/>
      <c r="V32" s="82" t="n">
        <f aca="false">'High SIPA income'!F27</f>
        <v>104871.150029721</v>
      </c>
      <c r="W32" s="67"/>
      <c r="X32" s="82" t="n">
        <f aca="false">'High SIPA income'!M27</f>
        <v>263406.093683137</v>
      </c>
      <c r="Y32" s="9"/>
      <c r="Z32" s="9" t="n">
        <f aca="false">R32+V32-N32-L32-F32</f>
        <v>-5163014.05889083</v>
      </c>
      <c r="AA32" s="9"/>
      <c r="AB32" s="9" t="n">
        <f aca="false">T32-P32-D32</f>
        <v>-54215161.6057151</v>
      </c>
      <c r="AC32" s="50"/>
      <c r="AD32" s="9" t="n">
        <v>22287255273.2248</v>
      </c>
      <c r="AE32" s="9" t="n">
        <f aca="false">'Central scenario'!AE32</f>
        <v>696715.277109837</v>
      </c>
      <c r="AF32" s="9"/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-0.0106646539957962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11625552</v>
      </c>
      <c r="AX32" s="7"/>
      <c r="AY32" s="40" t="n">
        <f aca="false">(AW32-AW31)/AW31</f>
        <v>0.00792901187418383</v>
      </c>
      <c r="AZ32" s="12" t="n">
        <f aca="false">workers_and_wage_high!B20</f>
        <v>5814.12701750829</v>
      </c>
      <c r="BA32" s="40" t="n">
        <f aca="false">(AZ32-AZ31)/AZ31</f>
        <v>-0.0252435135512918</v>
      </c>
      <c r="BB32" s="12" t="n">
        <f aca="false">(4*45-(BB30+BB31))/2</f>
        <v>44.6578693163224</v>
      </c>
      <c r="BC32" s="39" t="n">
        <f aca="false">'Central scenario'!BC32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0.0153704245312826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2" t="n">
        <f aca="false">'High pensions'!Q33</f>
        <v>91734934.6040553</v>
      </c>
      <c r="E33" s="9"/>
      <c r="F33" s="82" t="n">
        <f aca="false">'High pensions'!I33</f>
        <v>16673910.2513495</v>
      </c>
      <c r="G33" s="82" t="n">
        <f aca="false">'High pensions'!K33</f>
        <v>215995.281422386</v>
      </c>
      <c r="H33" s="82" t="n">
        <f aca="false">'High pensions'!V33</f>
        <v>1188342.30947497</v>
      </c>
      <c r="I33" s="82" t="n">
        <f aca="false">'High pensions'!M33</f>
        <v>6680.26643574389</v>
      </c>
      <c r="J33" s="82" t="n">
        <f aca="false">'High pensions'!W33</f>
        <v>36752.8549322156</v>
      </c>
      <c r="K33" s="9"/>
      <c r="L33" s="82" t="n">
        <f aca="false">'High pensions'!N33</f>
        <v>3292135.92902713</v>
      </c>
      <c r="M33" s="67"/>
      <c r="N33" s="82" t="n">
        <f aca="false">'High pensions'!L33</f>
        <v>695086.389893012</v>
      </c>
      <c r="O33" s="9"/>
      <c r="P33" s="82" t="n">
        <f aca="false">'High pensions'!X33</f>
        <v>20907069.2194283</v>
      </c>
      <c r="Q33" s="67"/>
      <c r="R33" s="82" t="n">
        <f aca="false">'High SIPA income'!G28</f>
        <v>17828312.0424552</v>
      </c>
      <c r="S33" s="67"/>
      <c r="T33" s="82" t="n">
        <f aca="false">'High SIPA income'!J28</f>
        <v>68168096.3044403</v>
      </c>
      <c r="U33" s="9"/>
      <c r="V33" s="82" t="n">
        <f aca="false">'High SIPA income'!F28</f>
        <v>105328.863710972</v>
      </c>
      <c r="W33" s="67"/>
      <c r="X33" s="82" t="n">
        <f aca="false">'High SIPA income'!M28</f>
        <v>264555.738487923</v>
      </c>
      <c r="Y33" s="9"/>
      <c r="Z33" s="9" t="n">
        <f aca="false">R33+V33-N33-L33-F33</f>
        <v>-2727491.66410347</v>
      </c>
      <c r="AA33" s="9"/>
      <c r="AB33" s="9" t="n">
        <f aca="false">T33-P33-D33</f>
        <v>-44473907.5190432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-0.0088281622019504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11738891</v>
      </c>
      <c r="AX33" s="7"/>
      <c r="AY33" s="40" t="n">
        <f aca="false">(AW33-AW32)/AW32</f>
        <v>0.00974912847149107</v>
      </c>
      <c r="AZ33" s="12" t="n">
        <f aca="false">workers_and_wage_high!B21</f>
        <v>5633.24553537283</v>
      </c>
      <c r="BA33" s="40" t="n">
        <f aca="false">(AZ33-AZ32)/AZ32</f>
        <v>-0.0311106863662884</v>
      </c>
      <c r="BB33" s="12" t="n">
        <f aca="false">BB32</f>
        <v>44.6578693163224</v>
      </c>
      <c r="BC33" s="39" t="n">
        <f aca="false">'Central scenario'!BC33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0.0133357925961451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1" t="n">
        <f aca="false">'High pensions'!Q34</f>
        <v>105302741.754903</v>
      </c>
      <c r="E34" s="6"/>
      <c r="F34" s="81" t="n">
        <f aca="false">'High pensions'!I34</f>
        <v>19140019.8062023</v>
      </c>
      <c r="G34" s="81" t="n">
        <f aca="false">'High pensions'!K34</f>
        <v>236635.046227798</v>
      </c>
      <c r="H34" s="81" t="n">
        <f aca="false">'High pensions'!V34</f>
        <v>1301896.20571922</v>
      </c>
      <c r="I34" s="81" t="n">
        <f aca="false">'High pensions'!M34</f>
        <v>7318.60967714837</v>
      </c>
      <c r="J34" s="81" t="n">
        <f aca="false">'High pensions'!W34</f>
        <v>40264.8311047179</v>
      </c>
      <c r="K34" s="6"/>
      <c r="L34" s="81" t="n">
        <f aca="false">'High pensions'!N34</f>
        <v>3802902.90237036</v>
      </c>
      <c r="M34" s="8"/>
      <c r="N34" s="81" t="n">
        <f aca="false">'High pensions'!L34</f>
        <v>711251.297608551</v>
      </c>
      <c r="O34" s="6"/>
      <c r="P34" s="81" t="n">
        <f aca="false">'High pensions'!X34</f>
        <v>23646376.0250224</v>
      </c>
      <c r="Q34" s="8"/>
      <c r="R34" s="81" t="n">
        <f aca="false">'High SIPA income'!G29</f>
        <v>16232425.4709844</v>
      </c>
      <c r="S34" s="8"/>
      <c r="T34" s="81" t="n">
        <f aca="false">'High SIPA income'!J29</f>
        <v>62066085.6802197</v>
      </c>
      <c r="U34" s="6"/>
      <c r="V34" s="81" t="n">
        <f aca="false">'High SIPA income'!F29</f>
        <v>114354.601684911</v>
      </c>
      <c r="W34" s="8"/>
      <c r="X34" s="81" t="n">
        <f aca="false">'High SIPA income'!M29</f>
        <v>287225.790085993</v>
      </c>
      <c r="Y34" s="6"/>
      <c r="Z34" s="6" t="n">
        <f aca="false">R34+V34-N34-L34-F34</f>
        <v>-7307393.93351183</v>
      </c>
      <c r="AA34" s="6"/>
      <c r="AB34" s="6" t="n">
        <f aca="false">T34-P34-D34</f>
        <v>-66883032.0997058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-0.0139523047981523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61" t="n">
        <f aca="false">AVERAGE(AH34:AH37)</f>
        <v>-0.0094103646852777</v>
      </c>
      <c r="AV34" s="5"/>
      <c r="AW34" s="5" t="n">
        <f aca="false">workers_and_wage_high!C22</f>
        <v>11516006</v>
      </c>
      <c r="AX34" s="5"/>
      <c r="AY34" s="61" t="n">
        <f aca="false">(AW34-AW33)/AW33</f>
        <v>-0.0189868872621783</v>
      </c>
      <c r="AZ34" s="11" t="n">
        <f aca="false">workers_and_wage_high!B22</f>
        <v>5931.41495321902</v>
      </c>
      <c r="BA34" s="61" t="n">
        <f aca="false">(AZ34-AZ33)/AZ33</f>
        <v>0.0529303073998625</v>
      </c>
      <c r="BB34" s="11" t="n">
        <f aca="false">BB33*3/4+BB37*1/4</f>
        <v>45.4934019872418</v>
      </c>
      <c r="BC34" s="66" t="n">
        <f aca="false">'Central scenario'!BC34</f>
        <v>11.3722743431335</v>
      </c>
      <c r="BD34" s="11" t="n">
        <f aca="false">BB34+BC34/2</f>
        <v>51.1795391588085</v>
      </c>
      <c r="BE34" s="61" t="n">
        <f aca="false">BD34/BD33-1</f>
        <v>0.0165964675679997</v>
      </c>
      <c r="BF34" s="5"/>
      <c r="BG34" s="5"/>
      <c r="BH34" s="5"/>
      <c r="BI34" s="61" t="n">
        <f aca="false">T41/AG41</f>
        <v>0.0157336818875854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2" t="n">
        <f aca="false">'High pensions'!Q35</f>
        <v>96812503.9722923</v>
      </c>
      <c r="E35" s="9"/>
      <c r="F35" s="82" t="n">
        <f aca="false">'High pensions'!I35</f>
        <v>17596818.5883577</v>
      </c>
      <c r="G35" s="82" t="n">
        <f aca="false">'High pensions'!K35</f>
        <v>281445.048536626</v>
      </c>
      <c r="H35" s="82" t="n">
        <f aca="false">'High pensions'!V35</f>
        <v>1548427.61733427</v>
      </c>
      <c r="I35" s="82" t="n">
        <f aca="false">'High pensions'!M35</f>
        <v>8704.48603721522</v>
      </c>
      <c r="J35" s="82" t="n">
        <f aca="false">'High pensions'!W35</f>
        <v>47889.5139381732</v>
      </c>
      <c r="K35" s="9"/>
      <c r="L35" s="82" t="n">
        <f aca="false">'High pensions'!N35</f>
        <v>2966127.70886977</v>
      </c>
      <c r="M35" s="67"/>
      <c r="N35" s="82" t="n">
        <f aca="false">'High pensions'!L35</f>
        <v>723269.511201572</v>
      </c>
      <c r="O35" s="9"/>
      <c r="P35" s="82" t="n">
        <f aca="false">'High pensions'!X35</f>
        <v>19370466.2333284</v>
      </c>
      <c r="Q35" s="67"/>
      <c r="R35" s="82" t="n">
        <f aca="false">'High SIPA income'!G30</f>
        <v>18319168.6231529</v>
      </c>
      <c r="S35" s="67"/>
      <c r="T35" s="82" t="n">
        <f aca="false">'High SIPA income'!J30</f>
        <v>70044928.9841124</v>
      </c>
      <c r="U35" s="9"/>
      <c r="V35" s="82" t="n">
        <f aca="false">'High SIPA income'!F30</f>
        <v>82723.7607858221</v>
      </c>
      <c r="W35" s="67"/>
      <c r="X35" s="82" t="n">
        <f aca="false">'High SIPA income'!M30</f>
        <v>207778.23717196</v>
      </c>
      <c r="Y35" s="9"/>
      <c r="Z35" s="9" t="n">
        <f aca="false">R35+V35-N35-L35-F35</f>
        <v>-2884323.42449029</v>
      </c>
      <c r="AA35" s="9"/>
      <c r="AB35" s="9" t="n">
        <f aca="false">T35-P35-D35</f>
        <v>-46138041.2215083</v>
      </c>
      <c r="AC35" s="50"/>
      <c r="AD35" s="9"/>
      <c r="AE35" s="9"/>
      <c r="AF35" s="9"/>
      <c r="AG35" s="9" t="n">
        <f aca="false">AG34*'Optimist macro hypothesis'!B17/'Optimist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-0.0114772688541477</v>
      </c>
      <c r="AK35" s="7"/>
      <c r="AL35" s="7"/>
      <c r="AM35" s="91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9401693</v>
      </c>
      <c r="AX35" s="7"/>
      <c r="AY35" s="40" t="n">
        <f aca="false">(AW35-AW34)/AW34</f>
        <v>-0.18359776818456</v>
      </c>
      <c r="AZ35" s="12" t="n">
        <f aca="false">workers_and_wage_high!B23</f>
        <v>6364.43420483386</v>
      </c>
      <c r="BA35" s="40" t="n">
        <f aca="false">(AZ35-AZ34)/AZ34</f>
        <v>0.0730043767010163</v>
      </c>
      <c r="BB35" s="12" t="n">
        <f aca="false">BB33*2/4+BB37*2/4</f>
        <v>46.3289346581612</v>
      </c>
      <c r="BC35" s="39" t="n">
        <f aca="false">'Central scenario'!BC35</f>
        <v>11.3722743431335</v>
      </c>
      <c r="BD35" s="12" t="n">
        <f aca="false">BB35+BC35/2</f>
        <v>52.0150718297279</v>
      </c>
      <c r="BE35" s="40" t="n">
        <f aca="false">BD35/BD34-1</f>
        <v>0.0163255215785898</v>
      </c>
      <c r="BF35" s="7"/>
      <c r="BG35" s="7" t="e">
        <f aca="false">AVERAGE(BF34:BF37)</f>
        <v>#DIV/0!</v>
      </c>
      <c r="BH35" s="7"/>
      <c r="BI35" s="40" t="n">
        <f aca="false">T42/AG42</f>
        <v>0.0137317585700002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2" t="n">
        <f aca="false">'High pensions'!Q36</f>
        <v>96220955.7449118</v>
      </c>
      <c r="E36" s="9"/>
      <c r="F36" s="82" t="n">
        <f aca="false">'High pensions'!I36</f>
        <v>17489297.6957418</v>
      </c>
      <c r="G36" s="82" t="n">
        <f aca="false">'High pensions'!K36</f>
        <v>290263.428839053</v>
      </c>
      <c r="H36" s="82" t="n">
        <f aca="false">'High pensions'!V36</f>
        <v>1596943.7439154</v>
      </c>
      <c r="I36" s="82" t="n">
        <f aca="false">'High pensions'!M36</f>
        <v>8977.21944863064</v>
      </c>
      <c r="J36" s="82" t="n">
        <f aca="false">'High pensions'!W36</f>
        <v>49390.0126984151</v>
      </c>
      <c r="K36" s="9"/>
      <c r="L36" s="82" t="n">
        <f aca="false">'High pensions'!N36</f>
        <v>2955506.1594936</v>
      </c>
      <c r="M36" s="67"/>
      <c r="N36" s="82" t="n">
        <f aca="false">'High pensions'!L36</f>
        <v>720933.057376437</v>
      </c>
      <c r="O36" s="9"/>
      <c r="P36" s="82" t="n">
        <f aca="false">'High pensions'!X36</f>
        <v>19302496.4835422</v>
      </c>
      <c r="Q36" s="67"/>
      <c r="R36" s="82" t="n">
        <f aca="false">'High SIPA income'!G31</f>
        <v>15717905.5046263</v>
      </c>
      <c r="S36" s="67"/>
      <c r="T36" s="82" t="n">
        <f aca="false">'High SIPA income'!J31</f>
        <v>60098773.9945292</v>
      </c>
      <c r="U36" s="9"/>
      <c r="V36" s="82" t="n">
        <f aca="false">'High SIPA income'!F31</f>
        <v>82703.572565179</v>
      </c>
      <c r="W36" s="67"/>
      <c r="X36" s="82" t="n">
        <f aca="false">'High SIPA income'!M31</f>
        <v>207727.53018213</v>
      </c>
      <c r="Y36" s="9"/>
      <c r="Z36" s="9" t="n">
        <f aca="false">R36+V36-N36-L36-F36</f>
        <v>-5365127.83542037</v>
      </c>
      <c r="AA36" s="9"/>
      <c r="AB36" s="9" t="n">
        <f aca="false">T36-P36-D36</f>
        <v>-55424678.2339247</v>
      </c>
      <c r="AC36" s="50"/>
      <c r="AD36" s="9"/>
      <c r="AE36" s="9"/>
      <c r="AF36" s="9"/>
      <c r="AG36" s="9" t="n">
        <f aca="false">AG35*'Optimist macro hypothesis'!B18/'Optimist macro hypothesis'!B17</f>
        <v>4553103519.4936</v>
      </c>
      <c r="AH36" s="40" t="n">
        <f aca="false">(AG36-AG35)/AG35</f>
        <v>0.132627043335197</v>
      </c>
      <c r="AI36" s="40"/>
      <c r="AJ36" s="40" t="n">
        <f aca="false">AB36/AG36</f>
        <v>-0.0121729448927814</v>
      </c>
      <c r="AK36" s="7"/>
      <c r="AL36" s="7"/>
      <c r="AU36" s="9"/>
      <c r="AW36" s="7" t="n">
        <f aca="false">workers_and_wage_high!C24</f>
        <v>9905628</v>
      </c>
      <c r="AY36" s="40" t="n">
        <f aca="false">(AW36-AW35)/AW35</f>
        <v>0.053600452599335</v>
      </c>
      <c r="AZ36" s="12" t="n">
        <f aca="false">workers_and_wage_high!B24</f>
        <v>6093.27890464604</v>
      </c>
      <c r="BA36" s="40" t="n">
        <f aca="false">(AZ36-AZ35)/AZ35</f>
        <v>-0.0426047770250921</v>
      </c>
      <c r="BB36" s="12" t="n">
        <f aca="false">BB33*1/4+BB37*3/4</f>
        <v>47.1644673290806</v>
      </c>
      <c r="BC36" s="39" t="n">
        <f aca="false">'Central scenario'!BC36</f>
        <v>11.3722743431335</v>
      </c>
      <c r="BD36" s="12" t="n">
        <f aca="false">BB36+BC36/2</f>
        <v>52.8506045006473</v>
      </c>
      <c r="BE36" s="40" t="n">
        <f aca="false">BD36/BD35-1</f>
        <v>0.0160632801518479</v>
      </c>
      <c r="BF36" s="7"/>
      <c r="BG36" s="7"/>
      <c r="BI36" s="40" t="n">
        <f aca="false">T43/AG43</f>
        <v>0.0162728192556639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2" t="n">
        <f aca="false">'High pensions'!Q37</f>
        <v>93539353.3926854</v>
      </c>
      <c r="E37" s="9"/>
      <c r="F37" s="82" t="n">
        <f aca="false">'High pensions'!I37</f>
        <v>17001884.7254942</v>
      </c>
      <c r="G37" s="82" t="n">
        <f aca="false">'High pensions'!K37</f>
        <v>287669.736000868</v>
      </c>
      <c r="H37" s="82" t="n">
        <f aca="false">'High pensions'!V37</f>
        <v>1582674.01118281</v>
      </c>
      <c r="I37" s="82" t="n">
        <f aca="false">'High pensions'!M37</f>
        <v>8897.00214435678</v>
      </c>
      <c r="J37" s="82" t="n">
        <f aca="false">'High pensions'!W37</f>
        <v>48948.6807582314</v>
      </c>
      <c r="K37" s="9"/>
      <c r="L37" s="82" t="n">
        <f aca="false">'High pensions'!N37</f>
        <v>2951808.46225217</v>
      </c>
      <c r="M37" s="67"/>
      <c r="N37" s="82" t="n">
        <f aca="false">'High pensions'!L37</f>
        <v>702216.019546598</v>
      </c>
      <c r="O37" s="9"/>
      <c r="P37" s="82" t="n">
        <f aca="false">'High pensions'!X37</f>
        <v>19180333.4952575</v>
      </c>
      <c r="Q37" s="67"/>
      <c r="R37" s="82" t="n">
        <f aca="false">'High SIPA income'!G32</f>
        <v>18858569.3805988</v>
      </c>
      <c r="S37" s="67"/>
      <c r="T37" s="82" t="n">
        <f aca="false">'High SIPA income'!J32</f>
        <v>72107374.5309874</v>
      </c>
      <c r="U37" s="9"/>
      <c r="V37" s="82" t="n">
        <f aca="false">'High SIPA income'!F32</f>
        <v>86637.1798480788</v>
      </c>
      <c r="W37" s="67"/>
      <c r="X37" s="82" t="n">
        <f aca="false">'High SIPA income'!M32</f>
        <v>217607.617586326</v>
      </c>
      <c r="Y37" s="9"/>
      <c r="Z37" s="9" t="n">
        <f aca="false">R37+V37-N37-L37-F37</f>
        <v>-1710702.64684612</v>
      </c>
      <c r="AA37" s="9"/>
      <c r="AB37" s="9" t="n">
        <f aca="false">T37-P37-D37</f>
        <v>-40612312.3569555</v>
      </c>
      <c r="AC37" s="50"/>
      <c r="AD37" s="9"/>
      <c r="AE37" s="9"/>
      <c r="AF37" s="9"/>
      <c r="AG37" s="9" t="n">
        <f aca="false">AG36*'Optimist macro hypothesis'!B19/'Optimist macro hypothesis'!B18</f>
        <v>4733325700.21733</v>
      </c>
      <c r="AH37" s="40" t="n">
        <f aca="false">(AG37-AG36)/AG36</f>
        <v>0.0395822717300692</v>
      </c>
      <c r="AI37" s="40" t="n">
        <f aca="false">(AG37-AG33)/AG33</f>
        <v>-0.0604251039042056</v>
      </c>
      <c r="AJ37" s="40" t="n">
        <f aca="false">AB37/AG37</f>
        <v>-0.00858007982740144</v>
      </c>
      <c r="AK37" s="7"/>
      <c r="AL37" s="7"/>
      <c r="AW37" s="7" t="n">
        <f aca="false">workers_and_wage_high!C25</f>
        <v>10445166</v>
      </c>
      <c r="AY37" s="40" t="n">
        <f aca="false">(AW37-AW36)/AW36</f>
        <v>0.0544678237462582</v>
      </c>
      <c r="AZ37" s="12" t="n">
        <f aca="false">workers_and_wage_high!B25</f>
        <v>6024.01145808367</v>
      </c>
      <c r="BA37" s="40" t="n">
        <f aca="false">(AZ37-AZ36)/AZ36</f>
        <v>-0.0113678444145337</v>
      </c>
      <c r="BB37" s="76" t="n">
        <v>48</v>
      </c>
      <c r="BC37" s="39" t="n">
        <f aca="false">'Central scenario'!BC37</f>
        <v>11.3722743431335</v>
      </c>
      <c r="BD37" s="12" t="n">
        <f aca="false">BB37+BC37/2</f>
        <v>53.6861371715667</v>
      </c>
      <c r="BE37" s="40" t="n">
        <f aca="false">BD37/BD36-1</f>
        <v>0.015809330447851</v>
      </c>
      <c r="BG37" s="73" t="n">
        <f aca="false">(BB37-BB33)/BB33</f>
        <v>0.0748385611504334</v>
      </c>
      <c r="BI37" s="40" t="n">
        <f aca="false">T44/AG44</f>
        <v>0.0141576394309692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1" t="n">
        <f aca="false">'High pensions'!Q38</f>
        <v>90642559.4444373</v>
      </c>
      <c r="E38" s="6"/>
      <c r="F38" s="81" t="n">
        <f aca="false">'High pensions'!I38</f>
        <v>16475358.1353984</v>
      </c>
      <c r="G38" s="81" t="n">
        <f aca="false">'High pensions'!K38</f>
        <v>291984.389922215</v>
      </c>
      <c r="H38" s="81" t="n">
        <f aca="false">'High pensions'!V38</f>
        <v>1606411.96402935</v>
      </c>
      <c r="I38" s="81" t="n">
        <f aca="false">'High pensions'!M38</f>
        <v>9030.44504914078</v>
      </c>
      <c r="J38" s="81" t="n">
        <f aca="false">'High pensions'!W38</f>
        <v>49682.8442483308</v>
      </c>
      <c r="K38" s="6"/>
      <c r="L38" s="81" t="n">
        <f aca="false">'High pensions'!N38</f>
        <v>3386475.78944687</v>
      </c>
      <c r="M38" s="8"/>
      <c r="N38" s="81" t="n">
        <f aca="false">'High pensions'!L38</f>
        <v>682372.575986842</v>
      </c>
      <c r="O38" s="6"/>
      <c r="P38" s="81" t="n">
        <f aca="false">'High pensions'!X38</f>
        <v>21326651.5506889</v>
      </c>
      <c r="Q38" s="8"/>
      <c r="R38" s="81" t="n">
        <f aca="false">'High SIPA income'!G33</f>
        <v>16641554.6129448</v>
      </c>
      <c r="S38" s="8"/>
      <c r="T38" s="81" t="n">
        <f aca="false">'High SIPA income'!J33</f>
        <v>63630426.4144233</v>
      </c>
      <c r="U38" s="6"/>
      <c r="V38" s="81" t="n">
        <f aca="false">'High SIPA income'!F33</f>
        <v>94179.169061997</v>
      </c>
      <c r="W38" s="8"/>
      <c r="X38" s="81" t="n">
        <f aca="false">'High SIPA income'!M33</f>
        <v>236550.920075863</v>
      </c>
      <c r="Y38" s="6"/>
      <c r="Z38" s="6" t="n">
        <f aca="false">R38+V38-N38-L38-F38</f>
        <v>-3808472.7188253</v>
      </c>
      <c r="AA38" s="6"/>
      <c r="AB38" s="6" t="n">
        <f aca="false">T38-P38-D38</f>
        <v>-48338784.5807029</v>
      </c>
      <c r="AC38" s="50"/>
      <c r="AD38" s="6"/>
      <c r="AE38" s="6"/>
      <c r="AF38" s="6"/>
      <c r="AG38" s="6" t="n">
        <f aca="false">AG37*'Optimist macro hypothesis'!B20/'Optimist macro hypothesis'!B19</f>
        <v>4836393169.61815</v>
      </c>
      <c r="AH38" s="61" t="n">
        <f aca="false">(AG38-AG37)/AG37</f>
        <v>0.0217748525938319</v>
      </c>
      <c r="AI38" s="61"/>
      <c r="AJ38" s="61" t="n">
        <f aca="false">AB38/AG38</f>
        <v>-0.00999480044020479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0.0230033446147109</v>
      </c>
      <c r="AV38" s="5"/>
      <c r="AW38" s="5" t="n">
        <f aca="false">workers_and_wage_high!C26</f>
        <v>10784959</v>
      </c>
      <c r="AX38" s="5"/>
      <c r="AY38" s="61" t="n">
        <f aca="false">(AW38-AW37)/AW37</f>
        <v>0.0325311249241994</v>
      </c>
      <c r="AZ38" s="11" t="n">
        <f aca="false">workers_and_wage_high!B26</f>
        <v>6023.25938605303</v>
      </c>
      <c r="BA38" s="61" t="n">
        <f aca="false">(AZ38-AZ37)/AZ37</f>
        <v>-0.000124845717155359</v>
      </c>
      <c r="BB38" s="11" t="n">
        <f aca="false">BB37*3/4+BB41*1/4</f>
        <v>49.25</v>
      </c>
      <c r="BC38" s="66" t="n">
        <f aca="false">'Central scenario'!BC38</f>
        <v>11.3722743431335</v>
      </c>
      <c r="BD38" s="11" t="n">
        <f aca="false">BB38+BC38/2</f>
        <v>54.9361371715667</v>
      </c>
      <c r="BE38" s="61" t="n">
        <f aca="false">BD38/BD37-1</f>
        <v>0.0232834781166193</v>
      </c>
      <c r="BF38" s="5"/>
      <c r="BG38" s="5"/>
      <c r="BH38" s="5"/>
      <c r="BI38" s="61" t="n">
        <f aca="false">T45/AG45</f>
        <v>0.0166119970355434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2" t="n">
        <f aca="false">'High pensions'!Q39</f>
        <v>93388465.7243261</v>
      </c>
      <c r="E39" s="9"/>
      <c r="F39" s="82" t="n">
        <f aca="false">'High pensions'!I39</f>
        <v>16974459.1056787</v>
      </c>
      <c r="G39" s="82" t="n">
        <f aca="false">'High pensions'!K39</f>
        <v>318527.02195774</v>
      </c>
      <c r="H39" s="82" t="n">
        <f aca="false">'High pensions'!V39</f>
        <v>1752441.69414627</v>
      </c>
      <c r="I39" s="82" t="n">
        <f aca="false">'High pensions'!M39</f>
        <v>9851.35119456932</v>
      </c>
      <c r="J39" s="82" t="n">
        <f aca="false">'High pensions'!W39</f>
        <v>54199.2276540085</v>
      </c>
      <c r="K39" s="9"/>
      <c r="L39" s="82" t="n">
        <f aca="false">'High pensions'!N39</f>
        <v>2920270.0300548</v>
      </c>
      <c r="M39" s="67"/>
      <c r="N39" s="82" t="n">
        <f aca="false">'High pensions'!L39</f>
        <v>704497.242642697</v>
      </c>
      <c r="O39" s="9"/>
      <c r="P39" s="82" t="n">
        <f aca="false">'High pensions'!X39</f>
        <v>19029231.037063</v>
      </c>
      <c r="Q39" s="67"/>
      <c r="R39" s="82" t="n">
        <f aca="false">'High SIPA income'!G34</f>
        <v>19767768.037686</v>
      </c>
      <c r="S39" s="67"/>
      <c r="T39" s="82" t="n">
        <f aca="false">'High SIPA income'!J34</f>
        <v>75583774.3981534</v>
      </c>
      <c r="U39" s="9"/>
      <c r="V39" s="82" t="n">
        <f aca="false">'High SIPA income'!F34</f>
        <v>97742.8609021736</v>
      </c>
      <c r="W39" s="67"/>
      <c r="X39" s="82" t="n">
        <f aca="false">'High SIPA income'!M34</f>
        <v>245501.886537519</v>
      </c>
      <c r="Y39" s="9"/>
      <c r="Z39" s="9" t="n">
        <f aca="false">R39+V39-N39-L39-F39</f>
        <v>-733715.479787998</v>
      </c>
      <c r="AA39" s="9"/>
      <c r="AB39" s="9" t="n">
        <f aca="false">T39-P39-D39</f>
        <v>-36833922.3632358</v>
      </c>
      <c r="AC39" s="50"/>
      <c r="AD39" s="9"/>
      <c r="AE39" s="9"/>
      <c r="AF39" s="9"/>
      <c r="AG39" s="9" t="n">
        <f aca="false">AG38*'Optimist macro hypothesis'!B21/'Optimist macro hypothesis'!B20</f>
        <v>4917481247.46468</v>
      </c>
      <c r="AH39" s="40" t="n">
        <f aca="false">(AG39-AG38)/AG38</f>
        <v>0.0167662295025796</v>
      </c>
      <c r="AI39" s="40"/>
      <c r="AJ39" s="40" t="n">
        <f aca="false">AB39/AG39</f>
        <v>-0.00749040423534433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11098718</v>
      </c>
      <c r="AX39" s="7"/>
      <c r="AY39" s="40" t="n">
        <f aca="false">(AW39-AW38)/AW38</f>
        <v>0.0290922756405472</v>
      </c>
      <c r="AZ39" s="12" t="n">
        <f aca="false">workers_and_wage_high!B27</f>
        <v>6053.07747986075</v>
      </c>
      <c r="BA39" s="40" t="n">
        <f aca="false">(AZ39-AZ38)/AZ38</f>
        <v>0.0049504914028384</v>
      </c>
      <c r="BB39" s="12" t="n">
        <f aca="false">BB37*2/4+BB41*2/4</f>
        <v>50.5</v>
      </c>
      <c r="BC39" s="39" t="n">
        <f aca="false">'Central scenario'!BC39</f>
        <v>11.3722743431335</v>
      </c>
      <c r="BD39" s="12" t="n">
        <f aca="false">BB39+BC39/2</f>
        <v>56.1861371715667</v>
      </c>
      <c r="BE39" s="40" t="n">
        <f aca="false">BD39/BD38-1</f>
        <v>0.0227536930035002</v>
      </c>
      <c r="BF39" s="7"/>
      <c r="BG39" s="7"/>
      <c r="BH39" s="7"/>
      <c r="BI39" s="40" t="n">
        <f aca="false">T46/AG46</f>
        <v>0.0143431569884833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2" t="n">
        <f aca="false">'High pensions'!Q40</f>
        <v>96119734.6127967</v>
      </c>
      <c r="E40" s="9"/>
      <c r="F40" s="82" t="n">
        <f aca="false">'High pensions'!I40</f>
        <v>17470899.5568026</v>
      </c>
      <c r="G40" s="82" t="n">
        <f aca="false">'High pensions'!K40</f>
        <v>339810.949559993</v>
      </c>
      <c r="H40" s="82" t="n">
        <f aca="false">'High pensions'!V40</f>
        <v>1869539.58403998</v>
      </c>
      <c r="I40" s="82" t="n">
        <f aca="false">'High pensions'!M40</f>
        <v>10509.6169967008</v>
      </c>
      <c r="J40" s="82" t="n">
        <f aca="false">'High pensions'!W40</f>
        <v>57820.8118775248</v>
      </c>
      <c r="K40" s="9"/>
      <c r="L40" s="82" t="n">
        <f aca="false">'High pensions'!N40</f>
        <v>3036640.16478369</v>
      </c>
      <c r="M40" s="67"/>
      <c r="N40" s="82" t="n">
        <f aca="false">'High pensions'!L40</f>
        <v>725952.543477967</v>
      </c>
      <c r="O40" s="9"/>
      <c r="P40" s="82" t="n">
        <f aca="false">'High pensions'!X40</f>
        <v>19751116.9542301</v>
      </c>
      <c r="Q40" s="67"/>
      <c r="R40" s="82" t="n">
        <f aca="false">'High SIPA income'!G35</f>
        <v>17785801.4865081</v>
      </c>
      <c r="S40" s="67"/>
      <c r="T40" s="82" t="n">
        <f aca="false">'High SIPA income'!J35</f>
        <v>68005553.5093142</v>
      </c>
      <c r="U40" s="9"/>
      <c r="V40" s="82" t="n">
        <f aca="false">'High SIPA income'!F35</f>
        <v>103476.731353944</v>
      </c>
      <c r="W40" s="67"/>
      <c r="X40" s="82" t="n">
        <f aca="false">'High SIPA income'!M35</f>
        <v>259903.715991645</v>
      </c>
      <c r="Y40" s="9"/>
      <c r="Z40" s="9" t="n">
        <f aca="false">R40+V40-N40-L40-F40</f>
        <v>-3344214.04720224</v>
      </c>
      <c r="AA40" s="9"/>
      <c r="AB40" s="9" t="n">
        <f aca="false">T40-P40-D40</f>
        <v>-47865298.0577125</v>
      </c>
      <c r="AC40" s="50"/>
      <c r="AD40" s="9"/>
      <c r="AE40" s="9"/>
      <c r="AF40" s="9"/>
      <c r="AG40" s="9" t="n">
        <f aca="false">AG39*'Optimist macro hypothesis'!B22/'Optimist macro hypothesis'!B21</f>
        <v>5099475941.83284</v>
      </c>
      <c r="AH40" s="40" t="n">
        <f aca="false">(AG40-AG39)/AG39</f>
        <v>0.037009738361888</v>
      </c>
      <c r="AI40" s="40"/>
      <c r="AJ40" s="40" t="n">
        <f aca="false">AB40/AG40</f>
        <v>-0.00938631706545691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11565270</v>
      </c>
      <c r="AX40" s="7"/>
      <c r="AY40" s="40" t="n">
        <f aca="false">(AW40-AW39)/AW39</f>
        <v>0.042036566745817</v>
      </c>
      <c r="AZ40" s="12" t="n">
        <f aca="false">workers_and_wage_high!B28</f>
        <v>6078.66390424907</v>
      </c>
      <c r="BA40" s="40" t="n">
        <f aca="false">(AZ40-AZ39)/AZ39</f>
        <v>0.00422701088387615</v>
      </c>
      <c r="BB40" s="12" t="n">
        <f aca="false">BB37*1/4+BB41*3/4</f>
        <v>51.75</v>
      </c>
      <c r="BC40" s="39" t="n">
        <f aca="false">'Central scenario'!BC40</f>
        <v>11.3722743431335</v>
      </c>
      <c r="BD40" s="12" t="n">
        <f aca="false">BB40+BC40/2</f>
        <v>57.4361371715667</v>
      </c>
      <c r="BE40" s="40" t="n">
        <f aca="false">BD40/BD39-1</f>
        <v>0.0222474806584954</v>
      </c>
      <c r="BF40" s="7"/>
      <c r="BG40" s="7"/>
      <c r="BH40" s="7"/>
      <c r="BI40" s="40" t="n">
        <f aca="false">T47/AG47</f>
        <v>0.0164576806713269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2" t="n">
        <f aca="false">'High pensions'!Q41</f>
        <v>100051993.240703</v>
      </c>
      <c r="E41" s="9"/>
      <c r="F41" s="82" t="n">
        <f aca="false">'High pensions'!I41</f>
        <v>18185634.1094548</v>
      </c>
      <c r="G41" s="82" t="n">
        <f aca="false">'High pensions'!K41</f>
        <v>352164.703238651</v>
      </c>
      <c r="H41" s="82" t="n">
        <f aca="false">'High pensions'!V41</f>
        <v>1937506.29183335</v>
      </c>
      <c r="I41" s="82" t="n">
        <f aca="false">'High pensions'!M41</f>
        <v>10891.6918527418</v>
      </c>
      <c r="J41" s="82" t="n">
        <f aca="false">'High pensions'!W41</f>
        <v>59922.8750051549</v>
      </c>
      <c r="K41" s="9"/>
      <c r="L41" s="82" t="n">
        <f aca="false">'High pensions'!N41</f>
        <v>3136650.92853169</v>
      </c>
      <c r="M41" s="67"/>
      <c r="N41" s="82" t="n">
        <f aca="false">'High pensions'!L41</f>
        <v>758294.946350426</v>
      </c>
      <c r="O41" s="9"/>
      <c r="P41" s="82" t="n">
        <f aca="false">'High pensions'!X41</f>
        <v>20448011.6408023</v>
      </c>
      <c r="Q41" s="67"/>
      <c r="R41" s="82" t="n">
        <f aca="false">'High SIPA income'!G36</f>
        <v>21329288.0332141</v>
      </c>
      <c r="S41" s="67"/>
      <c r="T41" s="82" t="n">
        <f aca="false">'High SIPA income'!J36</f>
        <v>81554381.4406478</v>
      </c>
      <c r="U41" s="9"/>
      <c r="V41" s="82" t="n">
        <f aca="false">'High SIPA income'!F36</f>
        <v>104775.97118811</v>
      </c>
      <c r="W41" s="67"/>
      <c r="X41" s="82" t="n">
        <f aca="false">'High SIPA income'!M36</f>
        <v>263167.03187383</v>
      </c>
      <c r="Y41" s="9"/>
      <c r="Z41" s="9" t="n">
        <f aca="false">R41+V41-N41-L41-F41</f>
        <v>-646515.979934715</v>
      </c>
      <c r="AA41" s="9"/>
      <c r="AB41" s="9" t="n">
        <f aca="false">T41-P41-D41</f>
        <v>-38945623.4408579</v>
      </c>
      <c r="AC41" s="50"/>
      <c r="AD41" s="9"/>
      <c r="AE41" s="9"/>
      <c r="AF41" s="9"/>
      <c r="AG41" s="9" t="n">
        <f aca="false">AG40*'Optimist macro hypothesis'!B23/'Optimist macro hypothesis'!B22</f>
        <v>5183426360.29764</v>
      </c>
      <c r="AH41" s="40" t="n">
        <f aca="false">(AG41-AG40)/AG40</f>
        <v>0.0164625580005444</v>
      </c>
      <c r="AI41" s="40" t="n">
        <f aca="false">(AG41-AG37)/AG37</f>
        <v>0.0950918420973335</v>
      </c>
      <c r="AJ41" s="40" t="n">
        <f aca="false">AB41/AG41</f>
        <v>-0.00751349025408391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11640252</v>
      </c>
      <c r="AX41" s="7"/>
      <c r="AY41" s="40" t="n">
        <f aca="false">(AW41-AW40)/AW40</f>
        <v>0.00648337652298649</v>
      </c>
      <c r="AZ41" s="12" t="n">
        <f aca="false">workers_and_wage_high!B29</f>
        <v>6234.18426317016</v>
      </c>
      <c r="BA41" s="40" t="n">
        <f aca="false">(AZ41-AZ40)/AZ40</f>
        <v>0.0255846286899306</v>
      </c>
      <c r="BB41" s="76" t="n">
        <v>53</v>
      </c>
      <c r="BC41" s="39" t="n">
        <f aca="false">'Central scenario'!BC41</f>
        <v>11.3722743431335</v>
      </c>
      <c r="BD41" s="12" t="n">
        <f aca="false">BB41+BC41/2</f>
        <v>58.6861371715667</v>
      </c>
      <c r="BE41" s="40" t="n">
        <f aca="false">BD41/BD40-1</f>
        <v>0.0217633020177896</v>
      </c>
      <c r="BF41" s="7"/>
      <c r="BG41" s="73" t="n">
        <f aca="false">(BB41-BB37)/BB37</f>
        <v>0.104166666666667</v>
      </c>
      <c r="BH41" s="7"/>
      <c r="BI41" s="40" t="n">
        <f aca="false">T48/AG48</f>
        <v>0.0143404910268599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1" t="n">
        <f aca="false">'High pensions'!Q42</f>
        <v>103110367.369868</v>
      </c>
      <c r="E42" s="6"/>
      <c r="F42" s="81" t="n">
        <f aca="false">'High pensions'!I42</f>
        <v>18741529.8100932</v>
      </c>
      <c r="G42" s="81" t="n">
        <f aca="false">'High pensions'!K42</f>
        <v>396580.661952558</v>
      </c>
      <c r="H42" s="81" t="n">
        <f aca="false">'High pensions'!V42</f>
        <v>2181869.7918508</v>
      </c>
      <c r="I42" s="81" t="n">
        <f aca="false">'High pensions'!M42</f>
        <v>12265.3812975019</v>
      </c>
      <c r="J42" s="81" t="n">
        <f aca="false">'High pensions'!W42</f>
        <v>67480.5090263137</v>
      </c>
      <c r="K42" s="6"/>
      <c r="L42" s="81" t="n">
        <f aca="false">'High pensions'!N42</f>
        <v>3877196.34682596</v>
      </c>
      <c r="M42" s="8"/>
      <c r="N42" s="81" t="n">
        <f aca="false">'High pensions'!L42</f>
        <v>782472.250195041</v>
      </c>
      <c r="O42" s="6"/>
      <c r="P42" s="81" t="n">
        <f aca="false">'High pensions'!X42</f>
        <v>24423721.7290313</v>
      </c>
      <c r="Q42" s="8"/>
      <c r="R42" s="81" t="n">
        <f aca="false">'High SIPA income'!G37</f>
        <v>18845451.9609242</v>
      </c>
      <c r="S42" s="8"/>
      <c r="T42" s="81" t="n">
        <f aca="false">'High SIPA income'!J37</f>
        <v>72057218.9399523</v>
      </c>
      <c r="U42" s="6"/>
      <c r="V42" s="81" t="n">
        <f aca="false">'High SIPA income'!F37</f>
        <v>108897.458292729</v>
      </c>
      <c r="W42" s="8"/>
      <c r="X42" s="81" t="n">
        <f aca="false">'High SIPA income'!M37</f>
        <v>273519.01922293</v>
      </c>
      <c r="Y42" s="6"/>
      <c r="Z42" s="6" t="n">
        <f aca="false">R42+V42-N42-L42-F42</f>
        <v>-4446848.98789735</v>
      </c>
      <c r="AA42" s="6"/>
      <c r="AB42" s="6" t="n">
        <f aca="false">T42-P42-D42</f>
        <v>-55476870.1589471</v>
      </c>
      <c r="AC42" s="50"/>
      <c r="AD42" s="6"/>
      <c r="AE42" s="6"/>
      <c r="AF42" s="6"/>
      <c r="AG42" s="6" t="n">
        <f aca="false">AG41*'Optimist macro hypothesis'!B24/'Optimist macro hypothesis'!B23</f>
        <v>5247486589.03572</v>
      </c>
      <c r="AH42" s="61" t="n">
        <f aca="false">(AG42-AG41)/AG41</f>
        <v>0.0123586647682988</v>
      </c>
      <c r="AI42" s="61"/>
      <c r="AJ42" s="61" t="n">
        <f aca="false">AB42/AG42</f>
        <v>-0.0105720842193027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0.0112636482033382</v>
      </c>
      <c r="AV42" s="5"/>
      <c r="AW42" s="5" t="n">
        <f aca="false">workers_and_wage_high!C30</f>
        <v>11659076</v>
      </c>
      <c r="AX42" s="5"/>
      <c r="AY42" s="61" t="n">
        <f aca="false">(AW42-AW41)/AW41</f>
        <v>0.00161714712018262</v>
      </c>
      <c r="AZ42" s="11" t="n">
        <f aca="false">workers_and_wage_high!B30</f>
        <v>6341.95955237153</v>
      </c>
      <c r="BA42" s="61" t="n">
        <f aca="false">(AZ42-AZ41)/AZ41</f>
        <v>0.0172877933425992</v>
      </c>
      <c r="BB42" s="11" t="n">
        <f aca="false">BB41*3/4+BB45*1/4</f>
        <v>53</v>
      </c>
      <c r="BC42" s="66" t="n">
        <f aca="false">'Central scenario'!BC42</f>
        <v>11.3722743431335</v>
      </c>
      <c r="BD42" s="11" t="n">
        <f aca="false">BB42+BC42/2</f>
        <v>58.6861371715667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0.0165606983907062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2" t="n">
        <f aca="false">'High pensions'!Q43</f>
        <v>106035670.611096</v>
      </c>
      <c r="E43" s="9"/>
      <c r="F43" s="82" t="n">
        <f aca="false">'High pensions'!I43</f>
        <v>19273238.3016591</v>
      </c>
      <c r="G43" s="82" t="n">
        <f aca="false">'High pensions'!K43</f>
        <v>417105.613595171</v>
      </c>
      <c r="H43" s="82" t="n">
        <f aca="false">'High pensions'!V43</f>
        <v>2294792.01994868</v>
      </c>
      <c r="I43" s="82" t="n">
        <f aca="false">'High pensions'!M43</f>
        <v>12900.1736163456</v>
      </c>
      <c r="J43" s="82" t="n">
        <f aca="false">'High pensions'!W43</f>
        <v>70972.9490705782</v>
      </c>
      <c r="K43" s="9"/>
      <c r="L43" s="82" t="n">
        <f aca="false">'High pensions'!N43</f>
        <v>3272599.75419177</v>
      </c>
      <c r="M43" s="67"/>
      <c r="N43" s="82" t="n">
        <f aca="false">'High pensions'!L43</f>
        <v>805570.796651773</v>
      </c>
      <c r="O43" s="9"/>
      <c r="P43" s="82" t="n">
        <f aca="false">'High pensions'!X43</f>
        <v>21413548.5231531</v>
      </c>
      <c r="Q43" s="67"/>
      <c r="R43" s="82" t="n">
        <f aca="false">'High SIPA income'!G38</f>
        <v>22602596.367283</v>
      </c>
      <c r="S43" s="67"/>
      <c r="T43" s="82" t="n">
        <f aca="false">'High SIPA income'!J38</f>
        <v>86422986.2157582</v>
      </c>
      <c r="U43" s="9"/>
      <c r="V43" s="82" t="n">
        <f aca="false">'High SIPA income'!F38</f>
        <v>110425.363019541</v>
      </c>
      <c r="W43" s="67"/>
      <c r="X43" s="82" t="n">
        <f aca="false">'High SIPA income'!M38</f>
        <v>277356.675389527</v>
      </c>
      <c r="Y43" s="9"/>
      <c r="Z43" s="9" t="n">
        <f aca="false">R43+V43-N43-L43-F43</f>
        <v>-638387.122200049</v>
      </c>
      <c r="AA43" s="9"/>
      <c r="AB43" s="9" t="n">
        <f aca="false">T43-P43-D43</f>
        <v>-41026232.9184906</v>
      </c>
      <c r="AC43" s="50"/>
      <c r="AD43" s="9"/>
      <c r="AE43" s="9"/>
      <c r="AF43" s="9"/>
      <c r="AG43" s="9" t="n">
        <f aca="false">AG42*'Optimist macro hypothesis'!B25/'Optimist macro hypothesis'!B24</f>
        <v>5310879747.26185</v>
      </c>
      <c r="AH43" s="40" t="n">
        <f aca="false">(AG43-AG42)/AG42</f>
        <v>0.0120806708412709</v>
      </c>
      <c r="AI43" s="40"/>
      <c r="AJ43" s="40" t="n">
        <f aca="false">AB43/AG43</f>
        <v>-0.0077249410400683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11762774</v>
      </c>
      <c r="AX43" s="7"/>
      <c r="AY43" s="40" t="n">
        <f aca="false">(AW43-AW42)/AW42</f>
        <v>0.00889418681205955</v>
      </c>
      <c r="AZ43" s="12" t="n">
        <f aca="false">workers_and_wage_high!B31</f>
        <v>6465.68245951926</v>
      </c>
      <c r="BA43" s="40" t="n">
        <f aca="false">(AZ43-AZ42)/AZ42</f>
        <v>0.019508624444232</v>
      </c>
      <c r="BB43" s="12" t="n">
        <f aca="false">BB41*2/4+BB45*2/4</f>
        <v>53</v>
      </c>
      <c r="BC43" s="39" t="n">
        <f aca="false">'Central scenario'!BC43</f>
        <v>11.3722743431335</v>
      </c>
      <c r="BD43" s="12" t="n">
        <f aca="false">BB43+BC43/2</f>
        <v>58.6861371715667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0.0145405630400066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2" t="n">
        <f aca="false">'High pensions'!Q44</f>
        <v>108714380.237829</v>
      </c>
      <c r="E44" s="9"/>
      <c r="F44" s="82" t="n">
        <f aca="false">'High pensions'!I44</f>
        <v>19760125.4848065</v>
      </c>
      <c r="G44" s="82" t="n">
        <f aca="false">'High pensions'!K44</f>
        <v>451062.751345754</v>
      </c>
      <c r="H44" s="82" t="n">
        <f aca="false">'High pensions'!V44</f>
        <v>2481614.172877</v>
      </c>
      <c r="I44" s="82" t="n">
        <f aca="false">'High pensions'!M44</f>
        <v>13950.3943715183</v>
      </c>
      <c r="J44" s="82" t="n">
        <f aca="false">'High pensions'!W44</f>
        <v>76750.9538003202</v>
      </c>
      <c r="K44" s="9"/>
      <c r="L44" s="82" t="n">
        <f aca="false">'High pensions'!N44</f>
        <v>3354168.92353337</v>
      </c>
      <c r="M44" s="67"/>
      <c r="N44" s="82" t="n">
        <f aca="false">'High pensions'!L44</f>
        <v>828380.368473336</v>
      </c>
      <c r="O44" s="9"/>
      <c r="P44" s="82" t="n">
        <f aca="false">'High pensions'!X44</f>
        <v>21962302.8648808</v>
      </c>
      <c r="Q44" s="67"/>
      <c r="R44" s="82" t="n">
        <f aca="false">'High SIPA income'!G39</f>
        <v>19920393.5998219</v>
      </c>
      <c r="S44" s="67"/>
      <c r="T44" s="82" t="n">
        <f aca="false">'High SIPA income'!J39</f>
        <v>76167351.463297</v>
      </c>
      <c r="U44" s="9"/>
      <c r="V44" s="82" t="n">
        <f aca="false">'High SIPA income'!F39</f>
        <v>111176.779563976</v>
      </c>
      <c r="W44" s="67"/>
      <c r="X44" s="82" t="n">
        <f aca="false">'High SIPA income'!M39</f>
        <v>279244.017109745</v>
      </c>
      <c r="Y44" s="9"/>
      <c r="Z44" s="9" t="n">
        <f aca="false">R44+V44-N44-L44-F44</f>
        <v>-3911104.39742737</v>
      </c>
      <c r="AA44" s="9"/>
      <c r="AB44" s="9" t="n">
        <f aca="false">T44-P44-D44</f>
        <v>-54509331.6394133</v>
      </c>
      <c r="AC44" s="50"/>
      <c r="AD44" s="9"/>
      <c r="AE44" s="9"/>
      <c r="AF44" s="9"/>
      <c r="AG44" s="9" t="n">
        <f aca="false">AG43*'Optimist macro hypothesis'!B26/'Optimist macro hypothesis'!B25</f>
        <v>5379947118.63364</v>
      </c>
      <c r="AH44" s="40" t="n">
        <f aca="false">(AG44-AG43)/AG43</f>
        <v>0.0130048833072146</v>
      </c>
      <c r="AI44" s="40"/>
      <c r="AJ44" s="40" t="n">
        <f aca="false">AB44/AG44</f>
        <v>-0.0101319456190598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11811618</v>
      </c>
      <c r="AX44" s="7"/>
      <c r="AY44" s="40" t="n">
        <f aca="false">(AW44-AW43)/AW43</f>
        <v>0.00415242186919514</v>
      </c>
      <c r="AZ44" s="12" t="n">
        <f aca="false">workers_and_wage_high!B32</f>
        <v>6550.71915934861</v>
      </c>
      <c r="BA44" s="40" t="n">
        <f aca="false">(AZ44-AZ43)/AZ43</f>
        <v>0.0131520068239897</v>
      </c>
      <c r="BB44" s="12" t="n">
        <f aca="false">BB41*1/4+BB45*3/4</f>
        <v>53</v>
      </c>
      <c r="BC44" s="39" t="n">
        <f aca="false">'Central scenario'!BC44</f>
        <v>11.3722743431335</v>
      </c>
      <c r="BD44" s="12" t="n">
        <f aca="false">BB44+BC44/2</f>
        <v>58.6861371715667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0.016847245038402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2" t="n">
        <f aca="false">'High pensions'!Q45</f>
        <v>111611448.256675</v>
      </c>
      <c r="E45" s="9"/>
      <c r="F45" s="82" t="n">
        <f aca="false">'High pensions'!I45</f>
        <v>20286701.8904777</v>
      </c>
      <c r="G45" s="82" t="n">
        <f aca="false">'High pensions'!K45</f>
        <v>479810.509173415</v>
      </c>
      <c r="H45" s="82" t="n">
        <f aca="false">'High pensions'!V45</f>
        <v>2639775.85448496</v>
      </c>
      <c r="I45" s="82" t="n">
        <f aca="false">'High pensions'!M45</f>
        <v>14839.5002837139</v>
      </c>
      <c r="J45" s="82" t="n">
        <f aca="false">'High pensions'!W45</f>
        <v>81642.5522005658</v>
      </c>
      <c r="K45" s="9"/>
      <c r="L45" s="82" t="n">
        <f aca="false">'High pensions'!N45</f>
        <v>3482062.98269269</v>
      </c>
      <c r="M45" s="67"/>
      <c r="N45" s="82" t="n">
        <f aca="false">'High pensions'!L45</f>
        <v>852062.441962257</v>
      </c>
      <c r="O45" s="9"/>
      <c r="P45" s="82" t="n">
        <f aca="false">'High pensions'!X45</f>
        <v>22756237.5268359</v>
      </c>
      <c r="Q45" s="67"/>
      <c r="R45" s="82" t="n">
        <f aca="false">'High SIPA income'!G40</f>
        <v>23551661.0734899</v>
      </c>
      <c r="S45" s="67" t="n">
        <f aca="false">SUM(T42:T45)/AVERAGE(AG42:AG45)</f>
        <v>0.060807392309053</v>
      </c>
      <c r="T45" s="82" t="n">
        <f aca="false">'High SIPA income'!J40</f>
        <v>90051817.3769918</v>
      </c>
      <c r="U45" s="9"/>
      <c r="V45" s="82" t="n">
        <f aca="false">'High SIPA income'!F40</f>
        <v>112771.37441717</v>
      </c>
      <c r="W45" s="67"/>
      <c r="X45" s="82" t="n">
        <f aca="false">'High SIPA income'!M40</f>
        <v>283249.179646516</v>
      </c>
      <c r="Y45" s="9"/>
      <c r="Z45" s="9" t="n">
        <f aca="false">R45+V45-N45-L45-F45</f>
        <v>-956394.867225565</v>
      </c>
      <c r="AA45" s="9"/>
      <c r="AB45" s="9" t="n">
        <f aca="false">T45-P45-D45</f>
        <v>-44315868.4065192</v>
      </c>
      <c r="AC45" s="50"/>
      <c r="AD45" s="9"/>
      <c r="AE45" s="9"/>
      <c r="AF45" s="9"/>
      <c r="AG45" s="9" t="n">
        <f aca="false">AG44*'Optimist macro hypothesis'!B27/'Optimist macro hypothesis'!B26</f>
        <v>5420890527.75021</v>
      </c>
      <c r="AH45" s="40" t="n">
        <f aca="false">(AG45-AG44)/AG44</f>
        <v>0.00761037389656854</v>
      </c>
      <c r="AI45" s="40" t="n">
        <f aca="false">(AG45-AG41)/AG41</f>
        <v>0.0458122004532401</v>
      </c>
      <c r="AJ45" s="40" t="n">
        <f aca="false">AB45/AG45</f>
        <v>-0.00817501629661414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11915730</v>
      </c>
      <c r="AX45" s="7"/>
      <c r="AY45" s="40" t="n">
        <f aca="false">(AW45-AW44)/AW44</f>
        <v>0.00881437242552206</v>
      </c>
      <c r="AZ45" s="12" t="n">
        <f aca="false">workers_and_wage_high!B33</f>
        <v>6590.52552419497</v>
      </c>
      <c r="BA45" s="40" t="n">
        <f aca="false">(AZ45-AZ44)/AZ44</f>
        <v>0.00607664042344911</v>
      </c>
      <c r="BB45" s="12" t="n">
        <v>53</v>
      </c>
      <c r="BC45" s="39" t="n">
        <f aca="false">'Central scenario'!BC45</f>
        <v>11.3722743431335</v>
      </c>
      <c r="BD45" s="12" t="n">
        <f aca="false">BB45+BC45/2</f>
        <v>58.6861371715667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0.014627060779018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1" t="n">
        <f aca="false">'High pensions'!Q46</f>
        <v>114179432.804773</v>
      </c>
      <c r="E46" s="6"/>
      <c r="F46" s="81" t="n">
        <f aca="false">'High pensions'!I46</f>
        <v>20753463.4799054</v>
      </c>
      <c r="G46" s="81" t="n">
        <f aca="false">'High pensions'!K46</f>
        <v>512638.633502908</v>
      </c>
      <c r="H46" s="81" t="n">
        <f aca="false">'High pensions'!V46</f>
        <v>2820386.50868325</v>
      </c>
      <c r="I46" s="81" t="n">
        <f aca="false">'High pensions'!M46</f>
        <v>15854.8030980282</v>
      </c>
      <c r="J46" s="81" t="n">
        <f aca="false">'High pensions'!W46</f>
        <v>87228.448722163</v>
      </c>
      <c r="K46" s="6"/>
      <c r="L46" s="81" t="n">
        <f aca="false">'High pensions'!N46</f>
        <v>4335166.56843932</v>
      </c>
      <c r="M46" s="8"/>
      <c r="N46" s="81" t="n">
        <f aca="false">'High pensions'!L46</f>
        <v>873549.786820207</v>
      </c>
      <c r="O46" s="6"/>
      <c r="P46" s="81" t="n">
        <f aca="false">'High pensions'!X46</f>
        <v>27301213.1203758</v>
      </c>
      <c r="Q46" s="8"/>
      <c r="R46" s="81" t="n">
        <f aca="false">'High SIPA income'!G41</f>
        <v>20570338.6040672</v>
      </c>
      <c r="S46" s="8"/>
      <c r="T46" s="81" t="n">
        <f aca="false">'High SIPA income'!J41</f>
        <v>78652472.5188674</v>
      </c>
      <c r="U46" s="6"/>
      <c r="V46" s="81" t="n">
        <f aca="false">'High SIPA income'!F41</f>
        <v>114632.974716247</v>
      </c>
      <c r="W46" s="8"/>
      <c r="X46" s="81" t="n">
        <f aca="false">'High SIPA income'!M41</f>
        <v>287924.982883538</v>
      </c>
      <c r="Y46" s="6"/>
      <c r="Z46" s="6" t="n">
        <f aca="false">R46+V46-N46-L46-F46</f>
        <v>-5277208.25638146</v>
      </c>
      <c r="AA46" s="6"/>
      <c r="AB46" s="6" t="n">
        <f aca="false">T46-P46-D46</f>
        <v>-62828173.4062811</v>
      </c>
      <c r="AC46" s="50"/>
      <c r="AD46" s="6"/>
      <c r="AE46" s="6"/>
      <c r="AF46" s="6"/>
      <c r="AG46" s="6" t="n">
        <f aca="false">AG45*'Optimist macro hypothesis'!B28/'Optimist macro hypothesis'!B27</f>
        <v>5483623485.5423</v>
      </c>
      <c r="AH46" s="61" t="n">
        <f aca="false">(AG46-AG45)/AG45</f>
        <v>0.0115724450569432</v>
      </c>
      <c r="AI46" s="61"/>
      <c r="AJ46" s="61" t="n">
        <f aca="false">AB46/AG46</f>
        <v>-0.0114574192724809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0.0110923000610087</v>
      </c>
      <c r="AV46" s="5"/>
      <c r="AW46" s="5" t="n">
        <f aca="false">workers_and_wage_high!C34</f>
        <v>11905326</v>
      </c>
      <c r="AX46" s="5"/>
      <c r="AY46" s="61" t="n">
        <f aca="false">(AW46-AW45)/AW45</f>
        <v>-0.000873131566425221</v>
      </c>
      <c r="AZ46" s="11" t="n">
        <f aca="false">workers_and_wage_high!B34</f>
        <v>6648.40683605251</v>
      </c>
      <c r="BA46" s="61" t="n">
        <f aca="false">(AZ46-AZ45)/AZ45</f>
        <v>0.00878250325335297</v>
      </c>
      <c r="BB46" s="11" t="n">
        <f aca="false">BB45*3/4+BB49*1/4</f>
        <v>53</v>
      </c>
      <c r="BC46" s="66" t="n">
        <f aca="false">'Central scenario'!BC46</f>
        <v>11.3722743431335</v>
      </c>
      <c r="BD46" s="11" t="n">
        <f aca="false">BB46+BC46/2</f>
        <v>58.6861371715667</v>
      </c>
      <c r="BE46" s="61" t="n">
        <f aca="false">BD46/BD45-1</f>
        <v>0</v>
      </c>
      <c r="BF46" s="5"/>
      <c r="BG46" s="5"/>
      <c r="BH46" s="5"/>
      <c r="BI46" s="61" t="n">
        <f aca="false">T53/AG53</f>
        <v>0.0168788826553211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2" t="n">
        <f aca="false">'High pensions'!Q47</f>
        <v>116506534.712947</v>
      </c>
      <c r="E47" s="9"/>
      <c r="F47" s="82" t="n">
        <f aca="false">'High pensions'!I47</f>
        <v>21176441.798145</v>
      </c>
      <c r="G47" s="82" t="n">
        <f aca="false">'High pensions'!K47</f>
        <v>527606.616702494</v>
      </c>
      <c r="H47" s="82" t="n">
        <f aca="false">'High pensions'!V47</f>
        <v>2902735.93597836</v>
      </c>
      <c r="I47" s="82" t="n">
        <f aca="false">'High pensions'!M47</f>
        <v>16317.7304134794</v>
      </c>
      <c r="J47" s="82" t="n">
        <f aca="false">'High pensions'!W47</f>
        <v>89775.3382261358</v>
      </c>
      <c r="K47" s="9"/>
      <c r="L47" s="82" t="n">
        <f aca="false">'High pensions'!N47</f>
        <v>3649479.2933246</v>
      </c>
      <c r="M47" s="67"/>
      <c r="N47" s="82" t="n">
        <f aca="false">'High pensions'!L47</f>
        <v>893133.521425106</v>
      </c>
      <c r="O47" s="9"/>
      <c r="P47" s="82" t="n">
        <f aca="false">'High pensions'!X47</f>
        <v>23850922.5198457</v>
      </c>
      <c r="Q47" s="67"/>
      <c r="R47" s="82" t="n">
        <f aca="false">'High SIPA income'!G42</f>
        <v>24002333.1474951</v>
      </c>
      <c r="S47" s="67"/>
      <c r="T47" s="82" t="n">
        <f aca="false">'High SIPA income'!J42</f>
        <v>91775001.1124652</v>
      </c>
      <c r="U47" s="9"/>
      <c r="V47" s="82" t="n">
        <f aca="false">'High SIPA income'!F42</f>
        <v>113882.508948566</v>
      </c>
      <c r="W47" s="67"/>
      <c r="X47" s="82" t="n">
        <f aca="false">'High SIPA income'!M42</f>
        <v>286040.029240407</v>
      </c>
      <c r="Y47" s="9"/>
      <c r="Z47" s="9" t="n">
        <f aca="false">R47+V47-N47-L47-F47</f>
        <v>-1602838.95645112</v>
      </c>
      <c r="AA47" s="9"/>
      <c r="AB47" s="9" t="n">
        <f aca="false">T47-P47-D47</f>
        <v>-48582456.1203277</v>
      </c>
      <c r="AC47" s="50"/>
      <c r="AD47" s="9"/>
      <c r="AE47" s="9"/>
      <c r="AF47" s="9"/>
      <c r="AG47" s="9" t="n">
        <f aca="false">AG46*'Optimist macro hypothesis'!B29/'Optimist macro hypothesis'!B28</f>
        <v>5576423734.62494</v>
      </c>
      <c r="AH47" s="40" t="n">
        <f aca="false">(AG47-AG46)/AG46</f>
        <v>0.0169231620893213</v>
      </c>
      <c r="AI47" s="40"/>
      <c r="AJ47" s="40" t="n">
        <f aca="false">AB47/AG47</f>
        <v>-0.00871211701841651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11979583</v>
      </c>
      <c r="AX47" s="7"/>
      <c r="AY47" s="40" t="n">
        <f aca="false">(AW47-AW46)/AW46</f>
        <v>0.00623729245213445</v>
      </c>
      <c r="AZ47" s="12" t="n">
        <f aca="false">workers_and_wage_high!B35</f>
        <v>6655.5364430391</v>
      </c>
      <c r="BA47" s="40" t="n">
        <f aca="false">(AZ47-AZ46)/AZ46</f>
        <v>0.00107237826480831</v>
      </c>
      <c r="BB47" s="12" t="n">
        <f aca="false">BB45*2/4+BB49*2/4</f>
        <v>53</v>
      </c>
      <c r="BC47" s="39" t="n">
        <f aca="false">'Central scenario'!BC47</f>
        <v>11.3722743431335</v>
      </c>
      <c r="BD47" s="12" t="n">
        <f aca="false">BB47+BC47/2</f>
        <v>58.6861371715667</v>
      </c>
      <c r="BE47" s="40" t="n">
        <f aca="false">BD47/BD46-1</f>
        <v>0</v>
      </c>
      <c r="BF47" s="7"/>
      <c r="BG47" s="7"/>
      <c r="BH47" s="7"/>
      <c r="BI47" s="40" t="n">
        <f aca="false">T54/AG54</f>
        <v>0.0146767624931835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2" t="n">
        <f aca="false">'High pensions'!Q48</f>
        <v>118333277.78408</v>
      </c>
      <c r="E48" s="9"/>
      <c r="F48" s="82" t="n">
        <f aca="false">'High pensions'!I48</f>
        <v>21508473.9748923</v>
      </c>
      <c r="G48" s="82" t="n">
        <f aca="false">'High pensions'!K48</f>
        <v>552975.753026627</v>
      </c>
      <c r="H48" s="82" t="n">
        <f aca="false">'High pensions'!V48</f>
        <v>3042309.43892841</v>
      </c>
      <c r="I48" s="82" t="n">
        <f aca="false">'High pensions'!M48</f>
        <v>17102.3428771122</v>
      </c>
      <c r="J48" s="82" t="n">
        <f aca="false">'High pensions'!W48</f>
        <v>94092.0445029409</v>
      </c>
      <c r="K48" s="9"/>
      <c r="L48" s="82" t="n">
        <f aca="false">'High pensions'!N48</f>
        <v>3752878.97213906</v>
      </c>
      <c r="M48" s="67"/>
      <c r="N48" s="82" t="n">
        <f aca="false">'High pensions'!L48</f>
        <v>909447.72128005</v>
      </c>
      <c r="O48" s="9"/>
      <c r="P48" s="82" t="n">
        <f aca="false">'High pensions'!X48</f>
        <v>24477219.8588901</v>
      </c>
      <c r="Q48" s="67"/>
      <c r="R48" s="82" t="n">
        <f aca="false">'High SIPA income'!G43</f>
        <v>20984780.4180316</v>
      </c>
      <c r="S48" s="67"/>
      <c r="T48" s="82" t="n">
        <f aca="false">'High SIPA income'!J43</f>
        <v>80237126.7149367</v>
      </c>
      <c r="U48" s="9"/>
      <c r="V48" s="82" t="n">
        <f aca="false">'High SIPA income'!F43</f>
        <v>113995.472459946</v>
      </c>
      <c r="W48" s="67"/>
      <c r="X48" s="82" t="n">
        <f aca="false">'High SIPA income'!M43</f>
        <v>286323.76101271</v>
      </c>
      <c r="Y48" s="9"/>
      <c r="Z48" s="9" t="n">
        <f aca="false">R48+V48-N48-L48-F48</f>
        <v>-5072024.77781986</v>
      </c>
      <c r="AA48" s="9"/>
      <c r="AB48" s="9" t="n">
        <f aca="false">T48-P48-D48</f>
        <v>-62573370.9280338</v>
      </c>
      <c r="AC48" s="50"/>
      <c r="AD48" s="9"/>
      <c r="AE48" s="9"/>
      <c r="AF48" s="9"/>
      <c r="AG48" s="9" t="n">
        <f aca="false">AG47*'Optimist macro hypothesis'!B30/'Optimist macro hypothesis'!B29</f>
        <v>5595145003.37899</v>
      </c>
      <c r="AH48" s="40" t="n">
        <f aca="false">(AG48-AG47)/AG47</f>
        <v>0.00335721775190793</v>
      </c>
      <c r="AI48" s="40"/>
      <c r="AJ48" s="40" t="n">
        <f aca="false">AB48/AG48</f>
        <v>-0.0111835119358381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12041619</v>
      </c>
      <c r="AX48" s="7"/>
      <c r="AY48" s="40" t="n">
        <f aca="false">(AW48-AW47)/AW47</f>
        <v>0.00517847741444756</v>
      </c>
      <c r="AZ48" s="12" t="n">
        <f aca="false">workers_and_wage_high!B36</f>
        <v>6680.0137227347</v>
      </c>
      <c r="BA48" s="40" t="n">
        <f aca="false">(AZ48-AZ47)/AZ47</f>
        <v>0.00367773205136615</v>
      </c>
      <c r="BB48" s="12" t="n">
        <f aca="false">BB45*1/4+BB49*3/4</f>
        <v>53</v>
      </c>
      <c r="BC48" s="39" t="n">
        <f aca="false">'Central scenario'!BC48</f>
        <v>11.3722743431335</v>
      </c>
      <c r="BD48" s="12" t="n">
        <f aca="false">BB48+BC48/2</f>
        <v>58.6861371715667</v>
      </c>
      <c r="BE48" s="40" t="n">
        <f aca="false">BD48/BD47-1</f>
        <v>0</v>
      </c>
      <c r="BF48" s="7"/>
      <c r="BG48" s="7"/>
      <c r="BH48" s="7"/>
      <c r="BI48" s="40" t="n">
        <f aca="false">T55/AG55</f>
        <v>0.0169696585339203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2" t="n">
        <f aca="false">'High pensions'!Q49</f>
        <v>120215338.589553</v>
      </c>
      <c r="E49" s="9"/>
      <c r="F49" s="82" t="n">
        <f aca="false">'High pensions'!I49</f>
        <v>21850560.8046642</v>
      </c>
      <c r="G49" s="82" t="n">
        <f aca="false">'High pensions'!K49</f>
        <v>574113.548575002</v>
      </c>
      <c r="H49" s="82" t="n">
        <f aca="false">'High pensions'!V49</f>
        <v>3158603.35337761</v>
      </c>
      <c r="I49" s="82" t="n">
        <f aca="false">'High pensions'!M49</f>
        <v>17756.0891311854</v>
      </c>
      <c r="J49" s="82" t="n">
        <f aca="false">'High pensions'!W49</f>
        <v>97688.7635065231</v>
      </c>
      <c r="K49" s="9"/>
      <c r="L49" s="82" t="n">
        <f aca="false">'High pensions'!N49</f>
        <v>3755908.64004122</v>
      </c>
      <c r="M49" s="67"/>
      <c r="N49" s="82" t="n">
        <f aca="false">'High pensions'!L49</f>
        <v>926009.662921697</v>
      </c>
      <c r="O49" s="9"/>
      <c r="P49" s="82" t="n">
        <f aca="false">'High pensions'!X49</f>
        <v>24584059.7363864</v>
      </c>
      <c r="Q49" s="67"/>
      <c r="R49" s="82" t="n">
        <f aca="false">'High SIPA income'!G44</f>
        <v>24536980.0924856</v>
      </c>
      <c r="S49" s="67"/>
      <c r="T49" s="82" t="n">
        <f aca="false">'High SIPA income'!J44</f>
        <v>93819270.0453963</v>
      </c>
      <c r="U49" s="9"/>
      <c r="V49" s="82" t="n">
        <f aca="false">'High SIPA income'!F44</f>
        <v>113647.316511201</v>
      </c>
      <c r="W49" s="67"/>
      <c r="X49" s="82" t="n">
        <f aca="false">'High SIPA income'!M44</f>
        <v>285449.293645608</v>
      </c>
      <c r="Y49" s="9"/>
      <c r="Z49" s="9" t="n">
        <f aca="false">R49+V49-N49-L49-F49</f>
        <v>-1881851.69863025</v>
      </c>
      <c r="AA49" s="9"/>
      <c r="AB49" s="9" t="n">
        <f aca="false">T49-P49-D49</f>
        <v>-50980128.2805431</v>
      </c>
      <c r="AC49" s="50"/>
      <c r="AD49" s="9"/>
      <c r="AE49" s="9"/>
      <c r="AF49" s="9"/>
      <c r="AG49" s="9" t="n">
        <f aca="false">AG48*'Optimist macro hypothesis'!B31/'Optimist macro hypothesis'!B30</f>
        <v>5665175938.3558</v>
      </c>
      <c r="AH49" s="40" t="n">
        <f aca="false">(AG49-AG48)/AG48</f>
        <v>0.0125163753458623</v>
      </c>
      <c r="AI49" s="40" t="n">
        <f aca="false">(AG49-AG45)/AG45</f>
        <v>0.0450637048202816</v>
      </c>
      <c r="AJ49" s="40" t="n">
        <f aca="false">AB49/AG49</f>
        <v>-0.00899886055354162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12067786</v>
      </c>
      <c r="AX49" s="7"/>
      <c r="AY49" s="40" t="n">
        <f aca="false">(AW49-AW48)/AW48</f>
        <v>0.00217304666424008</v>
      </c>
      <c r="AZ49" s="12" t="n">
        <f aca="false">workers_and_wage_high!B37</f>
        <v>6724.94734370379</v>
      </c>
      <c r="BA49" s="40" t="n">
        <f aca="false">(AZ49-AZ48)/AZ48</f>
        <v>0.00672657614701676</v>
      </c>
      <c r="BB49" s="12" t="n">
        <v>53</v>
      </c>
      <c r="BC49" s="39" t="n">
        <f aca="false">'Central scenario'!BC49</f>
        <v>11.3722743431335</v>
      </c>
      <c r="BD49" s="12" t="n">
        <f aca="false">BB49+BC49/2</f>
        <v>58.6861371715667</v>
      </c>
      <c r="BE49" s="40" t="n">
        <f aca="false">BD49/BD48-1</f>
        <v>0</v>
      </c>
      <c r="BF49" s="7"/>
      <c r="BG49" s="73" t="n">
        <f aca="false">(BB49-BB45)/BB45</f>
        <v>0</v>
      </c>
      <c r="BH49" s="7"/>
      <c r="BI49" s="40" t="n">
        <f aca="false">T56/AG56</f>
        <v>0.0148109638307371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1" t="n">
        <f aca="false">'High pensions'!Q50</f>
        <v>121824482.430622</v>
      </c>
      <c r="E50" s="6"/>
      <c r="F50" s="81" t="n">
        <f aca="false">'High pensions'!I50</f>
        <v>22143041.7455762</v>
      </c>
      <c r="G50" s="81" t="n">
        <f aca="false">'High pensions'!K50</f>
        <v>611580.879819687</v>
      </c>
      <c r="H50" s="81" t="n">
        <f aca="false">'High pensions'!V50</f>
        <v>3364737.55523596</v>
      </c>
      <c r="I50" s="81" t="n">
        <f aca="false">'High pensions'!M50</f>
        <v>18914.8725717427</v>
      </c>
      <c r="J50" s="81" t="n">
        <f aca="false">'High pensions'!W50</f>
        <v>104064.048100081</v>
      </c>
      <c r="K50" s="6"/>
      <c r="L50" s="81" t="n">
        <f aca="false">'High pensions'!N50</f>
        <v>4629099.42396555</v>
      </c>
      <c r="M50" s="8"/>
      <c r="N50" s="81" t="n">
        <f aca="false">'High pensions'!L50</f>
        <v>939532.281995073</v>
      </c>
      <c r="O50" s="6"/>
      <c r="P50" s="81" t="n">
        <f aca="false">'High pensions'!X50</f>
        <v>29189448.3254681</v>
      </c>
      <c r="Q50" s="8"/>
      <c r="R50" s="81" t="n">
        <f aca="false">'High SIPA income'!G45</f>
        <v>21791855.1134101</v>
      </c>
      <c r="S50" s="8"/>
      <c r="T50" s="81" t="n">
        <f aca="false">'High SIPA income'!J45</f>
        <v>83323046.7632522</v>
      </c>
      <c r="U50" s="6"/>
      <c r="V50" s="81" t="n">
        <f aca="false">'High SIPA income'!F45</f>
        <v>110062.850212305</v>
      </c>
      <c r="W50" s="8"/>
      <c r="X50" s="81" t="n">
        <f aca="false">'High SIPA income'!M45</f>
        <v>276446.14773309</v>
      </c>
      <c r="Y50" s="6"/>
      <c r="Z50" s="6" t="n">
        <f aca="false">R50+V50-N50-L50-F50</f>
        <v>-5809755.48791444</v>
      </c>
      <c r="AA50" s="6"/>
      <c r="AB50" s="6" t="n">
        <f aca="false">T50-P50-D50</f>
        <v>-67690883.992838</v>
      </c>
      <c r="AC50" s="50"/>
      <c r="AD50" s="6"/>
      <c r="AE50" s="6"/>
      <c r="AF50" s="6"/>
      <c r="AG50" s="6" t="n">
        <f aca="false">AG49*'Optimist macro hypothesis'!B32/'Optimist macro hypothesis'!B31</f>
        <v>5730386542.39173</v>
      </c>
      <c r="AH50" s="61" t="n">
        <f aca="false">(AG50-AG49)/AG49</f>
        <v>0.0115107817913337</v>
      </c>
      <c r="AI50" s="61"/>
      <c r="AJ50" s="61" t="n">
        <f aca="false">AB50/AG50</f>
        <v>-0.0118126209274157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0.00987577271143069</v>
      </c>
      <c r="AV50" s="5"/>
      <c r="AW50" s="5" t="n">
        <f aca="false">workers_and_wage_high!C38</f>
        <v>12127391</v>
      </c>
      <c r="AX50" s="5"/>
      <c r="AY50" s="61" t="n">
        <f aca="false">(AW50-AW49)/AW49</f>
        <v>0.00493918271338255</v>
      </c>
      <c r="AZ50" s="11" t="n">
        <f aca="false">workers_and_wage_high!B38</f>
        <v>6773.88309578278</v>
      </c>
      <c r="BA50" s="61" t="n">
        <f aca="false">(AZ50-AZ49)/AZ49</f>
        <v>0.00727674873540905</v>
      </c>
      <c r="BB50" s="11" t="n">
        <f aca="false">BB49*3/4+BB53*1/4</f>
        <v>53.125</v>
      </c>
      <c r="BC50" s="66" t="n">
        <f aca="false">'Central scenario'!BC50</f>
        <v>11.3722743431335</v>
      </c>
      <c r="BD50" s="11" t="n">
        <f aca="false">BB50+BC50/2</f>
        <v>58.8111371715667</v>
      </c>
      <c r="BE50" s="61" t="n">
        <f aca="false">BD50/BD49-1</f>
        <v>0.0021299749144259</v>
      </c>
      <c r="BF50" s="5"/>
      <c r="BG50" s="5"/>
      <c r="BH50" s="5"/>
      <c r="BI50" s="61" t="n">
        <f aca="false">T57/AG57</f>
        <v>0.0168973344941007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2" t="n">
        <f aca="false">'High pensions'!Q51</f>
        <v>123810596.038768</v>
      </c>
      <c r="E51" s="9"/>
      <c r="F51" s="82" t="n">
        <f aca="false">'High pensions'!I51</f>
        <v>22504041.4039303</v>
      </c>
      <c r="G51" s="82" t="n">
        <f aca="false">'High pensions'!K51</f>
        <v>652406.667548372</v>
      </c>
      <c r="H51" s="82" t="n">
        <f aca="false">'High pensions'!V51</f>
        <v>3589348.99376442</v>
      </c>
      <c r="I51" s="82" t="n">
        <f aca="false">'High pensions'!M51</f>
        <v>20177.5258004651</v>
      </c>
      <c r="J51" s="82" t="n">
        <f aca="false">'High pensions'!W51</f>
        <v>111010.79362158</v>
      </c>
      <c r="K51" s="9"/>
      <c r="L51" s="82" t="n">
        <f aca="false">'High pensions'!N51</f>
        <v>3906703.17789085</v>
      </c>
      <c r="M51" s="67"/>
      <c r="N51" s="82" t="n">
        <f aca="false">'High pensions'!L51</f>
        <v>956855.757990737</v>
      </c>
      <c r="O51" s="9"/>
      <c r="P51" s="82" t="n">
        <f aca="false">'High pensions'!X51</f>
        <v>25536239.4241356</v>
      </c>
      <c r="Q51" s="67"/>
      <c r="R51" s="82" t="n">
        <f aca="false">'High SIPA income'!G46</f>
        <v>25430451.4693495</v>
      </c>
      <c r="S51" s="67"/>
      <c r="T51" s="82" t="n">
        <f aca="false">'High SIPA income'!J46</f>
        <v>97235535.2935184</v>
      </c>
      <c r="U51" s="9"/>
      <c r="V51" s="82" t="n">
        <f aca="false">'High SIPA income'!F46</f>
        <v>109767.799562794</v>
      </c>
      <c r="W51" s="67"/>
      <c r="X51" s="82" t="n">
        <f aca="false">'High SIPA income'!M46</f>
        <v>275705.065566982</v>
      </c>
      <c r="Y51" s="9"/>
      <c r="Z51" s="9" t="n">
        <f aca="false">R51+V51-N51-L51-F51</f>
        <v>-1827381.07089962</v>
      </c>
      <c r="AA51" s="9"/>
      <c r="AB51" s="9" t="n">
        <f aca="false">T51-P51-D51</f>
        <v>-52111300.1693849</v>
      </c>
      <c r="AC51" s="50"/>
      <c r="AD51" s="9"/>
      <c r="AE51" s="9"/>
      <c r="AF51" s="9"/>
      <c r="AG51" s="9" t="n">
        <f aca="false">AG50*'Optimist macro hypothesis'!B33/'Optimist macro hypothesis'!B32</f>
        <v>5771598565.33681</v>
      </c>
      <c r="AH51" s="40" t="n">
        <f aca="false">(AG51-AG50)/AG50</f>
        <v>0.00719183996405869</v>
      </c>
      <c r="AI51" s="40"/>
      <c r="AJ51" s="40" t="n">
        <f aca="false">AB51/AG51</f>
        <v>-0.0090289197315898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12170313</v>
      </c>
      <c r="AX51" s="7"/>
      <c r="AY51" s="40" t="n">
        <f aca="false">(AW51-AW50)/AW50</f>
        <v>0.00353926083524478</v>
      </c>
      <c r="AZ51" s="12" t="n">
        <f aca="false">workers_and_wage_high!B39</f>
        <v>6812.48560408306</v>
      </c>
      <c r="BA51" s="40" t="n">
        <f aca="false">(AZ51-AZ50)/AZ50</f>
        <v>0.00569872667632941</v>
      </c>
      <c r="BB51" s="12" t="n">
        <f aca="false">BB49*2/4+BB53*2/4</f>
        <v>53.25</v>
      </c>
      <c r="BC51" s="39" t="n">
        <f aca="false">'Central scenario'!BC51</f>
        <v>11.3722743431335</v>
      </c>
      <c r="BD51" s="12" t="n">
        <f aca="false">BB51+BC51/2</f>
        <v>58.9361371715667</v>
      </c>
      <c r="BE51" s="40" t="n">
        <f aca="false">BD51/BD50-1</f>
        <v>0.00212544776400669</v>
      </c>
      <c r="BF51" s="7"/>
      <c r="BG51" s="7"/>
      <c r="BH51" s="7"/>
      <c r="BI51" s="40" t="n">
        <f aca="false">T58/AG58</f>
        <v>0.0147226364228119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2" t="n">
        <f aca="false">'High pensions'!Q52</f>
        <v>125544732.227044</v>
      </c>
      <c r="E52" s="9"/>
      <c r="F52" s="82" t="n">
        <f aca="false">'High pensions'!I52</f>
        <v>22819241.1835098</v>
      </c>
      <c r="G52" s="82" t="n">
        <f aca="false">'High pensions'!K52</f>
        <v>678862.011618201</v>
      </c>
      <c r="H52" s="82" t="n">
        <f aca="false">'High pensions'!V52</f>
        <v>3734898.4912482</v>
      </c>
      <c r="I52" s="82" t="n">
        <f aca="false">'High pensions'!M52</f>
        <v>20995.7323180886</v>
      </c>
      <c r="J52" s="82" t="n">
        <f aca="false">'High pensions'!W52</f>
        <v>115512.324471593</v>
      </c>
      <c r="K52" s="9"/>
      <c r="L52" s="82" t="n">
        <f aca="false">'High pensions'!N52</f>
        <v>3988409.97575814</v>
      </c>
      <c r="M52" s="67"/>
      <c r="N52" s="82" t="n">
        <f aca="false">'High pensions'!L52</f>
        <v>971086.198715478</v>
      </c>
      <c r="O52" s="9"/>
      <c r="P52" s="82" t="n">
        <f aca="false">'High pensions'!X52</f>
        <v>26038508.0728955</v>
      </c>
      <c r="Q52" s="67"/>
      <c r="R52" s="82" t="n">
        <f aca="false">'High SIPA income'!G47</f>
        <v>22260289.7177886</v>
      </c>
      <c r="S52" s="67"/>
      <c r="T52" s="82" t="n">
        <f aca="false">'High SIPA income'!J47</f>
        <v>85114147.073117</v>
      </c>
      <c r="U52" s="9"/>
      <c r="V52" s="82" t="n">
        <f aca="false">'High SIPA income'!F47</f>
        <v>107387.678800214</v>
      </c>
      <c r="W52" s="67"/>
      <c r="X52" s="82" t="n">
        <f aca="false">'High SIPA income'!M47</f>
        <v>269726.888419238</v>
      </c>
      <c r="Y52" s="9"/>
      <c r="Z52" s="9" t="n">
        <f aca="false">R52+V52-N52-L52-F52</f>
        <v>-5411059.96139459</v>
      </c>
      <c r="AA52" s="9"/>
      <c r="AB52" s="9" t="n">
        <f aca="false">T52-P52-D52</f>
        <v>-66469093.2268223</v>
      </c>
      <c r="AC52" s="50"/>
      <c r="AD52" s="9"/>
      <c r="AE52" s="9"/>
      <c r="AF52" s="9"/>
      <c r="AG52" s="9" t="n">
        <f aca="false">AG51*'Optimist macro hypothesis'!B34/'Optimist macro hypothesis'!B33</f>
        <v>5818950803.51415</v>
      </c>
      <c r="AH52" s="40" t="n">
        <f aca="false">(AG52-AG51)/AG51</f>
        <v>0.00820435406955199</v>
      </c>
      <c r="AI52" s="40"/>
      <c r="AJ52" s="40" t="n">
        <f aca="false">AB52/AG52</f>
        <v>-0.0114228656455869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12209994</v>
      </c>
      <c r="AX52" s="7"/>
      <c r="AY52" s="40" t="n">
        <f aca="false">(AW52-AW51)/AW51</f>
        <v>0.00326047489493491</v>
      </c>
      <c r="AZ52" s="12" t="n">
        <f aca="false">workers_and_wage_high!B40</f>
        <v>6822.0084452186</v>
      </c>
      <c r="BA52" s="40" t="n">
        <f aca="false">(AZ52-AZ51)/AZ51</f>
        <v>0.00139785119396535</v>
      </c>
      <c r="BB52" s="12" t="n">
        <f aca="false">BB49*1/4+BB53*3/4</f>
        <v>53.375</v>
      </c>
      <c r="BC52" s="39" t="n">
        <f aca="false">'Central scenario'!BC52</f>
        <v>11.3722743431335</v>
      </c>
      <c r="BD52" s="12" t="n">
        <f aca="false">BB52+BC52/2</f>
        <v>59.0611371715667</v>
      </c>
      <c r="BE52" s="40" t="n">
        <f aca="false">BD52/BD51-1</f>
        <v>0.00212093981721462</v>
      </c>
      <c r="BF52" s="7"/>
      <c r="BG52" s="7"/>
      <c r="BH52" s="7"/>
      <c r="BI52" s="40" t="n">
        <f aca="false">T59/AG59</f>
        <v>0.016926482555625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2" t="n">
        <f aca="false">'High pensions'!Q53</f>
        <v>127764542.069237</v>
      </c>
      <c r="E53" s="9"/>
      <c r="F53" s="82" t="n">
        <f aca="false">'High pensions'!I53</f>
        <v>23222717.898717</v>
      </c>
      <c r="G53" s="82" t="n">
        <f aca="false">'High pensions'!K53</f>
        <v>767556.099145869</v>
      </c>
      <c r="H53" s="82" t="n">
        <f aca="false">'High pensions'!V53</f>
        <v>4222867.1918389</v>
      </c>
      <c r="I53" s="82" t="n">
        <f aca="false">'High pensions'!M53</f>
        <v>23738.8484271917</v>
      </c>
      <c r="J53" s="82" t="n">
        <f aca="false">'High pensions'!W53</f>
        <v>130604.13995378</v>
      </c>
      <c r="K53" s="9"/>
      <c r="L53" s="82" t="n">
        <f aca="false">'High pensions'!N53</f>
        <v>3994755.28768287</v>
      </c>
      <c r="M53" s="67"/>
      <c r="N53" s="82" t="n">
        <f aca="false">'High pensions'!L53</f>
        <v>991270.005272958</v>
      </c>
      <c r="O53" s="9"/>
      <c r="P53" s="82" t="n">
        <f aca="false">'High pensions'!X53</f>
        <v>26182479.2751308</v>
      </c>
      <c r="Q53" s="67"/>
      <c r="R53" s="82" t="n">
        <f aca="false">'High SIPA income'!G48</f>
        <v>26010799.2423307</v>
      </c>
      <c r="S53" s="67"/>
      <c r="T53" s="82" t="n">
        <f aca="false">'High SIPA income'!J48</f>
        <v>99454545.3032402</v>
      </c>
      <c r="U53" s="9"/>
      <c r="V53" s="82" t="n">
        <f aca="false">'High SIPA income'!F48</f>
        <v>111300.813948029</v>
      </c>
      <c r="W53" s="67"/>
      <c r="X53" s="82" t="n">
        <f aca="false">'High SIPA income'!M48</f>
        <v>279555.55572238</v>
      </c>
      <c r="Y53" s="9"/>
      <c r="Z53" s="9" t="n">
        <f aca="false">R53+V53-N53-L53-F53</f>
        <v>-2086643.1353941</v>
      </c>
      <c r="AA53" s="9"/>
      <c r="AB53" s="9" t="n">
        <f aca="false">T53-P53-D53</f>
        <v>-54492476.0411278</v>
      </c>
      <c r="AC53" s="50"/>
      <c r="AD53" s="9"/>
      <c r="AE53" s="9"/>
      <c r="AF53" s="9"/>
      <c r="AG53" s="9" t="n">
        <f aca="false">AG52*'Optimist macro hypothesis'!B35/'Optimist macro hypothesis'!B34</f>
        <v>5892246977.13546</v>
      </c>
      <c r="AH53" s="40" t="n">
        <f aca="false">(AG53-AG52)/AG52</f>
        <v>0.0125961150207784</v>
      </c>
      <c r="AI53" s="40" t="n">
        <f aca="false">(AG53-AG49)/AG49</f>
        <v>0.040081904119215</v>
      </c>
      <c r="AJ53" s="40" t="n">
        <f aca="false">AB53/AG53</f>
        <v>-0.0092481656408129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12297758</v>
      </c>
      <c r="AX53" s="7"/>
      <c r="AY53" s="40" t="n">
        <f aca="false">(AW53-AW52)/AW52</f>
        <v>0.00718788232000769</v>
      </c>
      <c r="AZ53" s="12" t="n">
        <f aca="false">workers_and_wage_high!B41</f>
        <v>6863.78161753382</v>
      </c>
      <c r="BA53" s="40" t="n">
        <f aca="false">(AZ53-AZ52)/AZ52</f>
        <v>0.00612329530968324</v>
      </c>
      <c r="BB53" s="7" t="n">
        <v>53.5</v>
      </c>
      <c r="BC53" s="39" t="n">
        <f aca="false">'Central scenario'!BC53</f>
        <v>11.3722743431335</v>
      </c>
      <c r="BD53" s="12" t="n">
        <f aca="false">BB53+BC53/2</f>
        <v>59.1861371715667</v>
      </c>
      <c r="BE53" s="40" t="n">
        <f aca="false">BD53/BD52-1</f>
        <v>0.00211645095211921</v>
      </c>
      <c r="BF53" s="7"/>
      <c r="BG53" s="73" t="n">
        <f aca="false">(BB53-BB49)/BB49</f>
        <v>0.00943396226415094</v>
      </c>
      <c r="BH53" s="7"/>
      <c r="BI53" s="40" t="n">
        <f aca="false">T60/AG60</f>
        <v>0.0147933667086939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1" t="n">
        <f aca="false">'High pensions'!Q54</f>
        <v>129233758.398385</v>
      </c>
      <c r="E54" s="6"/>
      <c r="F54" s="81" t="n">
        <f aca="false">'High pensions'!I54</f>
        <v>23489765.3579839</v>
      </c>
      <c r="G54" s="81" t="n">
        <f aca="false">'High pensions'!K54</f>
        <v>849219.985491032</v>
      </c>
      <c r="H54" s="81" t="n">
        <f aca="false">'High pensions'!V54</f>
        <v>4672157.79976814</v>
      </c>
      <c r="I54" s="81" t="n">
        <f aca="false">'High pensions'!M54</f>
        <v>26264.5356337432</v>
      </c>
      <c r="J54" s="81" t="n">
        <f aca="false">'High pensions'!W54</f>
        <v>144499.725766025</v>
      </c>
      <c r="K54" s="6"/>
      <c r="L54" s="81" t="n">
        <f aca="false">'High pensions'!N54</f>
        <v>4962337.130224</v>
      </c>
      <c r="M54" s="8"/>
      <c r="N54" s="81" t="n">
        <f aca="false">'High pensions'!L54</f>
        <v>1005222.97399336</v>
      </c>
      <c r="O54" s="6"/>
      <c r="P54" s="81" t="n">
        <f aca="false">'High pensions'!X54</f>
        <v>31280031.1728756</v>
      </c>
      <c r="Q54" s="8"/>
      <c r="R54" s="81" t="n">
        <f aca="false">'High SIPA income'!G49</f>
        <v>22765835.5963997</v>
      </c>
      <c r="S54" s="8"/>
      <c r="T54" s="81" t="n">
        <f aca="false">'High SIPA income'!J49</f>
        <v>87047145.5565072</v>
      </c>
      <c r="U54" s="6"/>
      <c r="V54" s="81" t="n">
        <f aca="false">'High SIPA income'!F49</f>
        <v>108899.812126137</v>
      </c>
      <c r="W54" s="8"/>
      <c r="X54" s="81" t="n">
        <f aca="false">'High SIPA income'!M49</f>
        <v>273524.931373822</v>
      </c>
      <c r="Y54" s="6"/>
      <c r="Z54" s="6" t="n">
        <f aca="false">R54+V54-N54-L54-F54</f>
        <v>-6582590.05367541</v>
      </c>
      <c r="AA54" s="6"/>
      <c r="AB54" s="6" t="n">
        <f aca="false">T54-P54-D54</f>
        <v>-73466644.0147532</v>
      </c>
      <c r="AC54" s="50"/>
      <c r="AD54" s="6"/>
      <c r="AE54" s="6"/>
      <c r="AF54" s="6"/>
      <c r="AG54" s="6" t="n">
        <f aca="false">AG53*'Optimist macro hypothesis'!B36/'Optimist macro hypothesis'!B35</f>
        <v>5930950071.37544</v>
      </c>
      <c r="AH54" s="61" t="n">
        <f aca="false">(AG54-AG53)/AG53</f>
        <v>0.00656847793213081</v>
      </c>
      <c r="AI54" s="61"/>
      <c r="AJ54" s="61" t="n">
        <f aca="false">AB54/AG54</f>
        <v>-0.0123869941797901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0.00864019674662963</v>
      </c>
      <c r="AV54" s="5"/>
      <c r="AW54" s="5" t="n">
        <f aca="false">workers_and_wage_high!C42</f>
        <v>12356851</v>
      </c>
      <c r="AX54" s="5"/>
      <c r="AY54" s="61" t="n">
        <f aca="false">(AW54-AW53)/AW53</f>
        <v>0.00480518481498823</v>
      </c>
      <c r="AZ54" s="11" t="n">
        <f aca="false">workers_and_wage_high!B42</f>
        <v>6889.38915367163</v>
      </c>
      <c r="BA54" s="61" t="n">
        <f aca="false">(AZ54-AZ53)/AZ53</f>
        <v>0.00373082035016815</v>
      </c>
      <c r="BB54" s="66"/>
      <c r="BC54" s="66"/>
      <c r="BD54" s="66"/>
      <c r="BE54" s="66"/>
      <c r="BF54" s="5"/>
      <c r="BG54" s="5"/>
      <c r="BH54" s="5"/>
      <c r="BI54" s="61" t="n">
        <f aca="false">T61/AG61</f>
        <v>0.0170671710714071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2" t="n">
        <f aca="false">'High pensions'!Q55</f>
        <v>130376008.300377</v>
      </c>
      <c r="E55" s="9"/>
      <c r="F55" s="82" t="n">
        <f aca="false">'High pensions'!I55</f>
        <v>23697382.7987401</v>
      </c>
      <c r="G55" s="82" t="n">
        <f aca="false">'High pensions'!K55</f>
        <v>930655.052464174</v>
      </c>
      <c r="H55" s="82" t="n">
        <f aca="false">'High pensions'!V55</f>
        <v>5120189.51102516</v>
      </c>
      <c r="I55" s="82" t="n">
        <f aca="false">'High pensions'!M55</f>
        <v>28783.1459525003</v>
      </c>
      <c r="J55" s="82" t="n">
        <f aca="false">'High pensions'!W55</f>
        <v>158356.376629645</v>
      </c>
      <c r="K55" s="9"/>
      <c r="L55" s="82" t="n">
        <f aca="false">'High pensions'!N55</f>
        <v>4146409.08972059</v>
      </c>
      <c r="M55" s="67"/>
      <c r="N55" s="82" t="n">
        <f aca="false">'High pensions'!L55</f>
        <v>1015805.29393248</v>
      </c>
      <c r="O55" s="9"/>
      <c r="P55" s="82" t="n">
        <f aca="false">'High pensions'!X55</f>
        <v>27104397.4939605</v>
      </c>
      <c r="Q55" s="67"/>
      <c r="R55" s="82" t="n">
        <f aca="false">'High SIPA income'!G50</f>
        <v>26511764.3569099</v>
      </c>
      <c r="S55" s="67"/>
      <c r="T55" s="82" t="n">
        <f aca="false">'High SIPA income'!J50</f>
        <v>101370028.838332</v>
      </c>
      <c r="U55" s="9"/>
      <c r="V55" s="82" t="n">
        <f aca="false">'High SIPA income'!F50</f>
        <v>114664.809759655</v>
      </c>
      <c r="W55" s="67"/>
      <c r="X55" s="82" t="n">
        <f aca="false">'High SIPA income'!M50</f>
        <v>288004.94333428</v>
      </c>
      <c r="Y55" s="9"/>
      <c r="Z55" s="9" t="n">
        <f aca="false">R55+V55-N55-L55-F55</f>
        <v>-2233168.01572356</v>
      </c>
      <c r="AA55" s="9"/>
      <c r="AB55" s="9" t="n">
        <f aca="false">T55-P55-D55</f>
        <v>-56110376.9560057</v>
      </c>
      <c r="AC55" s="50"/>
      <c r="AD55" s="9"/>
      <c r="AE55" s="9"/>
      <c r="AF55" s="9"/>
      <c r="AG55" s="9" t="n">
        <f aca="false">AG54*'Optimist macro hypothesis'!B37/'Optimist macro hypothesis'!B36</f>
        <v>5973604515.12359</v>
      </c>
      <c r="AH55" s="40" t="n">
        <f aca="false">(AG55-AG54)/AG54</f>
        <v>0.00719183996405708</v>
      </c>
      <c r="AI55" s="40"/>
      <c r="AJ55" s="40" t="n">
        <f aca="false">AB55/AG55</f>
        <v>-0.00939305185235297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12447143</v>
      </c>
      <c r="AX55" s="7"/>
      <c r="AY55" s="40" t="n">
        <f aca="false">(AW55-AW54)/AW54</f>
        <v>0.00730703963331758</v>
      </c>
      <c r="AZ55" s="12" t="n">
        <f aca="false">workers_and_wage_high!B43</f>
        <v>6912.5864831303</v>
      </c>
      <c r="BA55" s="40" t="n">
        <f aca="false">(AZ55-AZ54)/AZ54</f>
        <v>0.00336710975984194</v>
      </c>
      <c r="BB55" s="39"/>
      <c r="BC55" s="39"/>
      <c r="BD55" s="39"/>
      <c r="BE55" s="39"/>
      <c r="BF55" s="7"/>
      <c r="BG55" s="7"/>
      <c r="BH55" s="7"/>
      <c r="BI55" s="40" t="n">
        <f aca="false">T62/AG62</f>
        <v>0.0147935633030732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2" t="n">
        <f aca="false">'High pensions'!Q56</f>
        <v>132184732.594271</v>
      </c>
      <c r="E56" s="9"/>
      <c r="F56" s="82" t="n">
        <f aca="false">'High pensions'!I56</f>
        <v>24026139.8494318</v>
      </c>
      <c r="G56" s="82" t="n">
        <f aca="false">'High pensions'!K56</f>
        <v>988986.729452183</v>
      </c>
      <c r="H56" s="82" t="n">
        <f aca="false">'High pensions'!V56</f>
        <v>5441113.18718606</v>
      </c>
      <c r="I56" s="82" t="n">
        <f aca="false">'High pensions'!M56</f>
        <v>30587.2184366655</v>
      </c>
      <c r="J56" s="82" t="n">
        <f aca="false">'High pensions'!W56</f>
        <v>168281.851150084</v>
      </c>
      <c r="K56" s="9"/>
      <c r="L56" s="82" t="n">
        <f aca="false">'High pensions'!N56</f>
        <v>4159058.65041501</v>
      </c>
      <c r="M56" s="67"/>
      <c r="N56" s="82" t="n">
        <f aca="false">'High pensions'!L56</f>
        <v>1032067.81045249</v>
      </c>
      <c r="O56" s="9"/>
      <c r="P56" s="82" t="n">
        <f aca="false">'High pensions'!X56</f>
        <v>27259507.6922124</v>
      </c>
      <c r="Q56" s="67"/>
      <c r="R56" s="82" t="n">
        <f aca="false">'High SIPA income'!G51</f>
        <v>23329069.5330194</v>
      </c>
      <c r="S56" s="67"/>
      <c r="T56" s="82" t="n">
        <f aca="false">'High SIPA income'!J51</f>
        <v>89200719.3296157</v>
      </c>
      <c r="U56" s="9"/>
      <c r="V56" s="82" t="n">
        <f aca="false">'High SIPA income'!F51</f>
        <v>117527.298182379</v>
      </c>
      <c r="W56" s="67"/>
      <c r="X56" s="82" t="n">
        <f aca="false">'High SIPA income'!M51</f>
        <v>295194.688973852</v>
      </c>
      <c r="Y56" s="9"/>
      <c r="Z56" s="9" t="n">
        <f aca="false">R56+V56-N56-L56-F56</f>
        <v>-5770669.47909749</v>
      </c>
      <c r="AA56" s="9"/>
      <c r="AB56" s="9" t="n">
        <f aca="false">T56-P56-D56</f>
        <v>-70243520.9568681</v>
      </c>
      <c r="AC56" s="50"/>
      <c r="AD56" s="9"/>
      <c r="AE56" s="9"/>
      <c r="AF56" s="9"/>
      <c r="AG56" s="9" t="n">
        <f aca="false">AG55*'Optimist macro hypothesis'!B38/'Optimist macro hypothesis'!B37</f>
        <v>6022614081.63714</v>
      </c>
      <c r="AH56" s="40" t="n">
        <f aca="false">(AG56-AG55)/AG55</f>
        <v>0.00820435406955271</v>
      </c>
      <c r="AI56" s="40"/>
      <c r="AJ56" s="40" t="n">
        <f aca="false">AB56/AG56</f>
        <v>-0.0116632943776091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12533685</v>
      </c>
      <c r="AX56" s="7"/>
      <c r="AY56" s="40" t="n">
        <f aca="false">(AW56-AW55)/AW55</f>
        <v>0.00695276016351704</v>
      </c>
      <c r="AZ56" s="12" t="n">
        <f aca="false">workers_and_wage_high!B44</f>
        <v>6925.2125005656</v>
      </c>
      <c r="BA56" s="40" t="n">
        <f aca="false">(AZ56-AZ55)/AZ55</f>
        <v>0.00182652578251352</v>
      </c>
      <c r="BB56" s="39"/>
      <c r="BC56" s="39"/>
      <c r="BD56" s="39"/>
      <c r="BE56" s="39"/>
      <c r="BF56" s="7"/>
      <c r="BG56" s="7"/>
      <c r="BH56" s="7"/>
      <c r="BI56" s="40" t="n">
        <f aca="false">T63/AG63</f>
        <v>0.0170407237506048</v>
      </c>
      <c r="BJ56" s="7"/>
      <c r="BK56" s="7"/>
      <c r="BL56" s="7"/>
      <c r="BM56" s="7"/>
      <c r="BN56" s="7"/>
      <c r="BO56" s="7"/>
      <c r="BP56" s="7"/>
    </row>
    <row r="57" customFormat="false" ht="13.25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2" t="n">
        <f aca="false">'High pensions'!Q57</f>
        <v>133279557.189805</v>
      </c>
      <c r="E57" s="9"/>
      <c r="F57" s="82" t="n">
        <f aca="false">'High pensions'!I57</f>
        <v>24225137.1793552</v>
      </c>
      <c r="G57" s="82" t="n">
        <f aca="false">'High pensions'!K57</f>
        <v>1061228.40622977</v>
      </c>
      <c r="H57" s="82" t="n">
        <f aca="false">'High pensions'!V57</f>
        <v>5838565.57807578</v>
      </c>
      <c r="I57" s="82" t="n">
        <f aca="false">'High pensions'!M57</f>
        <v>32821.4970998899</v>
      </c>
      <c r="J57" s="82" t="n">
        <f aca="false">'High pensions'!W57</f>
        <v>180574.193136364</v>
      </c>
      <c r="K57" s="9"/>
      <c r="L57" s="82" t="n">
        <f aca="false">'High pensions'!N57</f>
        <v>4183478.12054242</v>
      </c>
      <c r="M57" s="67"/>
      <c r="N57" s="82" t="n">
        <f aca="false">'High pensions'!L57</f>
        <v>1042024.50058987</v>
      </c>
      <c r="O57" s="9"/>
      <c r="P57" s="82" t="n">
        <f aca="false">'High pensions'!X57</f>
        <v>27440999.2102261</v>
      </c>
      <c r="Q57" s="67"/>
      <c r="R57" s="82" t="n">
        <f aca="false">'High SIPA income'!G52</f>
        <v>26950607.1983465</v>
      </c>
      <c r="S57" s="67"/>
      <c r="T57" s="82" t="n">
        <f aca="false">'High SIPA income'!J52</f>
        <v>103047982.47782</v>
      </c>
      <c r="U57" s="9"/>
      <c r="V57" s="82" t="n">
        <f aca="false">'High SIPA income'!F52</f>
        <v>117798.021873544</v>
      </c>
      <c r="W57" s="67"/>
      <c r="X57" s="82" t="n">
        <f aca="false">'High SIPA income'!M52</f>
        <v>295874.668834252</v>
      </c>
      <c r="Y57" s="9"/>
      <c r="Z57" s="9" t="n">
        <f aca="false">R57+V57-N57-L57-F57</f>
        <v>-2382234.58026742</v>
      </c>
      <c r="AA57" s="9"/>
      <c r="AB57" s="9" t="n">
        <f aca="false">T57-P57-D57</f>
        <v>-57672573.9222116</v>
      </c>
      <c r="AC57" s="50"/>
      <c r="AD57" s="9"/>
      <c r="AE57" s="9"/>
      <c r="AF57" s="9"/>
      <c r="AG57" s="9" t="n">
        <f aca="false">AG56*'Optimist macro hypothesis'!B39/'Optimist macro hypothesis'!B38</f>
        <v>6098475621.3352</v>
      </c>
      <c r="AH57" s="40" t="n">
        <f aca="false">(AG57-AG56)/AG56</f>
        <v>0.0125961150207779</v>
      </c>
      <c r="AI57" s="40" t="n">
        <f aca="false">(AG57-AG53)/AG53</f>
        <v>0.0349999999999989</v>
      </c>
      <c r="AJ57" s="40" t="n">
        <f aca="false">AB57/AG57</f>
        <v>-0.00945688357274842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12513660</v>
      </c>
      <c r="AX57" s="7"/>
      <c r="AY57" s="40" t="n">
        <f aca="false">(AW57-AW56)/AW56</f>
        <v>-0.00159769453277308</v>
      </c>
      <c r="AZ57" s="12" t="n">
        <f aca="false">workers_and_wage_high!B45</f>
        <v>6949.80563748668</v>
      </c>
      <c r="BA57" s="40" t="n">
        <f aca="false">(AZ57-AZ56)/AZ56</f>
        <v>0.00355124653851125</v>
      </c>
      <c r="BB57" s="39"/>
      <c r="BC57" s="39"/>
      <c r="BD57" s="39"/>
      <c r="BE57" s="39"/>
      <c r="BF57" s="7" t="n">
        <v>100</v>
      </c>
      <c r="BG57" s="73" t="n">
        <f aca="false">(BB57-BB53)/BB53</f>
        <v>-1</v>
      </c>
      <c r="BH57" s="7"/>
      <c r="BI57" s="40" t="n">
        <f aca="false">T64/AG64</f>
        <v>0.0149300404713181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1" t="n">
        <f aca="false">'High pensions'!Q58</f>
        <v>135130530.074143</v>
      </c>
      <c r="E58" s="6"/>
      <c r="F58" s="81" t="n">
        <f aca="false">'High pensions'!I58</f>
        <v>24561573.4114661</v>
      </c>
      <c r="G58" s="81" t="n">
        <f aca="false">'High pensions'!K58</f>
        <v>1205289.4465708</v>
      </c>
      <c r="H58" s="81" t="n">
        <f aca="false">'High pensions'!V58</f>
        <v>6631146.91715348</v>
      </c>
      <c r="I58" s="81" t="n">
        <f aca="false">'High pensions'!M58</f>
        <v>37276.9931929111</v>
      </c>
      <c r="J58" s="81" t="n">
        <f aca="false">'High pensions'!W58</f>
        <v>205087.018056293</v>
      </c>
      <c r="K58" s="6"/>
      <c r="L58" s="81" t="n">
        <f aca="false">'High pensions'!N58</f>
        <v>5126198.92044212</v>
      </c>
      <c r="M58" s="8"/>
      <c r="N58" s="81" t="n">
        <f aca="false">'High pensions'!L58</f>
        <v>1058098.4585817</v>
      </c>
      <c r="O58" s="6"/>
      <c r="P58" s="81" t="n">
        <f aca="false">'High pensions'!X58</f>
        <v>32421216.0966985</v>
      </c>
      <c r="Q58" s="8"/>
      <c r="R58" s="81" t="n">
        <f aca="false">'High SIPA income'!G53</f>
        <v>23722530.2263918</v>
      </c>
      <c r="S58" s="8"/>
      <c r="T58" s="81" t="n">
        <f aca="false">'High SIPA income'!J53</f>
        <v>90705150.3926321</v>
      </c>
      <c r="U58" s="6"/>
      <c r="V58" s="81" t="n">
        <f aca="false">'High SIPA income'!F53</f>
        <v>116054.164533059</v>
      </c>
      <c r="W58" s="8"/>
      <c r="X58" s="81" t="n">
        <f aca="false">'High SIPA income'!M53</f>
        <v>291494.601962975</v>
      </c>
      <c r="Y58" s="6"/>
      <c r="Z58" s="6" t="n">
        <f aca="false">R58+V58-N58-L58-F58</f>
        <v>-6907286.39956506</v>
      </c>
      <c r="AA58" s="6"/>
      <c r="AB58" s="6" t="n">
        <f aca="false">T58-P58-D58</f>
        <v>-76846595.7782095</v>
      </c>
      <c r="AC58" s="50"/>
      <c r="AD58" s="6"/>
      <c r="AE58" s="6"/>
      <c r="AF58" s="6"/>
      <c r="AG58" s="6" t="n">
        <f aca="false">BF58/100*$AG$57</f>
        <v>6160931220.99312</v>
      </c>
      <c r="AH58" s="61" t="n">
        <f aca="false">(AG58-AG57)/AG57</f>
        <v>0.0102411821471286</v>
      </c>
      <c r="AI58" s="61"/>
      <c r="AJ58" s="61" t="n">
        <f aca="false">AB58/AG58</f>
        <v>-0.0124732111139884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0.00906560797875884</v>
      </c>
      <c r="AV58" s="5"/>
      <c r="AW58" s="5" t="n">
        <f aca="false">workers_and_wage_high!C46</f>
        <v>12597814</v>
      </c>
      <c r="AX58" s="5"/>
      <c r="AY58" s="61" t="n">
        <f aca="false">(AW58-AW57)/AW57</f>
        <v>0.00672497095174393</v>
      </c>
      <c r="AZ58" s="11" t="n">
        <f aca="false">workers_and_wage_high!B46</f>
        <v>6974.07938165057</v>
      </c>
      <c r="BA58" s="61" t="n">
        <f aca="false">(AZ58-AZ57)/AZ57</f>
        <v>0.00349272273643995</v>
      </c>
      <c r="BB58" s="66"/>
      <c r="BC58" s="66"/>
      <c r="BD58" s="66"/>
      <c r="BE58" s="66"/>
      <c r="BF58" s="5" t="n">
        <f aca="false">BF57*(1+AY58)*(1+BA58)*(1-BE58)</f>
        <v>101.024118214713</v>
      </c>
      <c r="BG58" s="5"/>
      <c r="BH58" s="5"/>
      <c r="BI58" s="61" t="n">
        <f aca="false">T65/AG65</f>
        <v>0.0171836773734672</v>
      </c>
      <c r="BJ58" s="5"/>
      <c r="BK58" s="5"/>
      <c r="BL58" s="5"/>
      <c r="BM58" s="5"/>
      <c r="BN58" s="5"/>
      <c r="BO58" s="5"/>
      <c r="BP58" s="5"/>
    </row>
    <row r="59" customFormat="false" ht="13.25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2" t="n">
        <f aca="false">'High pensions'!Q59</f>
        <v>137533503.307138</v>
      </c>
      <c r="E59" s="9"/>
      <c r="F59" s="82" t="n">
        <f aca="false">'High pensions'!I59</f>
        <v>24998342.2410978</v>
      </c>
      <c r="G59" s="82" t="n">
        <f aca="false">'High pensions'!K59</f>
        <v>1300983.68993282</v>
      </c>
      <c r="H59" s="82" t="n">
        <f aca="false">'High pensions'!V59</f>
        <v>7157628.40976495</v>
      </c>
      <c r="I59" s="82" t="n">
        <f aca="false">'High pensions'!M59</f>
        <v>40236.6089669948</v>
      </c>
      <c r="J59" s="82" t="n">
        <f aca="false">'High pensions'!W59</f>
        <v>221369.950817474</v>
      </c>
      <c r="K59" s="9"/>
      <c r="L59" s="82" t="n">
        <f aca="false">'High pensions'!N59</f>
        <v>4286881.98358532</v>
      </c>
      <c r="M59" s="67"/>
      <c r="N59" s="82" t="n">
        <f aca="false">'High pensions'!L59</f>
        <v>1078455.70417653</v>
      </c>
      <c r="O59" s="9"/>
      <c r="P59" s="82" t="n">
        <f aca="false">'High pensions'!X59</f>
        <v>28177996.080308</v>
      </c>
      <c r="Q59" s="67"/>
      <c r="R59" s="82" t="n">
        <f aca="false">'High SIPA income'!G54</f>
        <v>27399924.733641</v>
      </c>
      <c r="S59" s="67"/>
      <c r="T59" s="82" t="n">
        <f aca="false">'High SIPA income'!J54</f>
        <v>104765987.017133</v>
      </c>
      <c r="U59" s="9"/>
      <c r="V59" s="82" t="n">
        <f aca="false">'High SIPA income'!F54</f>
        <v>118718.806861838</v>
      </c>
      <c r="W59" s="67"/>
      <c r="X59" s="82" t="n">
        <f aca="false">'High SIPA income'!M54</f>
        <v>298187.415255169</v>
      </c>
      <c r="Y59" s="9"/>
      <c r="Z59" s="9" t="n">
        <f aca="false">R59+V59-N59-L59-F59</f>
        <v>-2845036.38835683</v>
      </c>
      <c r="AA59" s="9"/>
      <c r="AB59" s="9" t="n">
        <f aca="false">T59-P59-D59</f>
        <v>-60945512.3703132</v>
      </c>
      <c r="AC59" s="50"/>
      <c r="AD59" s="9"/>
      <c r="AE59" s="9"/>
      <c r="AF59" s="9"/>
      <c r="AG59" s="9" t="n">
        <f aca="false">BF59/100*$AG$57</f>
        <v>6189471833.43282</v>
      </c>
      <c r="AH59" s="40" t="n">
        <f aca="false">(AG59-AG58)/AG58</f>
        <v>0.00463251599732979</v>
      </c>
      <c r="AI59" s="40"/>
      <c r="AJ59" s="40" t="n">
        <f aca="false">AB59/AG59</f>
        <v>-0.00984664184771182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12640270</v>
      </c>
      <c r="AX59" s="7"/>
      <c r="AY59" s="40" t="n">
        <f aca="false">(AW59-AW58)/AW58</f>
        <v>0.00337010849660108</v>
      </c>
      <c r="AZ59" s="12" t="n">
        <f aca="false">workers_and_wage_high!B47</f>
        <v>6982.85394055712</v>
      </c>
      <c r="BA59" s="40" t="n">
        <f aca="false">(AZ59-AZ58)/AZ58</f>
        <v>0.00125816734028517</v>
      </c>
      <c r="BB59" s="39"/>
      <c r="BC59" s="39"/>
      <c r="BD59" s="39"/>
      <c r="BE59" s="39"/>
      <c r="BF59" s="7" t="n">
        <f aca="false">BF58*(1+AY59)*(1+BA59)*(1-BE59)</f>
        <v>101.492114058459</v>
      </c>
      <c r="BG59" s="7"/>
      <c r="BH59" s="7"/>
      <c r="BI59" s="40" t="n">
        <f aca="false">T66/AG66</f>
        <v>0.0150450343315855</v>
      </c>
      <c r="BJ59" s="7"/>
      <c r="BK59" s="7"/>
      <c r="BL59" s="7"/>
      <c r="BM59" s="7"/>
      <c r="BN59" s="7"/>
      <c r="BO59" s="7"/>
      <c r="BP59" s="7"/>
    </row>
    <row r="60" customFormat="false" ht="13.25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2" t="n">
        <f aca="false">'High pensions'!Q60</f>
        <v>140821232.684987</v>
      </c>
      <c r="E60" s="9"/>
      <c r="F60" s="82" t="n">
        <f aca="false">'High pensions'!I60</f>
        <v>25595925.9731142</v>
      </c>
      <c r="G60" s="82" t="n">
        <f aca="false">'High pensions'!K60</f>
        <v>1350821.51873157</v>
      </c>
      <c r="H60" s="82" t="n">
        <f aca="false">'High pensions'!V60</f>
        <v>7431821.43927891</v>
      </c>
      <c r="I60" s="82" t="n">
        <f aca="false">'High pensions'!M60</f>
        <v>41777.9851154098</v>
      </c>
      <c r="J60" s="82" t="n">
        <f aca="false">'High pensions'!W60</f>
        <v>229850.147606566</v>
      </c>
      <c r="K60" s="9"/>
      <c r="L60" s="82" t="n">
        <f aca="false">'High pensions'!N60</f>
        <v>4344534.24236548</v>
      </c>
      <c r="M60" s="67"/>
      <c r="N60" s="82" t="n">
        <f aca="false">'High pensions'!L60</f>
        <v>1105114.52869961</v>
      </c>
      <c r="O60" s="9"/>
      <c r="P60" s="82" t="n">
        <f aca="false">'High pensions'!X60</f>
        <v>28623822.9120866</v>
      </c>
      <c r="Q60" s="67"/>
      <c r="R60" s="82" t="n">
        <f aca="false">'High SIPA income'!G55</f>
        <v>24131949.6758727</v>
      </c>
      <c r="S60" s="67"/>
      <c r="T60" s="82" t="n">
        <f aca="false">'High SIPA income'!J55</f>
        <v>92270601.142802</v>
      </c>
      <c r="U60" s="9"/>
      <c r="V60" s="82" t="n">
        <f aca="false">'High SIPA income'!F55</f>
        <v>116760.740637937</v>
      </c>
      <c r="W60" s="67"/>
      <c r="X60" s="82" t="n">
        <f aca="false">'High SIPA income'!M55</f>
        <v>293269.317426885</v>
      </c>
      <c r="Y60" s="9"/>
      <c r="Z60" s="9" t="n">
        <f aca="false">R60+V60-N60-L60-F60</f>
        <v>-6796864.32766867</v>
      </c>
      <c r="AA60" s="9"/>
      <c r="AB60" s="9" t="n">
        <f aca="false">T60-P60-D60</f>
        <v>-77174454.4542714</v>
      </c>
      <c r="AC60" s="50"/>
      <c r="AD60" s="9"/>
      <c r="AE60" s="9"/>
      <c r="AF60" s="9"/>
      <c r="AG60" s="9" t="n">
        <f aca="false">BF60/100*$AG$57</f>
        <v>6237295604.15585</v>
      </c>
      <c r="AH60" s="40" t="n">
        <f aca="false">(AG60-AG59)/AG59</f>
        <v>0.0077266319340379</v>
      </c>
      <c r="AI60" s="40"/>
      <c r="AJ60" s="40" t="n">
        <f aca="false">AB60/AG60</f>
        <v>-0.0123730634800843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12685044</v>
      </c>
      <c r="AX60" s="7"/>
      <c r="AY60" s="40" t="n">
        <f aca="false">(AW60-AW59)/AW59</f>
        <v>0.00354217117197655</v>
      </c>
      <c r="AZ60" s="12" t="n">
        <f aca="false">workers_and_wage_high!B48</f>
        <v>7011.97028380689</v>
      </c>
      <c r="BA60" s="40" t="n">
        <f aca="false">(AZ60-AZ59)/AZ59</f>
        <v>0.0041696910027951</v>
      </c>
      <c r="BB60" s="39"/>
      <c r="BC60" s="39"/>
      <c r="BD60" s="39"/>
      <c r="BE60" s="39"/>
      <c r="BF60" s="7" t="n">
        <f aca="false">BF59*(1+AY60)*(1+BA60)*(1-BE60)</f>
        <v>102.276306267996</v>
      </c>
      <c r="BG60" s="7"/>
      <c r="BH60" s="7"/>
      <c r="BI60" s="40" t="n">
        <f aca="false">T67/AG67</f>
        <v>0.0172742803059754</v>
      </c>
      <c r="BJ60" s="7"/>
      <c r="BK60" s="7"/>
      <c r="BL60" s="7"/>
      <c r="BM60" s="7"/>
      <c r="BN60" s="7"/>
      <c r="BO60" s="7"/>
      <c r="BP60" s="7"/>
    </row>
    <row r="61" customFormat="false" ht="13.25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2" t="n">
        <f aca="false">'High pensions'!Q61</f>
        <v>144436950.422388</v>
      </c>
      <c r="E61" s="9"/>
      <c r="F61" s="82" t="n">
        <f aca="false">'High pensions'!I61</f>
        <v>26253125.4719514</v>
      </c>
      <c r="G61" s="82" t="n">
        <f aca="false">'High pensions'!K61</f>
        <v>1410575.99503261</v>
      </c>
      <c r="H61" s="82" t="n">
        <f aca="false">'High pensions'!V61</f>
        <v>7760572.93746641</v>
      </c>
      <c r="I61" s="82" t="n">
        <f aca="false">'High pensions'!M61</f>
        <v>43626.0617020396</v>
      </c>
      <c r="J61" s="82" t="n">
        <f aca="false">'High pensions'!W61</f>
        <v>240017.719715456</v>
      </c>
      <c r="K61" s="9"/>
      <c r="L61" s="82" t="n">
        <f aca="false">'High pensions'!N61</f>
        <v>4487208.78086234</v>
      </c>
      <c r="M61" s="67"/>
      <c r="N61" s="82" t="n">
        <f aca="false">'High pensions'!L61</f>
        <v>1133903.48122399</v>
      </c>
      <c r="O61" s="9"/>
      <c r="P61" s="82" t="n">
        <f aca="false">'High pensions'!X61</f>
        <v>29522550.093268</v>
      </c>
      <c r="Q61" s="67"/>
      <c r="R61" s="82" t="n">
        <f aca="false">'High SIPA income'!G56</f>
        <v>28221502.994278</v>
      </c>
      <c r="S61" s="67"/>
      <c r="T61" s="82" t="n">
        <f aca="false">'High SIPA income'!J56</f>
        <v>107907362.704263</v>
      </c>
      <c r="U61" s="9"/>
      <c r="V61" s="82" t="n">
        <f aca="false">'High SIPA income'!F56</f>
        <v>116730.559136012</v>
      </c>
      <c r="W61" s="67"/>
      <c r="X61" s="82" t="n">
        <f aca="false">'High SIPA income'!M56</f>
        <v>293193.510195619</v>
      </c>
      <c r="Y61" s="9"/>
      <c r="Z61" s="9" t="n">
        <f aca="false">R61+V61-N61-L61-F61</f>
        <v>-3536004.18062367</v>
      </c>
      <c r="AA61" s="9"/>
      <c r="AB61" s="9" t="n">
        <f aca="false">T61-P61-D61</f>
        <v>-66052137.8113931</v>
      </c>
      <c r="AC61" s="50"/>
      <c r="AD61" s="9"/>
      <c r="AE61" s="9"/>
      <c r="AF61" s="9"/>
      <c r="AG61" s="9" t="n">
        <f aca="false">BF61/100*$AG$57</f>
        <v>6322510171.88442</v>
      </c>
      <c r="AH61" s="40" t="n">
        <f aca="false">(AG61-AG60)/AG60</f>
        <v>0.0136621018365391</v>
      </c>
      <c r="AI61" s="40" t="n">
        <f aca="false">(AG61-AG57)/AG57</f>
        <v>0.0367361557969417</v>
      </c>
      <c r="AJ61" s="40" t="n">
        <f aca="false">AB61/AG61</f>
        <v>-0.0104471382434655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12784626</v>
      </c>
      <c r="AX61" s="7"/>
      <c r="AY61" s="40" t="n">
        <f aca="false">(AW61-AW60)/AW60</f>
        <v>0.00785034722780623</v>
      </c>
      <c r="AZ61" s="12" t="n">
        <f aca="false">workers_and_wage_high!B49</f>
        <v>7052.40471013349</v>
      </c>
      <c r="BA61" s="40" t="n">
        <f aca="false">(AZ61-AZ60)/AZ60</f>
        <v>0.00576648569375265</v>
      </c>
      <c r="BB61" s="39"/>
      <c r="BC61" s="39"/>
      <c r="BD61" s="39"/>
      <c r="BE61" s="39"/>
      <c r="BF61" s="7" t="n">
        <f aca="false">BF60*(1+AY61)*(1+BA61)*(1-BE61)</f>
        <v>103.673615579694</v>
      </c>
      <c r="BG61" s="7"/>
      <c r="BH61" s="7"/>
      <c r="BI61" s="40" t="n">
        <f aca="false">T68/AG68</f>
        <v>0.0150742808398907</v>
      </c>
      <c r="BJ61" s="7"/>
      <c r="BK61" s="7"/>
      <c r="BL61" s="7"/>
      <c r="BM61" s="7"/>
      <c r="BN61" s="7"/>
      <c r="BO61" s="7"/>
      <c r="BP61" s="7"/>
    </row>
    <row r="62" customFormat="false" ht="13.25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1" t="n">
        <f aca="false">'High pensions'!Q62</f>
        <v>145568882.723837</v>
      </c>
      <c r="E62" s="6"/>
      <c r="F62" s="81" t="n">
        <f aca="false">'High pensions'!I62</f>
        <v>26458867.5666771</v>
      </c>
      <c r="G62" s="81" t="n">
        <f aca="false">'High pensions'!K62</f>
        <v>1452543.75875626</v>
      </c>
      <c r="H62" s="81" t="n">
        <f aca="false">'High pensions'!V62</f>
        <v>7991467.19098178</v>
      </c>
      <c r="I62" s="81" t="n">
        <f aca="false">'High pensions'!M62</f>
        <v>44924.0337759669</v>
      </c>
      <c r="J62" s="81" t="n">
        <f aca="false">'High pensions'!W62</f>
        <v>247158.779102529</v>
      </c>
      <c r="K62" s="6"/>
      <c r="L62" s="81" t="n">
        <f aca="false">'High pensions'!N62</f>
        <v>5462893.86897201</v>
      </c>
      <c r="M62" s="8"/>
      <c r="N62" s="81" t="n">
        <f aca="false">'High pensions'!L62</f>
        <v>1143575.01660362</v>
      </c>
      <c r="O62" s="6"/>
      <c r="P62" s="81" t="n">
        <f aca="false">'High pensions'!X62</f>
        <v>34638594.5877753</v>
      </c>
      <c r="Q62" s="8"/>
      <c r="R62" s="81" t="n">
        <f aca="false">'High SIPA income'!G57</f>
        <v>24580138.529463</v>
      </c>
      <c r="S62" s="8"/>
      <c r="T62" s="81" t="n">
        <f aca="false">'High SIPA income'!J57</f>
        <v>93984290.0697945</v>
      </c>
      <c r="U62" s="6"/>
      <c r="V62" s="81" t="n">
        <f aca="false">'High SIPA income'!F57</f>
        <v>120289.049177922</v>
      </c>
      <c r="W62" s="8"/>
      <c r="X62" s="81" t="n">
        <f aca="false">'High SIPA income'!M57</f>
        <v>302131.411239749</v>
      </c>
      <c r="Y62" s="6"/>
      <c r="Z62" s="6" t="n">
        <f aca="false">R62+V62-N62-L62-F62</f>
        <v>-8364908.87361177</v>
      </c>
      <c r="AA62" s="6"/>
      <c r="AB62" s="6" t="n">
        <f aca="false">T62-P62-D62</f>
        <v>-86223187.241818</v>
      </c>
      <c r="AC62" s="50"/>
      <c r="AD62" s="6"/>
      <c r="AE62" s="6"/>
      <c r="AF62" s="6"/>
      <c r="AG62" s="6" t="n">
        <f aca="false">BF62/100*$AG$57</f>
        <v>6353052888.22946</v>
      </c>
      <c r="AH62" s="61" t="n">
        <f aca="false">(AG62-AG61)/AG61</f>
        <v>0.00483078959380101</v>
      </c>
      <c r="AI62" s="61"/>
      <c r="AJ62" s="61" t="n">
        <f aca="false">AB62/AG62</f>
        <v>-0.0135719297098198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0.00821865970746104</v>
      </c>
      <c r="AV62" s="5"/>
      <c r="AW62" s="5" t="n">
        <f aca="false">workers_and_wage_high!C50</f>
        <v>12839840</v>
      </c>
      <c r="AX62" s="5"/>
      <c r="AY62" s="61" t="n">
        <f aca="false">(AW62-AW61)/AW61</f>
        <v>0.00431878101087979</v>
      </c>
      <c r="AZ62" s="11" t="n">
        <f aca="false">workers_and_wage_high!B50</f>
        <v>7056.00007428488</v>
      </c>
      <c r="BA62" s="61" t="n">
        <f aca="false">(AZ62-AZ61)/AZ61</f>
        <v>0.00050980683882645</v>
      </c>
      <c r="BB62" s="66"/>
      <c r="BC62" s="66"/>
      <c r="BD62" s="66"/>
      <c r="BE62" s="66"/>
      <c r="BF62" s="5" t="n">
        <f aca="false">BF61*(1+AY62)*(1+BA62)*(1-BE62)</f>
        <v>104.174441002988</v>
      </c>
      <c r="BG62" s="5"/>
      <c r="BH62" s="5"/>
      <c r="BI62" s="61" t="n">
        <f aca="false">T69/AG69</f>
        <v>0.0173980992370821</v>
      </c>
      <c r="BJ62" s="5"/>
      <c r="BK62" s="5"/>
      <c r="BL62" s="5"/>
      <c r="BM62" s="5"/>
      <c r="BN62" s="5"/>
      <c r="BO62" s="5"/>
      <c r="BP62" s="5"/>
    </row>
    <row r="63" customFormat="false" ht="13.25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2" t="n">
        <f aca="false">'High pensions'!Q63</f>
        <v>147772287.611314</v>
      </c>
      <c r="E63" s="9"/>
      <c r="F63" s="82" t="n">
        <f aca="false">'High pensions'!I63</f>
        <v>26859362.4871755</v>
      </c>
      <c r="G63" s="82" t="n">
        <f aca="false">'High pensions'!K63</f>
        <v>1598937.89828544</v>
      </c>
      <c r="H63" s="82" t="n">
        <f aca="false">'High pensions'!V63</f>
        <v>8796884.55341715</v>
      </c>
      <c r="I63" s="82" t="n">
        <f aca="false">'High pensions'!M63</f>
        <v>49451.6875758385</v>
      </c>
      <c r="J63" s="82" t="n">
        <f aca="false">'High pensions'!W63</f>
        <v>272068.594435583</v>
      </c>
      <c r="K63" s="9"/>
      <c r="L63" s="82" t="n">
        <f aca="false">'High pensions'!N63</f>
        <v>4583691.02169649</v>
      </c>
      <c r="M63" s="67"/>
      <c r="N63" s="82" t="n">
        <f aca="false">'High pensions'!L63</f>
        <v>1162223.61385402</v>
      </c>
      <c r="O63" s="9"/>
      <c r="P63" s="82" t="n">
        <f aca="false">'High pensions'!X63</f>
        <v>30179005.9135541</v>
      </c>
      <c r="Q63" s="67"/>
      <c r="R63" s="82" t="n">
        <f aca="false">'High SIPA income'!G58</f>
        <v>28690244.9861745</v>
      </c>
      <c r="S63" s="67"/>
      <c r="T63" s="82" t="n">
        <f aca="false">'High SIPA income'!J58</f>
        <v>109699638.336945</v>
      </c>
      <c r="U63" s="9"/>
      <c r="V63" s="82" t="n">
        <f aca="false">'High SIPA income'!F58</f>
        <v>121439.411234551</v>
      </c>
      <c r="W63" s="67"/>
      <c r="X63" s="82" t="n">
        <f aca="false">'High SIPA income'!M58</f>
        <v>305020.789067418</v>
      </c>
      <c r="Y63" s="9"/>
      <c r="Z63" s="9" t="n">
        <f aca="false">R63+V63-N63-L63-F63</f>
        <v>-3793592.72531694</v>
      </c>
      <c r="AA63" s="9"/>
      <c r="AB63" s="9" t="n">
        <f aca="false">T63-P63-D63</f>
        <v>-68251655.1879237</v>
      </c>
      <c r="AC63" s="50"/>
      <c r="AD63" s="9"/>
      <c r="AE63" s="9"/>
      <c r="AF63" s="9"/>
      <c r="AG63" s="9" t="n">
        <f aca="false">BF63/100*$AG$57</f>
        <v>6437498778.9501</v>
      </c>
      <c r="AH63" s="40" t="n">
        <f aca="false">(AG63-AG62)/AG62</f>
        <v>0.0132921749915056</v>
      </c>
      <c r="AI63" s="40"/>
      <c r="AJ63" s="40" t="n">
        <f aca="false">AB63/AG63</f>
        <v>-0.0106022008751441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12920829</v>
      </c>
      <c r="AX63" s="7"/>
      <c r="AY63" s="40" t="n">
        <f aca="false">(AW63-AW62)/AW62</f>
        <v>0.00630763311692358</v>
      </c>
      <c r="AZ63" s="12" t="n">
        <f aca="false">workers_and_wage_high!B51</f>
        <v>7104.97409213393</v>
      </c>
      <c r="BA63" s="40" t="n">
        <f aca="false">(AZ63-AZ62)/AZ62</f>
        <v>0.00694076209374292</v>
      </c>
      <c r="BB63" s="39"/>
      <c r="BC63" s="39"/>
      <c r="BD63" s="39"/>
      <c r="BE63" s="39"/>
      <c r="BF63" s="7" t="n">
        <f aca="false">BF62*(1+AY63)*(1+BA63)*(1-BE63)</f>
        <v>105.559145902442</v>
      </c>
      <c r="BG63" s="7"/>
      <c r="BH63" s="7"/>
      <c r="BI63" s="40" t="n">
        <f aca="false">T70/AG70</f>
        <v>0.015119130507221</v>
      </c>
      <c r="BJ63" s="7"/>
      <c r="BK63" s="7"/>
      <c r="BL63" s="7"/>
      <c r="BM63" s="7"/>
      <c r="BN63" s="7"/>
      <c r="BO63" s="7"/>
      <c r="BP63" s="7"/>
    </row>
    <row r="64" customFormat="false" ht="13.25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2" t="n">
        <f aca="false">'High pensions'!Q64</f>
        <v>149454509.438064</v>
      </c>
      <c r="E64" s="9"/>
      <c r="F64" s="82" t="n">
        <f aca="false">'High pensions'!I64</f>
        <v>27165126.2170255</v>
      </c>
      <c r="G64" s="82" t="n">
        <f aca="false">'High pensions'!K64</f>
        <v>1690870.46356747</v>
      </c>
      <c r="H64" s="82" t="n">
        <f aca="false">'High pensions'!V64</f>
        <v>9302670.40310697</v>
      </c>
      <c r="I64" s="82" t="n">
        <f aca="false">'High pensions'!M64</f>
        <v>52294.9627907462</v>
      </c>
      <c r="J64" s="82" t="n">
        <f aca="false">'High pensions'!W64</f>
        <v>287711.455766193</v>
      </c>
      <c r="K64" s="9"/>
      <c r="L64" s="82" t="n">
        <f aca="false">'High pensions'!N64</f>
        <v>4642395.7831756</v>
      </c>
      <c r="M64" s="67"/>
      <c r="N64" s="82" t="n">
        <f aca="false">'High pensions'!L64</f>
        <v>1175789.67085628</v>
      </c>
      <c r="O64" s="9"/>
      <c r="P64" s="82" t="n">
        <f aca="false">'High pensions'!X64</f>
        <v>30558261.6429324</v>
      </c>
      <c r="Q64" s="67"/>
      <c r="R64" s="82" t="n">
        <f aca="false">'High SIPA income'!G59</f>
        <v>25345387.9214028</v>
      </c>
      <c r="S64" s="67"/>
      <c r="T64" s="82" t="n">
        <f aca="false">'High SIPA income'!J59</f>
        <v>96910287.4453418</v>
      </c>
      <c r="U64" s="9"/>
      <c r="V64" s="82" t="n">
        <f aca="false">'High SIPA income'!F59</f>
        <v>113185.913041994</v>
      </c>
      <c r="W64" s="67"/>
      <c r="X64" s="82" t="n">
        <f aca="false">'High SIPA income'!M59</f>
        <v>284290.381157272</v>
      </c>
      <c r="Y64" s="9"/>
      <c r="Z64" s="9" t="n">
        <f aca="false">R64+V64-N64-L64-F64</f>
        <v>-7524737.83661261</v>
      </c>
      <c r="AA64" s="9"/>
      <c r="AB64" s="9" t="n">
        <f aca="false">T64-P64-D64</f>
        <v>-83102483.6356544</v>
      </c>
      <c r="AC64" s="50"/>
      <c r="AD64" s="9"/>
      <c r="AE64" s="9"/>
      <c r="AF64" s="9"/>
      <c r="AG64" s="9" t="n">
        <f aca="false">BF64/100*$AG$57</f>
        <v>6490959460.6602</v>
      </c>
      <c r="AH64" s="40" t="n">
        <f aca="false">(AG64-AG63)/AG63</f>
        <v>0.00830457349132424</v>
      </c>
      <c r="AI64" s="40"/>
      <c r="AJ64" s="40" t="n">
        <f aca="false">AB64/AG64</f>
        <v>-0.0128028042910011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12963761</v>
      </c>
      <c r="AX64" s="7"/>
      <c r="AY64" s="40" t="n">
        <f aca="false">(AW64-AW63)/AW63</f>
        <v>0.00332269701889871</v>
      </c>
      <c r="AZ64" s="12" t="n">
        <f aca="false">workers_and_wage_high!B52</f>
        <v>7140.25297436391</v>
      </c>
      <c r="BA64" s="40" t="n">
        <f aca="false">(AZ64-AZ63)/AZ63</f>
        <v>0.00496537802566191</v>
      </c>
      <c r="BB64" s="39"/>
      <c r="BC64" s="39"/>
      <c r="BD64" s="39"/>
      <c r="BE64" s="39"/>
      <c r="BF64" s="7" t="n">
        <f aca="false">BF63*(1+AY64)*(1+BA64)*(1-BE64)</f>
        <v>106.435769587271</v>
      </c>
      <c r="BG64" s="7"/>
      <c r="BH64" s="7"/>
      <c r="BI64" s="40" t="n">
        <f aca="false">T71/AG71</f>
        <v>0.0174346229913212</v>
      </c>
      <c r="BJ64" s="7"/>
      <c r="BK64" s="7"/>
      <c r="BL64" s="7"/>
      <c r="BM64" s="7"/>
      <c r="BN64" s="7"/>
      <c r="BO64" s="7"/>
      <c r="BP64" s="7"/>
    </row>
    <row r="65" customFormat="false" ht="13.25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2" t="n">
        <f aca="false">'High pensions'!Q65</f>
        <v>150894837.429167</v>
      </c>
      <c r="E65" s="9"/>
      <c r="F65" s="82" t="n">
        <f aca="false">'High pensions'!I65</f>
        <v>27426922.8788951</v>
      </c>
      <c r="G65" s="82" t="n">
        <f aca="false">'High pensions'!K65</f>
        <v>1738827.16827699</v>
      </c>
      <c r="H65" s="82" t="n">
        <f aca="false">'High pensions'!V65</f>
        <v>9566514.0429033</v>
      </c>
      <c r="I65" s="82" t="n">
        <f aca="false">'High pensions'!M65</f>
        <v>53778.1598436185</v>
      </c>
      <c r="J65" s="82" t="n">
        <f aca="false">'High pensions'!W65</f>
        <v>295871.568337217</v>
      </c>
      <c r="K65" s="9"/>
      <c r="L65" s="82" t="n">
        <f aca="false">'High pensions'!N65</f>
        <v>4652900.32268492</v>
      </c>
      <c r="M65" s="67"/>
      <c r="N65" s="82" t="n">
        <f aca="false">'High pensions'!L65</f>
        <v>1188209.89234177</v>
      </c>
      <c r="O65" s="9"/>
      <c r="P65" s="82" t="n">
        <f aca="false">'High pensions'!X65</f>
        <v>30681102.1424381</v>
      </c>
      <c r="Q65" s="67"/>
      <c r="R65" s="82" t="n">
        <f aca="false">'High SIPA income'!G60</f>
        <v>29359254.3193958</v>
      </c>
      <c r="S65" s="67"/>
      <c r="T65" s="82" t="n">
        <f aca="false">'High SIPA income'!J60</f>
        <v>112257653.506692</v>
      </c>
      <c r="U65" s="9"/>
      <c r="V65" s="82" t="n">
        <f aca="false">'High SIPA income'!F60</f>
        <v>117212.097518628</v>
      </c>
      <c r="W65" s="67"/>
      <c r="X65" s="82" t="n">
        <f aca="false">'High SIPA income'!M60</f>
        <v>294402.995781381</v>
      </c>
      <c r="Y65" s="9"/>
      <c r="Z65" s="9" t="n">
        <f aca="false">R65+V65-N65-L65-F65</f>
        <v>-3791566.67700735</v>
      </c>
      <c r="AA65" s="9"/>
      <c r="AB65" s="9" t="n">
        <f aca="false">T65-P65-D65</f>
        <v>-69318286.064913</v>
      </c>
      <c r="AC65" s="50"/>
      <c r="AD65" s="9"/>
      <c r="AE65" s="9"/>
      <c r="AF65" s="9"/>
      <c r="AG65" s="9" t="n">
        <f aca="false">BF65/100*$AG$57</f>
        <v>6532807330.2881</v>
      </c>
      <c r="AH65" s="40" t="n">
        <f aca="false">(AG65-AG64)/AG64</f>
        <v>0.00644710075321327</v>
      </c>
      <c r="AI65" s="40" t="n">
        <f aca="false">(AG65-AG61)/AG61</f>
        <v>0.0332616560015748</v>
      </c>
      <c r="AJ65" s="40" t="n">
        <f aca="false">AB65/AG65</f>
        <v>-0.0106107960269289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13013252</v>
      </c>
      <c r="AX65" s="7"/>
      <c r="AY65" s="40" t="n">
        <f aca="false">(AW65-AW64)/AW64</f>
        <v>0.00381764211790082</v>
      </c>
      <c r="AZ65" s="12" t="n">
        <f aca="false">workers_and_wage_high!B53</f>
        <v>7158.95657056903</v>
      </c>
      <c r="BA65" s="40" t="n">
        <f aca="false">(AZ65-AZ64)/AZ64</f>
        <v>0.002619458480292</v>
      </c>
      <c r="BB65" s="39"/>
      <c r="BC65" s="39"/>
      <c r="BD65" s="39"/>
      <c r="BE65" s="39"/>
      <c r="BF65" s="7" t="n">
        <f aca="false">BF64*(1+AY65)*(1+BA65)*(1-BE65)</f>
        <v>107.121971717545</v>
      </c>
      <c r="BG65" s="7"/>
      <c r="BH65" s="7"/>
      <c r="BI65" s="40" t="n">
        <f aca="false">T72/AG72</f>
        <v>0.0152052067813677</v>
      </c>
      <c r="BJ65" s="7"/>
      <c r="BK65" s="7"/>
      <c r="BL65" s="7"/>
      <c r="BM65" s="7"/>
      <c r="BN65" s="7"/>
      <c r="BO65" s="7"/>
      <c r="BP65" s="7"/>
    </row>
    <row r="66" customFormat="false" ht="13.25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1" t="n">
        <f aca="false">'High pensions'!Q66</f>
        <v>151490259.054403</v>
      </c>
      <c r="E66" s="6"/>
      <c r="F66" s="81" t="n">
        <f aca="false">'High pensions'!I66</f>
        <v>27535147.8074215</v>
      </c>
      <c r="G66" s="81" t="n">
        <f aca="false">'High pensions'!K66</f>
        <v>1778440.23569958</v>
      </c>
      <c r="H66" s="81" t="n">
        <f aca="false">'High pensions'!V66</f>
        <v>9784453.45211794</v>
      </c>
      <c r="I66" s="81" t="n">
        <f aca="false">'High pensions'!M66</f>
        <v>55003.3062587497</v>
      </c>
      <c r="J66" s="81" t="n">
        <f aca="false">'High pensions'!W66</f>
        <v>302611.962436637</v>
      </c>
      <c r="K66" s="6"/>
      <c r="L66" s="81" t="n">
        <f aca="false">'High pensions'!N66</f>
        <v>5596246.84742357</v>
      </c>
      <c r="M66" s="8"/>
      <c r="N66" s="81" t="n">
        <f aca="false">'High pensions'!L66</f>
        <v>1192802.58289255</v>
      </c>
      <c r="O66" s="6"/>
      <c r="P66" s="81" t="n">
        <f aca="false">'High pensions'!X66</f>
        <v>35601399.3721353</v>
      </c>
      <c r="Q66" s="8"/>
      <c r="R66" s="81" t="n">
        <f aca="false">'High SIPA income'!G61</f>
        <v>26083323.0606276</v>
      </c>
      <c r="S66" s="8"/>
      <c r="T66" s="81" t="n">
        <f aca="false">'High SIPA income'!J61</f>
        <v>99731846.408261</v>
      </c>
      <c r="U66" s="6"/>
      <c r="V66" s="81" t="n">
        <f aca="false">'High SIPA income'!F61</f>
        <v>116156.140632794</v>
      </c>
      <c r="W66" s="8"/>
      <c r="X66" s="81" t="n">
        <f aca="false">'High SIPA income'!M61</f>
        <v>291750.736524984</v>
      </c>
      <c r="Y66" s="6"/>
      <c r="Z66" s="6" t="n">
        <f aca="false">R66+V66-N66-L66-F66</f>
        <v>-8124718.03647721</v>
      </c>
      <c r="AA66" s="6"/>
      <c r="AB66" s="6" t="n">
        <f aca="false">T66-P66-D66</f>
        <v>-87359812.0182777</v>
      </c>
      <c r="AC66" s="50"/>
      <c r="AD66" s="6"/>
      <c r="AE66" s="6"/>
      <c r="AF66" s="6"/>
      <c r="AG66" s="6" t="n">
        <f aca="false">BF66/100*$AG$57</f>
        <v>6628887924.76094</v>
      </c>
      <c r="AH66" s="61" t="n">
        <f aca="false">(AG66-AG65)/AG65</f>
        <v>0.0147073975421537</v>
      </c>
      <c r="AI66" s="61"/>
      <c r="AJ66" s="61" t="n">
        <f aca="false">AB66/AG66</f>
        <v>-0.0131786527408258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0.00978728793202185</v>
      </c>
      <c r="AV66" s="5"/>
      <c r="AW66" s="5" t="n">
        <f aca="false">workers_and_wage_high!C54</f>
        <v>13086987</v>
      </c>
      <c r="AX66" s="5"/>
      <c r="AY66" s="61" t="n">
        <f aca="false">(AW66-AW65)/AW65</f>
        <v>0.00566614709374721</v>
      </c>
      <c r="AZ66" s="11" t="n">
        <f aca="false">workers_and_wage_high!B54</f>
        <v>7223.31780962518</v>
      </c>
      <c r="BA66" s="61" t="n">
        <f aca="false">(AZ66-AZ65)/AZ65</f>
        <v>0.0089903100293615</v>
      </c>
      <c r="BB66" s="66"/>
      <c r="BC66" s="66"/>
      <c r="BD66" s="66"/>
      <c r="BE66" s="66"/>
      <c r="BF66" s="5" t="n">
        <f aca="false">BF65*(1+AY66)*(1+BA66)*(1-BE66)</f>
        <v>108.697457141095</v>
      </c>
      <c r="BG66" s="5"/>
      <c r="BH66" s="5"/>
      <c r="BI66" s="61" t="n">
        <f aca="false">T73/AG73</f>
        <v>0.0175373609636645</v>
      </c>
      <c r="BJ66" s="5"/>
      <c r="BK66" s="5"/>
      <c r="BL66" s="5"/>
      <c r="BM66" s="5"/>
      <c r="BN66" s="5"/>
      <c r="BO66" s="5"/>
      <c r="BP66" s="5"/>
    </row>
    <row r="67" customFormat="false" ht="13.25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2" t="n">
        <f aca="false">'High pensions'!Q67</f>
        <v>152289076.360153</v>
      </c>
      <c r="E67" s="9"/>
      <c r="F67" s="82" t="n">
        <f aca="false">'High pensions'!I67</f>
        <v>27680342.3085217</v>
      </c>
      <c r="G67" s="82" t="n">
        <f aca="false">'High pensions'!K67</f>
        <v>1866180.64187184</v>
      </c>
      <c r="H67" s="82" t="n">
        <f aca="false">'High pensions'!V67</f>
        <v>10267175.2792727</v>
      </c>
      <c r="I67" s="82" t="n">
        <f aca="false">'High pensions'!M67</f>
        <v>57716.9270682016</v>
      </c>
      <c r="J67" s="82" t="n">
        <f aca="false">'High pensions'!W67</f>
        <v>317541.503482663</v>
      </c>
      <c r="K67" s="9"/>
      <c r="L67" s="82" t="n">
        <f aca="false">'High pensions'!N67</f>
        <v>4665113.74512705</v>
      </c>
      <c r="M67" s="67"/>
      <c r="N67" s="82" t="n">
        <f aca="false">'High pensions'!L67</f>
        <v>1201319.07461945</v>
      </c>
      <c r="O67" s="9"/>
      <c r="P67" s="82" t="n">
        <f aca="false">'High pensions'!X67</f>
        <v>30816600.5026083</v>
      </c>
      <c r="Q67" s="67"/>
      <c r="R67" s="82" t="n">
        <f aca="false">'High SIPA income'!G62</f>
        <v>29918880.0307736</v>
      </c>
      <c r="S67" s="67"/>
      <c r="T67" s="82" t="n">
        <f aca="false">'High SIPA income'!J62</f>
        <v>114397430.917857</v>
      </c>
      <c r="U67" s="9"/>
      <c r="V67" s="82" t="n">
        <f aca="false">'High SIPA income'!F62</f>
        <v>115399.719546708</v>
      </c>
      <c r="W67" s="67"/>
      <c r="X67" s="82" t="n">
        <f aca="false">'High SIPA income'!M62</f>
        <v>289850.824838988</v>
      </c>
      <c r="Y67" s="9"/>
      <c r="Z67" s="9" t="n">
        <f aca="false">R67+V67-N67-L67-F67</f>
        <v>-3512495.37794787</v>
      </c>
      <c r="AA67" s="9"/>
      <c r="AB67" s="9" t="n">
        <f aca="false">T67-P67-D67</f>
        <v>-68708245.944904</v>
      </c>
      <c r="AC67" s="50"/>
      <c r="AD67" s="9"/>
      <c r="AE67" s="9"/>
      <c r="AF67" s="9"/>
      <c r="AG67" s="9" t="n">
        <f aca="false">BF67/100*$AG$57</f>
        <v>6622413720.95171</v>
      </c>
      <c r="AH67" s="40" t="n">
        <f aca="false">(AG67-AG66)/AG66</f>
        <v>-0.000976665148470478</v>
      </c>
      <c r="AI67" s="40"/>
      <c r="AJ67" s="40" t="n">
        <f aca="false">AB67/AG67</f>
        <v>-0.0103751062437443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13083598</v>
      </c>
      <c r="AX67" s="7"/>
      <c r="AY67" s="40" t="n">
        <f aca="false">(AW67-AW66)/AW66</f>
        <v>-0.00025895952979857</v>
      </c>
      <c r="AZ67" s="12" t="n">
        <f aca="false">workers_and_wage_high!B55</f>
        <v>7218.13225099794</v>
      </c>
      <c r="BA67" s="40" t="n">
        <f aca="false">(AZ67-AZ66)/AZ66</f>
        <v>-0.000717891523523197</v>
      </c>
      <c r="BB67" s="39"/>
      <c r="BC67" s="39"/>
      <c r="BD67" s="39"/>
      <c r="BE67" s="39"/>
      <c r="BF67" s="7" t="n">
        <f aca="false">BF66*(1+AY67)*(1+BA67)*(1-BE67)</f>
        <v>108.591296122978</v>
      </c>
      <c r="BG67" s="7"/>
      <c r="BH67" s="7"/>
      <c r="BI67" s="40" t="n">
        <f aca="false">T74/AG74</f>
        <v>0.0152860744222315</v>
      </c>
      <c r="BJ67" s="7"/>
      <c r="BK67" s="7"/>
      <c r="BL67" s="7"/>
      <c r="BM67" s="7"/>
      <c r="BN67" s="7"/>
      <c r="BO67" s="7"/>
      <c r="BP67" s="7"/>
    </row>
    <row r="68" customFormat="false" ht="13.25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2" t="n">
        <f aca="false">'High pensions'!Q68</f>
        <v>153238496.894664</v>
      </c>
      <c r="E68" s="9"/>
      <c r="F68" s="82" t="n">
        <f aca="false">'High pensions'!I68</f>
        <v>27852910.7291735</v>
      </c>
      <c r="G68" s="82" t="n">
        <f aca="false">'High pensions'!K68</f>
        <v>1947620.34887189</v>
      </c>
      <c r="H68" s="82" t="n">
        <f aca="false">'High pensions'!V68</f>
        <v>10715232.5185887</v>
      </c>
      <c r="I68" s="82" t="n">
        <f aca="false">'High pensions'!M68</f>
        <v>60235.6808929448</v>
      </c>
      <c r="J68" s="82" t="n">
        <f aca="false">'High pensions'!W68</f>
        <v>331398.943873877</v>
      </c>
      <c r="K68" s="9"/>
      <c r="L68" s="82" t="n">
        <f aca="false">'High pensions'!N68</f>
        <v>4624289.05493632</v>
      </c>
      <c r="M68" s="67"/>
      <c r="N68" s="82" t="n">
        <f aca="false">'High pensions'!L68</f>
        <v>1210960.6561421</v>
      </c>
      <c r="O68" s="9"/>
      <c r="P68" s="82" t="n">
        <f aca="false">'High pensions'!X68</f>
        <v>30657806.1279473</v>
      </c>
      <c r="Q68" s="67"/>
      <c r="R68" s="82" t="n">
        <f aca="false">'High SIPA income'!G63</f>
        <v>26406854.295355</v>
      </c>
      <c r="S68" s="67"/>
      <c r="T68" s="82" t="n">
        <f aca="false">'High SIPA income'!J63</f>
        <v>100968896.125243</v>
      </c>
      <c r="U68" s="9"/>
      <c r="V68" s="82" t="n">
        <f aca="false">'High SIPA income'!F63</f>
        <v>119016.16902213</v>
      </c>
      <c r="W68" s="67"/>
      <c r="X68" s="82" t="n">
        <f aca="false">'High SIPA income'!M63</f>
        <v>298934.303269932</v>
      </c>
      <c r="Y68" s="9"/>
      <c r="Z68" s="9" t="n">
        <f aca="false">R68+V68-N68-L68-F68</f>
        <v>-7162289.97587477</v>
      </c>
      <c r="AA68" s="9"/>
      <c r="AB68" s="9" t="n">
        <f aca="false">T68-P68-D68</f>
        <v>-82927406.8973677</v>
      </c>
      <c r="AC68" s="50"/>
      <c r="AD68" s="9"/>
      <c r="AE68" s="9"/>
      <c r="AF68" s="9"/>
      <c r="AG68" s="9" t="n">
        <f aca="false">BF68/100*$AG$57</f>
        <v>6698090422.86462</v>
      </c>
      <c r="AH68" s="40" t="n">
        <f aca="false">(AG68-AG67)/AG67</f>
        <v>0.0114273594344438</v>
      </c>
      <c r="AI68" s="40"/>
      <c r="AJ68" s="40" t="n">
        <f aca="false">AB68/AG68</f>
        <v>-0.012380753567358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13111947</v>
      </c>
      <c r="AX68" s="7"/>
      <c r="AY68" s="40" t="n">
        <f aca="false">(AW68-AW67)/AW67</f>
        <v>0.00216675871575999</v>
      </c>
      <c r="AZ68" s="12" t="n">
        <f aca="false">workers_and_wage_high!B56</f>
        <v>7284.83196951266</v>
      </c>
      <c r="BA68" s="40" t="n">
        <f aca="false">(AZ68-AZ67)/AZ67</f>
        <v>0.00924057861443243</v>
      </c>
      <c r="BB68" s="39"/>
      <c r="BC68" s="39"/>
      <c r="BD68" s="39"/>
      <c r="BE68" s="39"/>
      <c r="BF68" s="7" t="n">
        <f aca="false">BF67*(1+AY68)*(1+BA68)*(1-BE68)</f>
        <v>109.832207895227</v>
      </c>
      <c r="BG68" s="7"/>
      <c r="BH68" s="7"/>
      <c r="BI68" s="40" t="n">
        <f aca="false">T75/AG75</f>
        <v>0.0175852498719117</v>
      </c>
      <c r="BJ68" s="7"/>
      <c r="BK68" s="7"/>
      <c r="BL68" s="7"/>
      <c r="BM68" s="7"/>
      <c r="BN68" s="7"/>
      <c r="BO68" s="7"/>
      <c r="BP68" s="7"/>
    </row>
    <row r="69" customFormat="false" ht="13.25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2" t="n">
        <f aca="false">'High pensions'!Q69</f>
        <v>154487348.781716</v>
      </c>
      <c r="E69" s="9"/>
      <c r="F69" s="82" t="n">
        <f aca="false">'High pensions'!I69</f>
        <v>28079904.342586</v>
      </c>
      <c r="G69" s="82" t="n">
        <f aca="false">'High pensions'!K69</f>
        <v>2051936.01184422</v>
      </c>
      <c r="H69" s="82" t="n">
        <f aca="false">'High pensions'!V69</f>
        <v>11289146.5181661</v>
      </c>
      <c r="I69" s="82" t="n">
        <f aca="false">'High pensions'!M69</f>
        <v>63461.9385106461</v>
      </c>
      <c r="J69" s="82" t="n">
        <f aca="false">'High pensions'!W69</f>
        <v>349148.86138658</v>
      </c>
      <c r="K69" s="9"/>
      <c r="L69" s="82" t="n">
        <f aca="false">'High pensions'!N69</f>
        <v>4716685.16509587</v>
      </c>
      <c r="M69" s="67"/>
      <c r="N69" s="82" t="n">
        <f aca="false">'High pensions'!L69</f>
        <v>1221828.32494577</v>
      </c>
      <c r="O69" s="9"/>
      <c r="P69" s="82" t="n">
        <f aca="false">'High pensions'!X69</f>
        <v>31197040.690075</v>
      </c>
      <c r="Q69" s="67"/>
      <c r="R69" s="82" t="n">
        <f aca="false">'High SIPA income'!G64</f>
        <v>30904092.6182751</v>
      </c>
      <c r="S69" s="67"/>
      <c r="T69" s="82" t="n">
        <f aca="false">'High SIPA income'!J64</f>
        <v>118164476.636219</v>
      </c>
      <c r="U69" s="9"/>
      <c r="V69" s="82" t="n">
        <f aca="false">'High SIPA income'!F64</f>
        <v>116479.216819841</v>
      </c>
      <c r="W69" s="67"/>
      <c r="X69" s="82" t="n">
        <f aca="false">'High SIPA income'!M64</f>
        <v>292562.210761398</v>
      </c>
      <c r="Y69" s="9"/>
      <c r="Z69" s="9" t="n">
        <f aca="false">R69+V69-N69-L69-F69</f>
        <v>-2997845.99753273</v>
      </c>
      <c r="AA69" s="9"/>
      <c r="AB69" s="9" t="n">
        <f aca="false">T69-P69-D69</f>
        <v>-67519912.8355717</v>
      </c>
      <c r="AC69" s="50"/>
      <c r="AD69" s="9"/>
      <c r="AE69" s="9"/>
      <c r="AF69" s="9"/>
      <c r="AG69" s="9" t="n">
        <f aca="false">BF69/100*$AG$57</f>
        <v>6791803807.18627</v>
      </c>
      <c r="AH69" s="40" t="n">
        <f aca="false">(AG69-AG68)/AG68</f>
        <v>0.0139910598999603</v>
      </c>
      <c r="AI69" s="40" t="n">
        <f aca="false">(AG69-AG65)/AG65</f>
        <v>0.0396455097791393</v>
      </c>
      <c r="AJ69" s="40" t="n">
        <f aca="false">AB69/AG69</f>
        <v>-0.00994138151695876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13206167</v>
      </c>
      <c r="AX69" s="7"/>
      <c r="AY69" s="40" t="n">
        <f aca="false">(AW69-AW68)/AW68</f>
        <v>0.00718581306040972</v>
      </c>
      <c r="AZ69" s="12" t="n">
        <f aca="false">workers_and_wage_high!B57</f>
        <v>7334.05335358532</v>
      </c>
      <c r="BA69" s="40" t="n">
        <f aca="false">(AZ69-AZ68)/AZ68</f>
        <v>0.00675669449599623</v>
      </c>
      <c r="BB69" s="39"/>
      <c r="BC69" s="39"/>
      <c r="BD69" s="39"/>
      <c r="BE69" s="39"/>
      <c r="BF69" s="7" t="n">
        <f aca="false">BF68*(1+AY69)*(1+BA69)*(1-BE69)</f>
        <v>111.368876894834</v>
      </c>
      <c r="BG69" s="7"/>
      <c r="BH69" s="7"/>
      <c r="BI69" s="40" t="n">
        <f aca="false">T76/AG76</f>
        <v>0.0153464461919126</v>
      </c>
      <c r="BJ69" s="7"/>
      <c r="BK69" s="7"/>
      <c r="BL69" s="7"/>
      <c r="BM69" s="7"/>
      <c r="BN69" s="7"/>
      <c r="BO69" s="7"/>
      <c r="BP69" s="7"/>
    </row>
    <row r="70" customFormat="false" ht="13.25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1" t="n">
        <f aca="false">'High pensions'!Q70</f>
        <v>154989122.306124</v>
      </c>
      <c r="E70" s="6"/>
      <c r="F70" s="81" t="n">
        <f aca="false">'High pensions'!I70</f>
        <v>28171107.6202534</v>
      </c>
      <c r="G70" s="81" t="n">
        <f aca="false">'High pensions'!K70</f>
        <v>2132141.76061792</v>
      </c>
      <c r="H70" s="81" t="n">
        <f aca="false">'High pensions'!V70</f>
        <v>11730414.8833972</v>
      </c>
      <c r="I70" s="81" t="n">
        <f aca="false">'High pensions'!M70</f>
        <v>65942.5286789048</v>
      </c>
      <c r="J70" s="81" t="n">
        <f aca="false">'High pensions'!W70</f>
        <v>362796.336599915</v>
      </c>
      <c r="K70" s="6"/>
      <c r="L70" s="81" t="n">
        <f aca="false">'High pensions'!N70</f>
        <v>5738400.90596118</v>
      </c>
      <c r="M70" s="8"/>
      <c r="N70" s="81" t="n">
        <f aca="false">'High pensions'!L70</f>
        <v>1225936.59056967</v>
      </c>
      <c r="O70" s="6"/>
      <c r="P70" s="81" t="n">
        <f aca="false">'High pensions'!X70</f>
        <v>36521330.9917857</v>
      </c>
      <c r="Q70" s="8"/>
      <c r="R70" s="81" t="n">
        <f aca="false">'High SIPA income'!G65</f>
        <v>26989461.8094343</v>
      </c>
      <c r="S70" s="8"/>
      <c r="T70" s="81" t="n">
        <f aca="false">'High SIPA income'!J65</f>
        <v>103196546.450909</v>
      </c>
      <c r="U70" s="6"/>
      <c r="V70" s="81" t="n">
        <f aca="false">'High SIPA income'!F65</f>
        <v>117953.785220341</v>
      </c>
      <c r="W70" s="8"/>
      <c r="X70" s="81" t="n">
        <f aca="false">'High SIPA income'!M65</f>
        <v>296265.901453587</v>
      </c>
      <c r="Y70" s="6"/>
      <c r="Z70" s="6" t="n">
        <f aca="false">R70+V70-N70-L70-F70</f>
        <v>-8028029.52212953</v>
      </c>
      <c r="AA70" s="6"/>
      <c r="AB70" s="6" t="n">
        <f aca="false">T70-P70-D70</f>
        <v>-88313906.8470006</v>
      </c>
      <c r="AC70" s="50"/>
      <c r="AD70" s="6"/>
      <c r="AE70" s="6"/>
      <c r="AF70" s="6"/>
      <c r="AG70" s="6" t="n">
        <f aca="false">BF70/100*$AG$57</f>
        <v>6825560927.70165</v>
      </c>
      <c r="AH70" s="61" t="n">
        <f aca="false">(AG70-AG69)/AG69</f>
        <v>0.00497027321072851</v>
      </c>
      <c r="AI70" s="61"/>
      <c r="AJ70" s="61" t="n">
        <f aca="false">AB70/AG70</f>
        <v>-0.0129387031750866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0.00768004813417152</v>
      </c>
      <c r="AV70" s="5"/>
      <c r="AW70" s="5" t="n">
        <f aca="false">workers_and_wage_high!C58</f>
        <v>13271011</v>
      </c>
      <c r="AX70" s="5"/>
      <c r="AY70" s="61" t="n">
        <f aca="false">(AW70-AW69)/AW69</f>
        <v>0.00491013024445322</v>
      </c>
      <c r="AZ70" s="11" t="n">
        <f aca="false">workers_and_wage_high!B58</f>
        <v>7334.4922900735</v>
      </c>
      <c r="BA70" s="61" t="n">
        <f aca="false">(AZ70-AZ69)/AZ69</f>
        <v>5.98490994022229E-005</v>
      </c>
      <c r="BB70" s="66"/>
      <c r="BC70" s="66"/>
      <c r="BD70" s="66"/>
      <c r="BE70" s="66"/>
      <c r="BF70" s="5" t="n">
        <f aca="false">BF69*(1+AY70)*(1+BA70)*(1-BE70)</f>
        <v>111.922410640173</v>
      </c>
      <c r="BG70" s="5"/>
      <c r="BH70" s="5"/>
      <c r="BI70" s="61" t="n">
        <f aca="false">T77/AG77</f>
        <v>0.0176375605806399</v>
      </c>
      <c r="BJ70" s="5"/>
      <c r="BK70" s="5"/>
      <c r="BL70" s="5"/>
      <c r="BM70" s="5"/>
      <c r="BN70" s="5"/>
      <c r="BO70" s="5"/>
      <c r="BP70" s="5"/>
    </row>
    <row r="71" customFormat="false" ht="13.25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2" t="n">
        <f aca="false">'High pensions'!Q71</f>
        <v>155494067.670325</v>
      </c>
      <c r="E71" s="9"/>
      <c r="F71" s="82" t="n">
        <f aca="false">'High pensions'!I71</f>
        <v>28262887.4173487</v>
      </c>
      <c r="G71" s="82" t="n">
        <f aca="false">'High pensions'!K71</f>
        <v>2240832.4166917</v>
      </c>
      <c r="H71" s="82" t="n">
        <f aca="false">'High pensions'!V71</f>
        <v>12328398.8041871</v>
      </c>
      <c r="I71" s="82" t="n">
        <f aca="false">'High pensions'!M71</f>
        <v>69304.0953615988</v>
      </c>
      <c r="J71" s="82" t="n">
        <f aca="false">'High pensions'!W71</f>
        <v>381290.684665579</v>
      </c>
      <c r="K71" s="9"/>
      <c r="L71" s="82" t="n">
        <f aca="false">'High pensions'!N71</f>
        <v>4740404.27965707</v>
      </c>
      <c r="M71" s="67"/>
      <c r="N71" s="82" t="n">
        <f aca="false">'High pensions'!L71</f>
        <v>1229984.17620027</v>
      </c>
      <c r="O71" s="9"/>
      <c r="P71" s="82" t="n">
        <f aca="false">'High pensions'!X71</f>
        <v>31364990.3755261</v>
      </c>
      <c r="Q71" s="67"/>
      <c r="R71" s="82" t="n">
        <f aca="false">'High SIPA income'!G66</f>
        <v>31370122.7879661</v>
      </c>
      <c r="S71" s="67"/>
      <c r="T71" s="82" t="n">
        <f aca="false">'High SIPA income'!J66</f>
        <v>119946383.38166</v>
      </c>
      <c r="U71" s="9"/>
      <c r="V71" s="82" t="n">
        <f aca="false">'High SIPA income'!F66</f>
        <v>115260.255704534</v>
      </c>
      <c r="W71" s="67"/>
      <c r="X71" s="82" t="n">
        <f aca="false">'High SIPA income'!M66</f>
        <v>289500.531875988</v>
      </c>
      <c r="Y71" s="9"/>
      <c r="Z71" s="9" t="n">
        <f aca="false">R71+V71-N71-L71-F71</f>
        <v>-2747892.82953544</v>
      </c>
      <c r="AA71" s="9"/>
      <c r="AB71" s="9" t="n">
        <f aca="false">T71-P71-D71</f>
        <v>-66912674.6641913</v>
      </c>
      <c r="AC71" s="50"/>
      <c r="AD71" s="9"/>
      <c r="AE71" s="9"/>
      <c r="AF71" s="9"/>
      <c r="AG71" s="9" t="n">
        <f aca="false">BF71/100*$AG$57</f>
        <v>6879780735.22828</v>
      </c>
      <c r="AH71" s="40" t="n">
        <f aca="false">(AG71-AG70)/AG70</f>
        <v>0.00794364127739002</v>
      </c>
      <c r="AI71" s="40"/>
      <c r="AJ71" s="40" t="n">
        <f aca="false">AB71/AG71</f>
        <v>-0.00972598942311656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13306100</v>
      </c>
      <c r="AX71" s="7"/>
      <c r="AY71" s="40" t="n">
        <f aca="false">(AW71-AW70)/AW70</f>
        <v>0.00264403367610802</v>
      </c>
      <c r="AZ71" s="12" t="n">
        <f aca="false">workers_and_wage_high!B59</f>
        <v>7373.25971877849</v>
      </c>
      <c r="BA71" s="40" t="n">
        <f aca="false">(AZ71-AZ70)/AZ70</f>
        <v>0.00528563221171473</v>
      </c>
      <c r="BB71" s="39"/>
      <c r="BC71" s="39"/>
      <c r="BD71" s="39"/>
      <c r="BE71" s="39"/>
      <c r="BF71" s="7" t="n">
        <f aca="false">BF70*(1+AY71)*(1+BA71)*(1-BE71)</f>
        <v>112.8114821212</v>
      </c>
      <c r="BG71" s="7"/>
      <c r="BH71" s="7"/>
      <c r="BI71" s="40" t="n">
        <f aca="false">T78/AG78</f>
        <v>0.0153829977741111</v>
      </c>
      <c r="BJ71" s="7"/>
      <c r="BK71" s="7"/>
      <c r="BL71" s="7"/>
      <c r="BM71" s="7"/>
      <c r="BN71" s="7"/>
      <c r="BO71" s="7"/>
      <c r="BP71" s="7"/>
    </row>
    <row r="72" customFormat="false" ht="13.25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2" t="n">
        <f aca="false">'High pensions'!Q72</f>
        <v>156498799.214885</v>
      </c>
      <c r="E72" s="9"/>
      <c r="F72" s="82" t="n">
        <f aca="false">'High pensions'!I72</f>
        <v>28445509.268806</v>
      </c>
      <c r="G72" s="82" t="n">
        <f aca="false">'High pensions'!K72</f>
        <v>2326585.2581336</v>
      </c>
      <c r="H72" s="82" t="n">
        <f aca="false">'High pensions'!V72</f>
        <v>12800185.6366218</v>
      </c>
      <c r="I72" s="82" t="n">
        <f aca="false">'High pensions'!M72</f>
        <v>71956.2450969154</v>
      </c>
      <c r="J72" s="82" t="n">
        <f aca="false">'High pensions'!W72</f>
        <v>395882.029998612</v>
      </c>
      <c r="K72" s="9"/>
      <c r="L72" s="82" t="n">
        <f aca="false">'High pensions'!N72</f>
        <v>4736665.33225125</v>
      </c>
      <c r="M72" s="67"/>
      <c r="N72" s="82" t="n">
        <f aca="false">'High pensions'!L72</f>
        <v>1237532.88012598</v>
      </c>
      <c r="O72" s="9"/>
      <c r="P72" s="82" t="n">
        <f aca="false">'High pensions'!X72</f>
        <v>31387119.7014346</v>
      </c>
      <c r="Q72" s="67"/>
      <c r="R72" s="82" t="n">
        <f aca="false">'High SIPA income'!G67</f>
        <v>27544284.1178552</v>
      </c>
      <c r="S72" s="67"/>
      <c r="T72" s="82" t="n">
        <f aca="false">'High SIPA income'!J67</f>
        <v>105317957.634549</v>
      </c>
      <c r="U72" s="9"/>
      <c r="V72" s="82" t="n">
        <f aca="false">'High SIPA income'!F67</f>
        <v>115943.413909131</v>
      </c>
      <c r="W72" s="67"/>
      <c r="X72" s="82" t="n">
        <f aca="false">'High SIPA income'!M67</f>
        <v>291216.428325959</v>
      </c>
      <c r="Y72" s="9"/>
      <c r="Z72" s="9" t="n">
        <f aca="false">R72+V72-N72-L72-F72</f>
        <v>-6759479.9494188</v>
      </c>
      <c r="AA72" s="9"/>
      <c r="AB72" s="9" t="n">
        <f aca="false">T72-P72-D72</f>
        <v>-82567961.2817705</v>
      </c>
      <c r="AC72" s="50"/>
      <c r="AD72" s="9"/>
      <c r="AE72" s="9"/>
      <c r="AF72" s="9"/>
      <c r="AG72" s="9" t="n">
        <f aca="false">BF72/100*$AG$57</f>
        <v>6926440340.39742</v>
      </c>
      <c r="AH72" s="40" t="n">
        <f aca="false">(AG72-AG71)/AG71</f>
        <v>0.00678213550182171</v>
      </c>
      <c r="AI72" s="40"/>
      <c r="AJ72" s="40" t="n">
        <f aca="false">AB72/AG72</f>
        <v>-0.0119206919029108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13376821</v>
      </c>
      <c r="AX72" s="7"/>
      <c r="AY72" s="40" t="n">
        <f aca="false">(AW72-AW71)/AW71</f>
        <v>0.00531493074604881</v>
      </c>
      <c r="AZ72" s="12" t="n">
        <f aca="false">workers_and_wage_high!B60</f>
        <v>7384.02060712709</v>
      </c>
      <c r="BA72" s="40" t="n">
        <f aca="false">(AZ72-AZ71)/AZ71</f>
        <v>0.00145944789130329</v>
      </c>
      <c r="BB72" s="39"/>
      <c r="BC72" s="39"/>
      <c r="BD72" s="39"/>
      <c r="BE72" s="39"/>
      <c r="BF72" s="7" t="n">
        <f aca="false">BF71*(1+AY72)*(1+BA72)*(1-BE72)</f>
        <v>113.576584879107</v>
      </c>
      <c r="BG72" s="7"/>
      <c r="BH72" s="7"/>
      <c r="BI72" s="40" t="n">
        <f aca="false">T79/AG79</f>
        <v>0.0177256049241229</v>
      </c>
      <c r="BJ72" s="7"/>
      <c r="BK72" s="7"/>
      <c r="BL72" s="7"/>
      <c r="BM72" s="7"/>
      <c r="BN72" s="7"/>
      <c r="BO72" s="7"/>
      <c r="BP72" s="7"/>
    </row>
    <row r="73" customFormat="false" ht="13.25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2" t="n">
        <f aca="false">'High pensions'!Q73</f>
        <v>157100513.66685</v>
      </c>
      <c r="E73" s="9"/>
      <c r="F73" s="82" t="n">
        <f aca="false">'High pensions'!I73</f>
        <v>28554877.9930799</v>
      </c>
      <c r="G73" s="82" t="n">
        <f aca="false">'High pensions'!K73</f>
        <v>2356907.80709296</v>
      </c>
      <c r="H73" s="82" t="n">
        <f aca="false">'High pensions'!V73</f>
        <v>12967011.3543979</v>
      </c>
      <c r="I73" s="82" t="n">
        <f aca="false">'High pensions'!M73</f>
        <v>72894.0558894733</v>
      </c>
      <c r="J73" s="82" t="n">
        <f aca="false">'High pensions'!W73</f>
        <v>401041.588280348</v>
      </c>
      <c r="K73" s="9"/>
      <c r="L73" s="82" t="n">
        <f aca="false">'High pensions'!N73</f>
        <v>4699774.75171954</v>
      </c>
      <c r="M73" s="67"/>
      <c r="N73" s="82" t="n">
        <f aca="false">'High pensions'!L73</f>
        <v>1241297.3347618</v>
      </c>
      <c r="O73" s="9"/>
      <c r="P73" s="82" t="n">
        <f aca="false">'High pensions'!X73</f>
        <v>31216405.2223977</v>
      </c>
      <c r="Q73" s="67"/>
      <c r="R73" s="82" t="n">
        <f aca="false">'High SIPA income'!G68</f>
        <v>32119215.2676107</v>
      </c>
      <c r="S73" s="67"/>
      <c r="T73" s="82" t="n">
        <f aca="false">'High SIPA income'!J68</f>
        <v>122810603.402699</v>
      </c>
      <c r="U73" s="9"/>
      <c r="V73" s="82" t="n">
        <f aca="false">'High SIPA income'!F68</f>
        <v>118653.595261097</v>
      </c>
      <c r="W73" s="67"/>
      <c r="X73" s="82" t="n">
        <f aca="false">'High SIPA income'!M68</f>
        <v>298023.622515133</v>
      </c>
      <c r="Y73" s="9"/>
      <c r="Z73" s="9" t="n">
        <f aca="false">R73+V73-N73-L73-F73</f>
        <v>-2258081.21668947</v>
      </c>
      <c r="AA73" s="9"/>
      <c r="AB73" s="9" t="n">
        <f aca="false">T73-P73-D73</f>
        <v>-65506315.4865484</v>
      </c>
      <c r="AC73" s="50"/>
      <c r="AD73" s="9"/>
      <c r="AE73" s="9"/>
      <c r="AF73" s="9"/>
      <c r="AG73" s="9" t="n">
        <f aca="false">BF73/100*$AG$57</f>
        <v>7002798406.05149</v>
      </c>
      <c r="AH73" s="40" t="n">
        <f aca="false">(AG73-AG72)/AG72</f>
        <v>0.0110241425467458</v>
      </c>
      <c r="AI73" s="40" t="n">
        <f aca="false">(AG73-AG69)/AG69</f>
        <v>0.0310660621029684</v>
      </c>
      <c r="AJ73" s="40" t="n">
        <f aca="false">AB73/AG73</f>
        <v>-0.00935430547735615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13400628</v>
      </c>
      <c r="AX73" s="7"/>
      <c r="AY73" s="40" t="n">
        <f aca="false">(AW73-AW72)/AW72</f>
        <v>0.00177972030873404</v>
      </c>
      <c r="AZ73" s="12" t="n">
        <f aca="false">workers_and_wage_high!B61</f>
        <v>7452.16034176399</v>
      </c>
      <c r="BA73" s="40" t="n">
        <f aca="false">(AZ73-AZ72)/AZ72</f>
        <v>0.00922799898081673</v>
      </c>
      <c r="BB73" s="39"/>
      <c r="BC73" s="39"/>
      <c r="BD73" s="39"/>
      <c r="BE73" s="39"/>
      <c r="BF73" s="7" t="n">
        <f aca="false">BF72*(1+AY73)*(1+BA73)*(1-BE73)</f>
        <v>114.828669340787</v>
      </c>
      <c r="BG73" s="7"/>
      <c r="BH73" s="7"/>
      <c r="BI73" s="40" t="n">
        <f aca="false">T80/AG80</f>
        <v>0.0154698798744949</v>
      </c>
      <c r="BJ73" s="7"/>
      <c r="BK73" s="7"/>
      <c r="BL73" s="7"/>
      <c r="BM73" s="7"/>
      <c r="BN73" s="7"/>
      <c r="BO73" s="7"/>
      <c r="BP73" s="7"/>
    </row>
    <row r="74" customFormat="false" ht="13.25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1" t="n">
        <f aca="false">'High pensions'!Q74</f>
        <v>158143417.013572</v>
      </c>
      <c r="E74" s="6"/>
      <c r="F74" s="81" t="n">
        <f aca="false">'High pensions'!I74</f>
        <v>28744438.0214281</v>
      </c>
      <c r="G74" s="81" t="n">
        <f aca="false">'High pensions'!K74</f>
        <v>2409787.04900286</v>
      </c>
      <c r="H74" s="81" t="n">
        <f aca="false">'High pensions'!V74</f>
        <v>13257937.3414874</v>
      </c>
      <c r="I74" s="81" t="n">
        <f aca="false">'High pensions'!M74</f>
        <v>74529.4963609125</v>
      </c>
      <c r="J74" s="81" t="n">
        <f aca="false">'High pensions'!W74</f>
        <v>410039.299221257</v>
      </c>
      <c r="K74" s="6"/>
      <c r="L74" s="81" t="n">
        <f aca="false">'High pensions'!N74</f>
        <v>5795688.48926159</v>
      </c>
      <c r="M74" s="8"/>
      <c r="N74" s="81" t="n">
        <f aca="false">'High pensions'!L74</f>
        <v>1250500.03207781</v>
      </c>
      <c r="O74" s="6"/>
      <c r="P74" s="81" t="n">
        <f aca="false">'High pensions'!X74</f>
        <v>36953737.3416561</v>
      </c>
      <c r="Q74" s="8"/>
      <c r="R74" s="81" t="n">
        <f aca="false">'High SIPA income'!G69</f>
        <v>28230352.1497106</v>
      </c>
      <c r="S74" s="8"/>
      <c r="T74" s="81" t="n">
        <f aca="false">'High SIPA income'!J69</f>
        <v>107941198.217031</v>
      </c>
      <c r="U74" s="6"/>
      <c r="V74" s="81" t="n">
        <f aca="false">'High SIPA income'!F69</f>
        <v>119159.127419778</v>
      </c>
      <c r="W74" s="8"/>
      <c r="X74" s="81" t="n">
        <f aca="false">'High SIPA income'!M69</f>
        <v>299293.373548775</v>
      </c>
      <c r="Y74" s="6"/>
      <c r="Z74" s="6" t="n">
        <f aca="false">R74+V74-N74-L74-F74</f>
        <v>-7441115.26563713</v>
      </c>
      <c r="AA74" s="6"/>
      <c r="AB74" s="6" t="n">
        <f aca="false">T74-P74-D74</f>
        <v>-87155956.1381967</v>
      </c>
      <c r="AC74" s="50"/>
      <c r="AD74" s="6"/>
      <c r="AE74" s="6"/>
      <c r="AF74" s="6"/>
      <c r="AG74" s="6" t="n">
        <f aca="false">BF74/100*$AG$57</f>
        <v>7061407346.02503</v>
      </c>
      <c r="AH74" s="61" t="n">
        <f aca="false">(AG74-AG73)/AG73</f>
        <v>0.00836935987231766</v>
      </c>
      <c r="AI74" s="61"/>
      <c r="AJ74" s="61" t="n">
        <f aca="false">AB74/AG74</f>
        <v>-0.0123425759012838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0.00838577685886536</v>
      </c>
      <c r="AV74" s="5"/>
      <c r="AW74" s="5" t="n">
        <f aca="false">workers_and_wage_high!C62</f>
        <v>13462757</v>
      </c>
      <c r="AX74" s="5"/>
      <c r="AY74" s="61" t="n">
        <f aca="false">(AW74-AW73)/AW73</f>
        <v>0.00463627525515968</v>
      </c>
      <c r="AZ74" s="11" t="n">
        <f aca="false">workers_and_wage_high!B62</f>
        <v>7479.85150305454</v>
      </c>
      <c r="BA74" s="61" t="n">
        <f aca="false">(AZ74-AZ73)/AZ73</f>
        <v>0.00371585688184499</v>
      </c>
      <c r="BB74" s="66"/>
      <c r="BC74" s="66"/>
      <c r="BD74" s="66"/>
      <c r="BE74" s="66"/>
      <c r="BF74" s="5" t="n">
        <f aca="false">BF73*(1+AY74)*(1+BA74)*(1-BE74)</f>
        <v>115.789711798159</v>
      </c>
      <c r="BG74" s="5"/>
      <c r="BH74" s="5"/>
      <c r="BI74" s="61" t="n">
        <f aca="false">T81/AG81</f>
        <v>0.0177904525436652</v>
      </c>
      <c r="BJ74" s="5"/>
      <c r="BK74" s="5"/>
      <c r="BL74" s="5"/>
      <c r="BM74" s="5"/>
      <c r="BN74" s="5"/>
      <c r="BO74" s="5"/>
      <c r="BP74" s="5"/>
    </row>
    <row r="75" customFormat="false" ht="13.25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2" t="n">
        <f aca="false">'High pensions'!Q75</f>
        <v>158867100.13822</v>
      </c>
      <c r="E75" s="9"/>
      <c r="F75" s="82" t="n">
        <f aca="false">'High pensions'!I75</f>
        <v>28875975.9957329</v>
      </c>
      <c r="G75" s="82" t="n">
        <f aca="false">'High pensions'!K75</f>
        <v>2487632.82338973</v>
      </c>
      <c r="H75" s="82" t="n">
        <f aca="false">'High pensions'!V75</f>
        <v>13686221.8239473</v>
      </c>
      <c r="I75" s="82" t="n">
        <f aca="false">'High pensions'!M75</f>
        <v>76937.0976306102</v>
      </c>
      <c r="J75" s="82" t="n">
        <f aca="false">'High pensions'!W75</f>
        <v>423285.211049917</v>
      </c>
      <c r="K75" s="9"/>
      <c r="L75" s="82" t="n">
        <f aca="false">'High pensions'!N75</f>
        <v>4704352.07601975</v>
      </c>
      <c r="M75" s="67"/>
      <c r="N75" s="82" t="n">
        <f aca="false">'High pensions'!L75</f>
        <v>1256623.10332176</v>
      </c>
      <c r="O75" s="9"/>
      <c r="P75" s="82" t="n">
        <f aca="false">'High pensions'!X75</f>
        <v>31324474.8367353</v>
      </c>
      <c r="Q75" s="67"/>
      <c r="R75" s="82" t="n">
        <f aca="false">'High SIPA income'!G70</f>
        <v>32723068.4913786</v>
      </c>
      <c r="S75" s="67"/>
      <c r="T75" s="82" t="n">
        <f aca="false">'High SIPA income'!J70</f>
        <v>125119488.540762</v>
      </c>
      <c r="U75" s="9"/>
      <c r="V75" s="82" t="n">
        <f aca="false">'High SIPA income'!F70</f>
        <v>117657.315278529</v>
      </c>
      <c r="W75" s="67"/>
      <c r="X75" s="82" t="n">
        <f aca="false">'High SIPA income'!M70</f>
        <v>295521.254434411</v>
      </c>
      <c r="Y75" s="9"/>
      <c r="Z75" s="9" t="n">
        <f aca="false">R75+V75-N75-L75-F75</f>
        <v>-1996225.36841727</v>
      </c>
      <c r="AA75" s="9"/>
      <c r="AB75" s="9" t="n">
        <f aca="false">T75-P75-D75</f>
        <v>-65072086.4341934</v>
      </c>
      <c r="AC75" s="50"/>
      <c r="AD75" s="9"/>
      <c r="AE75" s="9"/>
      <c r="AF75" s="9"/>
      <c r="AG75" s="9" t="n">
        <f aca="false">BF75/100*$AG$57</f>
        <v>7115024776.56634</v>
      </c>
      <c r="AH75" s="40" t="n">
        <f aca="false">(AG75-AG74)/AG74</f>
        <v>0.00759302330455321</v>
      </c>
      <c r="AI75" s="40"/>
      <c r="AJ75" s="40" t="n">
        <f aca="false">AB75/AG75</f>
        <v>-0.00914572871882489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13529609</v>
      </c>
      <c r="AX75" s="7"/>
      <c r="AY75" s="40" t="n">
        <f aca="false">(AW75-AW74)/AW74</f>
        <v>0.00496569907634818</v>
      </c>
      <c r="AZ75" s="12" t="n">
        <f aca="false">workers_and_wage_high!B63</f>
        <v>7499.40639442587</v>
      </c>
      <c r="BA75" s="40" t="n">
        <f aca="false">(AZ75-AZ74)/AZ74</f>
        <v>0.00261434219159868</v>
      </c>
      <c r="BB75" s="39"/>
      <c r="BC75" s="39"/>
      <c r="BD75" s="39"/>
      <c r="BE75" s="39"/>
      <c r="BF75" s="7" t="n">
        <f aca="false">BF74*(1+AY75)*(1+BA75)*(1-BE75)</f>
        <v>116.66890577827</v>
      </c>
      <c r="BG75" s="7"/>
      <c r="BH75" s="7"/>
      <c r="BI75" s="40" t="n">
        <f aca="false">T82/AG82</f>
        <v>0.0155191242905277</v>
      </c>
      <c r="BJ75" s="7"/>
      <c r="BK75" s="7"/>
      <c r="BL75" s="7"/>
      <c r="BM75" s="7"/>
      <c r="BN75" s="7"/>
      <c r="BO75" s="7"/>
      <c r="BP75" s="7"/>
    </row>
    <row r="76" customFormat="false" ht="13.25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2" t="n">
        <f aca="false">'High pensions'!Q76</f>
        <v>160169500.583173</v>
      </c>
      <c r="E76" s="9"/>
      <c r="F76" s="82" t="n">
        <f aca="false">'High pensions'!I76</f>
        <v>29112702.6934102</v>
      </c>
      <c r="G76" s="82" t="n">
        <f aca="false">'High pensions'!K76</f>
        <v>2580348.40050156</v>
      </c>
      <c r="H76" s="82" t="n">
        <f aca="false">'High pensions'!V76</f>
        <v>14196315.5736988</v>
      </c>
      <c r="I76" s="82" t="n">
        <f aca="false">'High pensions'!M76</f>
        <v>79804.5897062337</v>
      </c>
      <c r="J76" s="82" t="n">
        <f aca="false">'High pensions'!W76</f>
        <v>439061.306403056</v>
      </c>
      <c r="K76" s="9"/>
      <c r="L76" s="82" t="n">
        <f aca="false">'High pensions'!N76</f>
        <v>4751750.24961308</v>
      </c>
      <c r="M76" s="67"/>
      <c r="N76" s="82" t="n">
        <f aca="false">'High pensions'!L76</f>
        <v>1269043.05666764</v>
      </c>
      <c r="O76" s="9"/>
      <c r="P76" s="82" t="n">
        <f aca="false">'High pensions'!X76</f>
        <v>31638755.1036629</v>
      </c>
      <c r="Q76" s="67"/>
      <c r="R76" s="82" t="n">
        <f aca="false">'High SIPA income'!G71</f>
        <v>28704498.9662034</v>
      </c>
      <c r="S76" s="67"/>
      <c r="T76" s="82" t="n">
        <f aca="false">'High SIPA income'!J71</f>
        <v>109754139.665002</v>
      </c>
      <c r="U76" s="9"/>
      <c r="V76" s="82" t="n">
        <f aca="false">'High SIPA income'!F71</f>
        <v>122182.53688284</v>
      </c>
      <c r="W76" s="67"/>
      <c r="X76" s="82" t="n">
        <f aca="false">'High SIPA income'!M71</f>
        <v>306887.306446849</v>
      </c>
      <c r="Y76" s="9"/>
      <c r="Z76" s="9" t="n">
        <f aca="false">R76+V76-N76-L76-F76</f>
        <v>-6306814.49660473</v>
      </c>
      <c r="AA76" s="9"/>
      <c r="AB76" s="9" t="n">
        <f aca="false">T76-P76-D76</f>
        <v>-82054116.0218338</v>
      </c>
      <c r="AC76" s="50"/>
      <c r="AD76" s="9"/>
      <c r="AE76" s="9"/>
      <c r="AF76" s="9"/>
      <c r="AG76" s="9" t="n">
        <f aca="false">BF76/100*$AG$57</f>
        <v>7151762583.49905</v>
      </c>
      <c r="AH76" s="40" t="n">
        <f aca="false">(AG76-AG75)/AG75</f>
        <v>0.00516341236838719</v>
      </c>
      <c r="AI76" s="40"/>
      <c r="AJ76" s="40" t="n">
        <f aca="false">AB76/AG76</f>
        <v>-0.01147327180731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13555766</v>
      </c>
      <c r="AX76" s="7"/>
      <c r="AY76" s="40" t="n">
        <f aca="false">(AW76-AW75)/AW75</f>
        <v>0.00193331529388617</v>
      </c>
      <c r="AZ76" s="12" t="n">
        <f aca="false">workers_and_wage_high!B64</f>
        <v>7523.58346318421</v>
      </c>
      <c r="BA76" s="40" t="n">
        <f aca="false">(AZ76-AZ75)/AZ75</f>
        <v>0.00322386432828986</v>
      </c>
      <c r="BB76" s="39"/>
      <c r="BC76" s="39"/>
      <c r="BD76" s="39"/>
      <c r="BE76" s="39"/>
      <c r="BF76" s="7" t="n">
        <f aca="false">BF75*(1+AY76)*(1+BA76)*(1-BE76)</f>
        <v>117.271315449372</v>
      </c>
      <c r="BG76" s="7"/>
      <c r="BH76" s="7"/>
      <c r="BI76" s="40" t="n">
        <f aca="false">T83/AG83</f>
        <v>0.0178579058656658</v>
      </c>
      <c r="BJ76" s="7"/>
      <c r="BK76" s="7"/>
      <c r="BL76" s="7"/>
      <c r="BM76" s="7"/>
      <c r="BN76" s="7"/>
      <c r="BO76" s="7"/>
      <c r="BP76" s="7"/>
    </row>
    <row r="77" customFormat="false" ht="13.25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2" t="n">
        <f aca="false">'High pensions'!Q77</f>
        <v>161732733.031246</v>
      </c>
      <c r="E77" s="9"/>
      <c r="F77" s="82" t="n">
        <f aca="false">'High pensions'!I77</f>
        <v>29396838.6951817</v>
      </c>
      <c r="G77" s="82" t="n">
        <f aca="false">'High pensions'!K77</f>
        <v>2629404.98875451</v>
      </c>
      <c r="H77" s="82" t="n">
        <f aca="false">'High pensions'!V77</f>
        <v>14466210.448233</v>
      </c>
      <c r="I77" s="82" t="n">
        <f aca="false">'High pensions'!M77</f>
        <v>81321.8037759122</v>
      </c>
      <c r="J77" s="82" t="n">
        <f aca="false">'High pensions'!W77</f>
        <v>447408.570563905</v>
      </c>
      <c r="K77" s="9"/>
      <c r="L77" s="82" t="n">
        <f aca="false">'High pensions'!N77</f>
        <v>4716241.50019285</v>
      </c>
      <c r="M77" s="67"/>
      <c r="N77" s="82" t="n">
        <f aca="false">'High pensions'!L77</f>
        <v>1282854.69059322</v>
      </c>
      <c r="O77" s="9"/>
      <c r="P77" s="82" t="n">
        <f aca="false">'High pensions'!X77</f>
        <v>31530487.5688875</v>
      </c>
      <c r="Q77" s="67"/>
      <c r="R77" s="82" t="n">
        <f aca="false">'High SIPA income'!G72</f>
        <v>33399520.4277572</v>
      </c>
      <c r="S77" s="67"/>
      <c r="T77" s="82" t="n">
        <f aca="false">'High SIPA income'!J72</f>
        <v>127705961.148744</v>
      </c>
      <c r="U77" s="9"/>
      <c r="V77" s="82" t="n">
        <f aca="false">'High SIPA income'!F72</f>
        <v>122167.053674693</v>
      </c>
      <c r="W77" s="67"/>
      <c r="X77" s="82" t="n">
        <f aca="false">'High SIPA income'!M72</f>
        <v>306848.417091917</v>
      </c>
      <c r="Y77" s="9"/>
      <c r="Z77" s="9" t="n">
        <f aca="false">R77+V77-N77-L77-F77</f>
        <v>-1874247.40453589</v>
      </c>
      <c r="AA77" s="9"/>
      <c r="AB77" s="9" t="n">
        <f aca="false">T77-P77-D77</f>
        <v>-65557259.4513887</v>
      </c>
      <c r="AC77" s="50"/>
      <c r="AD77" s="9"/>
      <c r="AE77" s="9"/>
      <c r="AF77" s="9"/>
      <c r="AG77" s="9" t="n">
        <f aca="false">BF77/100*$AG$57</f>
        <v>7240568250.06304</v>
      </c>
      <c r="AH77" s="40" t="n">
        <f aca="false">(AG77-AG76)/AG76</f>
        <v>0.0124173118902034</v>
      </c>
      <c r="AI77" s="40" t="n">
        <f aca="false">(AG77-AG73)/AG73</f>
        <v>0.0339535468857817</v>
      </c>
      <c r="AJ77" s="40" t="n">
        <f aca="false">AB77/AG77</f>
        <v>-0.00905415945092679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13633997</v>
      </c>
      <c r="AX77" s="7"/>
      <c r="AY77" s="40" t="n">
        <f aca="false">(AW77-AW76)/AW76</f>
        <v>0.00577104975108009</v>
      </c>
      <c r="AZ77" s="12" t="n">
        <f aca="false">workers_and_wage_high!B65</f>
        <v>7573.30025303839</v>
      </c>
      <c r="BA77" s="40" t="n">
        <f aca="false">(AZ77-AZ76)/AZ76</f>
        <v>0.00660812631340721</v>
      </c>
      <c r="BB77" s="39"/>
      <c r="BC77" s="39"/>
      <c r="BD77" s="39"/>
      <c r="BE77" s="39"/>
      <c r="BF77" s="7" t="n">
        <f aca="false">BF76*(1+AY77)*(1+BA77)*(1-BE77)</f>
        <v>118.727509949081</v>
      </c>
      <c r="BG77" s="7"/>
      <c r="BH77" s="7"/>
      <c r="BI77" s="40" t="n">
        <f aca="false">T84/AG84</f>
        <v>0.0155919648039194</v>
      </c>
      <c r="BJ77" s="7"/>
      <c r="BK77" s="7"/>
      <c r="BL77" s="7"/>
      <c r="BM77" s="7"/>
      <c r="BN77" s="7"/>
      <c r="BO77" s="7"/>
      <c r="BP77" s="7"/>
    </row>
    <row r="78" customFormat="false" ht="13.25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1" t="n">
        <f aca="false">'High pensions'!Q78</f>
        <v>162285463.098487</v>
      </c>
      <c r="E78" s="6"/>
      <c r="F78" s="81" t="n">
        <f aca="false">'High pensions'!I78</f>
        <v>29497303.9276929</v>
      </c>
      <c r="G78" s="81" t="n">
        <f aca="false">'High pensions'!K78</f>
        <v>2761973.97066005</v>
      </c>
      <c r="H78" s="81" t="n">
        <f aca="false">'High pensions'!V78</f>
        <v>15195565.8725041</v>
      </c>
      <c r="I78" s="81" t="n">
        <f aca="false">'High pensions'!M78</f>
        <v>85421.8753812388</v>
      </c>
      <c r="J78" s="81" t="n">
        <f aca="false">'High pensions'!W78</f>
        <v>469965.954819715</v>
      </c>
      <c r="K78" s="6"/>
      <c r="L78" s="81" t="n">
        <f aca="false">'High pensions'!N78</f>
        <v>5801156.24041561</v>
      </c>
      <c r="M78" s="8"/>
      <c r="N78" s="81" t="n">
        <f aca="false">'High pensions'!L78</f>
        <v>1288328.20019723</v>
      </c>
      <c r="O78" s="6"/>
      <c r="P78" s="81" t="n">
        <f aca="false">'High pensions'!X78</f>
        <v>37190228.948266</v>
      </c>
      <c r="Q78" s="8"/>
      <c r="R78" s="81" t="n">
        <f aca="false">'High SIPA income'!G73</f>
        <v>29252209.4243855</v>
      </c>
      <c r="S78" s="8"/>
      <c r="T78" s="81" t="n">
        <f aca="false">'High SIPA income'!J73</f>
        <v>111848358.072858</v>
      </c>
      <c r="U78" s="6"/>
      <c r="V78" s="81" t="n">
        <f aca="false">'High SIPA income'!F73</f>
        <v>122121.766562194</v>
      </c>
      <c r="W78" s="8"/>
      <c r="X78" s="81" t="n">
        <f aca="false">'High SIPA income'!M73</f>
        <v>306734.668921958</v>
      </c>
      <c r="Y78" s="6"/>
      <c r="Z78" s="6" t="n">
        <f aca="false">R78+V78-N78-L78-F78</f>
        <v>-7212457.1773581</v>
      </c>
      <c r="AA78" s="6"/>
      <c r="AB78" s="6" t="n">
        <f aca="false">T78-P78-D78</f>
        <v>-87627333.973895</v>
      </c>
      <c r="AC78" s="50"/>
      <c r="AD78" s="6"/>
      <c r="AE78" s="6"/>
      <c r="AF78" s="6"/>
      <c r="AG78" s="6" t="n">
        <f aca="false">BF78/100*$AG$57</f>
        <v>7270907772.02695</v>
      </c>
      <c r="AH78" s="61" t="n">
        <f aca="false">(AG78-AG77)/AG77</f>
        <v>0.00419021282806718</v>
      </c>
      <c r="AI78" s="61"/>
      <c r="AJ78" s="61" t="n">
        <f aca="false">AB78/AG78</f>
        <v>-0.0120517735503426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0.00760380467866773</v>
      </c>
      <c r="AV78" s="5"/>
      <c r="AW78" s="5" t="n">
        <f aca="false">workers_and_wage_high!C66</f>
        <v>13638219</v>
      </c>
      <c r="AX78" s="5"/>
      <c r="AY78" s="61" t="n">
        <f aca="false">(AW78-AW77)/AW77</f>
        <v>0.000309667077086785</v>
      </c>
      <c r="AZ78" s="11" t="n">
        <f aca="false">workers_and_wage_high!B66</f>
        <v>7602.67969331082</v>
      </c>
      <c r="BA78" s="61" t="n">
        <f aca="false">(AZ78-AZ77)/AZ77</f>
        <v>0.00387934444572491</v>
      </c>
      <c r="BB78" s="66"/>
      <c r="BC78" s="66"/>
      <c r="BD78" s="66"/>
      <c r="BE78" s="66"/>
      <c r="BF78" s="5" t="n">
        <f aca="false">BF77*(1+AY78)*(1+BA78)*(1-BE78)</f>
        <v>119.225003484314</v>
      </c>
      <c r="BG78" s="5"/>
      <c r="BH78" s="5"/>
      <c r="BI78" s="61" t="n">
        <f aca="false">T85/AG85</f>
        <v>0.0179436008052021</v>
      </c>
      <c r="BJ78" s="5"/>
      <c r="BK78" s="5"/>
      <c r="BL78" s="5"/>
      <c r="BM78" s="5"/>
      <c r="BN78" s="5"/>
      <c r="BO78" s="5"/>
      <c r="BP78" s="5"/>
    </row>
    <row r="79" customFormat="false" ht="13.25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2" t="n">
        <f aca="false">'High pensions'!Q79</f>
        <v>163447987.613318</v>
      </c>
      <c r="E79" s="9"/>
      <c r="F79" s="82" t="n">
        <f aca="false">'High pensions'!I79</f>
        <v>29708606.5193278</v>
      </c>
      <c r="G79" s="82" t="n">
        <f aca="false">'High pensions'!K79</f>
        <v>2847451.10045409</v>
      </c>
      <c r="H79" s="82" t="n">
        <f aca="false">'High pensions'!V79</f>
        <v>15665835.8208003</v>
      </c>
      <c r="I79" s="82" t="n">
        <f aca="false">'High pensions'!M79</f>
        <v>88065.4979521884</v>
      </c>
      <c r="J79" s="82" t="n">
        <f aca="false">'High pensions'!W79</f>
        <v>484510.38621032</v>
      </c>
      <c r="K79" s="9"/>
      <c r="L79" s="82" t="n">
        <f aca="false">'High pensions'!N79</f>
        <v>4817857.99708138</v>
      </c>
      <c r="M79" s="67"/>
      <c r="N79" s="82" t="n">
        <f aca="false">'High pensions'!L79</f>
        <v>1298799.86065466</v>
      </c>
      <c r="O79" s="9"/>
      <c r="P79" s="82" t="n">
        <f aca="false">'High pensions'!X79</f>
        <v>32145501.6753989</v>
      </c>
      <c r="Q79" s="67"/>
      <c r="R79" s="82" t="n">
        <f aca="false">'High SIPA income'!G74</f>
        <v>33920061.0757087</v>
      </c>
      <c r="S79" s="67"/>
      <c r="T79" s="82" t="n">
        <f aca="false">'High SIPA income'!J74</f>
        <v>129696293.43233</v>
      </c>
      <c r="U79" s="9"/>
      <c r="V79" s="82" t="n">
        <f aca="false">'High SIPA income'!F74</f>
        <v>117937.890773473</v>
      </c>
      <c r="W79" s="67"/>
      <c r="X79" s="82" t="n">
        <f aca="false">'High SIPA income'!M74</f>
        <v>296225.979185552</v>
      </c>
      <c r="Y79" s="9"/>
      <c r="Z79" s="9" t="n">
        <f aca="false">R79+V79-N79-L79-F79</f>
        <v>-1787265.41058167</v>
      </c>
      <c r="AA79" s="9"/>
      <c r="AB79" s="9" t="n">
        <f aca="false">T79-P79-D79</f>
        <v>-65897195.856387</v>
      </c>
      <c r="AC79" s="50"/>
      <c r="AD79" s="9"/>
      <c r="AE79" s="9"/>
      <c r="AF79" s="9"/>
      <c r="AG79" s="9" t="n">
        <f aca="false">BF79/100*$AG$57</f>
        <v>7316889549.751</v>
      </c>
      <c r="AH79" s="40" t="n">
        <f aca="false">(AG79-AG78)/AG78</f>
        <v>0.00632407660305491</v>
      </c>
      <c r="AI79" s="40"/>
      <c r="AJ79" s="40" t="n">
        <f aca="false">AB79/AG79</f>
        <v>-0.0090061761091678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13633014</v>
      </c>
      <c r="AX79" s="7"/>
      <c r="AY79" s="40" t="n">
        <f aca="false">(AW79-AW78)/AW78</f>
        <v>-0.000381648072963193</v>
      </c>
      <c r="AZ79" s="12" t="n">
        <f aca="false">workers_and_wage_high!B67</f>
        <v>7653.68063454506</v>
      </c>
      <c r="BA79" s="40" t="n">
        <f aca="false">(AZ79-AZ78)/AZ78</f>
        <v>0.00670828488001526</v>
      </c>
      <c r="BB79" s="39"/>
      <c r="BC79" s="39"/>
      <c r="BD79" s="39"/>
      <c r="BE79" s="39"/>
      <c r="BF79" s="7" t="n">
        <f aca="false">BF78*(1+AY79)*(1+BA79)*(1-BE79)</f>
        <v>119.978991539349</v>
      </c>
      <c r="BG79" s="7"/>
      <c r="BH79" s="7"/>
      <c r="BI79" s="40" t="n">
        <f aca="false">T86/AG86</f>
        <v>0.0155870827622763</v>
      </c>
      <c r="BJ79" s="7"/>
      <c r="BK79" s="7"/>
      <c r="BL79" s="7"/>
      <c r="BM79" s="7"/>
      <c r="BN79" s="7"/>
      <c r="BO79" s="7"/>
      <c r="BP79" s="7"/>
    </row>
    <row r="80" customFormat="false" ht="13.25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2" t="n">
        <f aca="false">'High pensions'!Q80</f>
        <v>164607284.431838</v>
      </c>
      <c r="E80" s="9"/>
      <c r="F80" s="82" t="n">
        <f aca="false">'High pensions'!I80</f>
        <v>29919322.4389512</v>
      </c>
      <c r="G80" s="82" t="n">
        <f aca="false">'High pensions'!K80</f>
        <v>2911236.22348314</v>
      </c>
      <c r="H80" s="82" t="n">
        <f aca="false">'High pensions'!V80</f>
        <v>16016762.7480523</v>
      </c>
      <c r="I80" s="82" t="n">
        <f aca="false">'High pensions'!M80</f>
        <v>90038.2337159733</v>
      </c>
      <c r="J80" s="82" t="n">
        <f aca="false">'High pensions'!W80</f>
        <v>495363.796331515</v>
      </c>
      <c r="K80" s="9"/>
      <c r="L80" s="82" t="n">
        <f aca="false">'High pensions'!N80</f>
        <v>4710270.03294962</v>
      </c>
      <c r="M80" s="67"/>
      <c r="N80" s="82" t="n">
        <f aca="false">'High pensions'!L80</f>
        <v>1309172.20730312</v>
      </c>
      <c r="O80" s="9"/>
      <c r="P80" s="82" t="n">
        <f aca="false">'High pensions'!X80</f>
        <v>31644292.8089903</v>
      </c>
      <c r="Q80" s="67"/>
      <c r="R80" s="82" t="n">
        <f aca="false">'High SIPA income'!G75</f>
        <v>29975176.1175987</v>
      </c>
      <c r="S80" s="67"/>
      <c r="T80" s="82" t="n">
        <f aca="false">'High SIPA income'!J75</f>
        <v>114612683.88511</v>
      </c>
      <c r="U80" s="9"/>
      <c r="V80" s="82" t="n">
        <f aca="false">'High SIPA income'!F75</f>
        <v>115349.952090839</v>
      </c>
      <c r="W80" s="67"/>
      <c r="X80" s="82" t="n">
        <f aca="false">'High SIPA income'!M75</f>
        <v>289725.823338199</v>
      </c>
      <c r="Y80" s="9"/>
      <c r="Z80" s="9" t="n">
        <f aca="false">R80+V80-N80-L80-F80</f>
        <v>-5848238.60951438</v>
      </c>
      <c r="AA80" s="9"/>
      <c r="AB80" s="9" t="n">
        <f aca="false">T80-P80-D80</f>
        <v>-81638893.355718</v>
      </c>
      <c r="AC80" s="50"/>
      <c r="AD80" s="9"/>
      <c r="AE80" s="9"/>
      <c r="AF80" s="9"/>
      <c r="AG80" s="9" t="n">
        <f aca="false">BF80/100*$AG$57</f>
        <v>7408763662.99856</v>
      </c>
      <c r="AH80" s="40" t="n">
        <f aca="false">(AG80-AG79)/AG79</f>
        <v>0.0125564439127945</v>
      </c>
      <c r="AI80" s="40"/>
      <c r="AJ80" s="40" t="n">
        <f aca="false">AB80/AG80</f>
        <v>-0.0110192330420048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13761451</v>
      </c>
      <c r="AX80" s="7"/>
      <c r="AY80" s="40" t="n">
        <f aca="false">(AW80-AW79)/AW79</f>
        <v>0.009421027514532</v>
      </c>
      <c r="AZ80" s="12" t="n">
        <f aca="false">workers_and_wage_high!B68</f>
        <v>7677.45413946967</v>
      </c>
      <c r="BA80" s="40" t="n">
        <f aca="false">(AZ80-AZ79)/AZ79</f>
        <v>0.00310615324309491</v>
      </c>
      <c r="BB80" s="39"/>
      <c r="BC80" s="39"/>
      <c r="BD80" s="39"/>
      <c r="BE80" s="39"/>
      <c r="BF80" s="7" t="n">
        <f aca="false">BF79*(1+AY80)*(1+BA80)*(1-BE80)</f>
        <v>121.485501017326</v>
      </c>
      <c r="BG80" s="7"/>
      <c r="BH80" s="7"/>
      <c r="BI80" s="40" t="n">
        <f aca="false">T87/AG87</f>
        <v>0.0179324341958256</v>
      </c>
      <c r="BJ80" s="7"/>
      <c r="BK80" s="7"/>
      <c r="BL80" s="7"/>
      <c r="BM80" s="7"/>
      <c r="BN80" s="7"/>
      <c r="BO80" s="7"/>
      <c r="BP80" s="7"/>
    </row>
    <row r="81" customFormat="false" ht="13.25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2" t="n">
        <f aca="false">'High pensions'!Q81</f>
        <v>165428113.365921</v>
      </c>
      <c r="E81" s="9"/>
      <c r="F81" s="82" t="n">
        <f aca="false">'High pensions'!I81</f>
        <v>30068517.8140575</v>
      </c>
      <c r="G81" s="82" t="n">
        <f aca="false">'High pensions'!K81</f>
        <v>2978185.62022837</v>
      </c>
      <c r="H81" s="82" t="n">
        <f aca="false">'High pensions'!V81</f>
        <v>16385098.575679</v>
      </c>
      <c r="I81" s="82" t="n">
        <f aca="false">'High pensions'!M81</f>
        <v>92108.83361531</v>
      </c>
      <c r="J81" s="82" t="n">
        <f aca="false">'High pensions'!W81</f>
        <v>506755.626051928</v>
      </c>
      <c r="K81" s="9"/>
      <c r="L81" s="82" t="n">
        <f aca="false">'High pensions'!N81</f>
        <v>4661127.78158079</v>
      </c>
      <c r="M81" s="67"/>
      <c r="N81" s="82" t="n">
        <f aca="false">'High pensions'!L81</f>
        <v>1317415.94235519</v>
      </c>
      <c r="O81" s="9"/>
      <c r="P81" s="82" t="n">
        <f aca="false">'High pensions'!X81</f>
        <v>31434648.0309865</v>
      </c>
      <c r="Q81" s="67"/>
      <c r="R81" s="82" t="n">
        <f aca="false">'High SIPA income'!G76</f>
        <v>34724804.6260562</v>
      </c>
      <c r="S81" s="67"/>
      <c r="T81" s="82" t="n">
        <f aca="false">'High SIPA income'!J76</f>
        <v>132773300.145575</v>
      </c>
      <c r="U81" s="9"/>
      <c r="V81" s="82" t="n">
        <f aca="false">'High SIPA income'!F76</f>
        <v>116402.252834305</v>
      </c>
      <c r="W81" s="67"/>
      <c r="X81" s="82" t="n">
        <f aca="false">'High SIPA income'!M76</f>
        <v>292368.899419064</v>
      </c>
      <c r="Y81" s="9"/>
      <c r="Z81" s="9" t="n">
        <f aca="false">R81+V81-N81-L81-F81</f>
        <v>-1205854.65910297</v>
      </c>
      <c r="AA81" s="9"/>
      <c r="AB81" s="9" t="n">
        <f aca="false">T81-P81-D81</f>
        <v>-64089461.2513324</v>
      </c>
      <c r="AC81" s="50"/>
      <c r="AD81" s="9"/>
      <c r="AE81" s="9"/>
      <c r="AF81" s="9"/>
      <c r="AG81" s="9" t="n">
        <f aca="false">BF81/100*$AG$57</f>
        <v>7463177219.33683</v>
      </c>
      <c r="AH81" s="40" t="n">
        <f aca="false">(AG81-AG80)/AG80</f>
        <v>0.00734448537075434</v>
      </c>
      <c r="AI81" s="40" t="n">
        <f aca="false">(AG81-AG77)/AG77</f>
        <v>0.0307446821279321</v>
      </c>
      <c r="AJ81" s="40" t="n">
        <f aca="false">AB81/AG81</f>
        <v>-0.00858742320700612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13837467</v>
      </c>
      <c r="AX81" s="7"/>
      <c r="AY81" s="40" t="n">
        <f aca="false">(AW81-AW80)/AW80</f>
        <v>0.00552383611292152</v>
      </c>
      <c r="AZ81" s="12" t="n">
        <f aca="false">workers_and_wage_high!B69</f>
        <v>7691.35530290216</v>
      </c>
      <c r="BA81" s="40" t="n">
        <f aca="false">(AZ81-AZ80)/AZ80</f>
        <v>0.00181064753757706</v>
      </c>
      <c r="BB81" s="39"/>
      <c r="BC81" s="39"/>
      <c r="BD81" s="39"/>
      <c r="BE81" s="39"/>
      <c r="BF81" s="7" t="n">
        <f aca="false">BF80*(1+AY81)*(1+BA81)*(1-BE81)</f>
        <v>122.377749502307</v>
      </c>
      <c r="BG81" s="7"/>
      <c r="BH81" s="7"/>
      <c r="BI81" s="40" t="n">
        <f aca="false">T88/AG88</f>
        <v>0.0156724935937558</v>
      </c>
      <c r="BJ81" s="7"/>
      <c r="BK81" s="7"/>
      <c r="BL81" s="7"/>
      <c r="BM81" s="7"/>
      <c r="BN81" s="7"/>
      <c r="BO81" s="7"/>
      <c r="BP81" s="7"/>
    </row>
    <row r="82" customFormat="false" ht="13.25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1" t="n">
        <f aca="false">'High pensions'!Q82</f>
        <v>166457750.992696</v>
      </c>
      <c r="E82" s="6"/>
      <c r="F82" s="81" t="n">
        <f aca="false">'High pensions'!I82</f>
        <v>30255666.6407762</v>
      </c>
      <c r="G82" s="81" t="n">
        <f aca="false">'High pensions'!K82</f>
        <v>3069797.52232552</v>
      </c>
      <c r="H82" s="81" t="n">
        <f aca="false">'High pensions'!V82</f>
        <v>16889120.2311366</v>
      </c>
      <c r="I82" s="81" t="n">
        <f aca="false">'High pensions'!M82</f>
        <v>94942.1914121299</v>
      </c>
      <c r="J82" s="81" t="n">
        <f aca="false">'High pensions'!W82</f>
        <v>522343.92467433</v>
      </c>
      <c r="K82" s="6"/>
      <c r="L82" s="81" t="n">
        <f aca="false">'High pensions'!N82</f>
        <v>5712459.96615302</v>
      </c>
      <c r="M82" s="8"/>
      <c r="N82" s="81" t="n">
        <f aca="false">'High pensions'!L82</f>
        <v>1327038.10999402</v>
      </c>
      <c r="O82" s="6"/>
      <c r="P82" s="81" t="n">
        <f aca="false">'High pensions'!X82</f>
        <v>36942954.0619051</v>
      </c>
      <c r="Q82" s="8"/>
      <c r="R82" s="81" t="n">
        <f aca="false">'High SIPA income'!G77</f>
        <v>30449659.2656112</v>
      </c>
      <c r="S82" s="8"/>
      <c r="T82" s="81" t="n">
        <f aca="false">'High SIPA income'!J77</f>
        <v>116426911.325797</v>
      </c>
      <c r="U82" s="6"/>
      <c r="V82" s="81" t="n">
        <f aca="false">'High SIPA income'!F77</f>
        <v>119480.781007791</v>
      </c>
      <c r="W82" s="8"/>
      <c r="X82" s="81" t="n">
        <f aca="false">'High SIPA income'!M77</f>
        <v>300101.27462656</v>
      </c>
      <c r="Y82" s="6"/>
      <c r="Z82" s="6" t="n">
        <f aca="false">R82+V82-N82-L82-F82</f>
        <v>-6726024.67030427</v>
      </c>
      <c r="AA82" s="6"/>
      <c r="AB82" s="6" t="n">
        <f aca="false">T82-P82-D82</f>
        <v>-86973793.7288041</v>
      </c>
      <c r="AC82" s="50"/>
      <c r="AD82" s="6"/>
      <c r="AE82" s="6"/>
      <c r="AF82" s="6"/>
      <c r="AG82" s="6" t="n">
        <f aca="false">BF82/100*$AG$57</f>
        <v>7502157283.24696</v>
      </c>
      <c r="AH82" s="61" t="n">
        <f aca="false">(AG82-AG81)/AG81</f>
        <v>0.00522298516630938</v>
      </c>
      <c r="AI82" s="61"/>
      <c r="AJ82" s="61" t="n">
        <f aca="false">AB82/AG82</f>
        <v>-0.0115931711966403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0.00518461804397232</v>
      </c>
      <c r="AV82" s="5"/>
      <c r="AW82" s="5" t="n">
        <f aca="false">workers_and_wage_high!C70</f>
        <v>13826300</v>
      </c>
      <c r="AX82" s="5"/>
      <c r="AY82" s="61" t="n">
        <f aca="false">(AW82-AW81)/AW81</f>
        <v>-0.000807011861347167</v>
      </c>
      <c r="AZ82" s="11" t="n">
        <f aca="false">workers_and_wage_high!B70</f>
        <v>7737.77161102852</v>
      </c>
      <c r="BA82" s="61" t="n">
        <f aca="false">(AZ82-AZ81)/AZ81</f>
        <v>0.00603486723709835</v>
      </c>
      <c r="BB82" s="66"/>
      <c r="BC82" s="66"/>
      <c r="BD82" s="66"/>
      <c r="BE82" s="66"/>
      <c r="BF82" s="5" t="n">
        <f aca="false">BF81*(1+AY82)*(1+BA82)*(1-BE82)</f>
        <v>123.016926672643</v>
      </c>
      <c r="BG82" s="5"/>
      <c r="BH82" s="5"/>
      <c r="BI82" s="61" t="n">
        <f aca="false">T89/AG89</f>
        <v>0.0180451888534885</v>
      </c>
      <c r="BJ82" s="5"/>
      <c r="BK82" s="5"/>
      <c r="BL82" s="5"/>
      <c r="BM82" s="5"/>
      <c r="BN82" s="5"/>
      <c r="BO82" s="5"/>
      <c r="BP82" s="5"/>
    </row>
    <row r="83" customFormat="false" ht="13.25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2" t="n">
        <f aca="false">'High pensions'!Q83</f>
        <v>167014624.128687</v>
      </c>
      <c r="E83" s="9"/>
      <c r="F83" s="82" t="n">
        <f aca="false">'High pensions'!I83</f>
        <v>30356884.9250751</v>
      </c>
      <c r="G83" s="82" t="n">
        <f aca="false">'High pensions'!K83</f>
        <v>3184541.63109039</v>
      </c>
      <c r="H83" s="82" t="n">
        <f aca="false">'High pensions'!V83</f>
        <v>17520408.4625755</v>
      </c>
      <c r="I83" s="82" t="n">
        <f aca="false">'High pensions'!M83</f>
        <v>98490.9782811459</v>
      </c>
      <c r="J83" s="82" t="n">
        <f aca="false">'High pensions'!W83</f>
        <v>541868.302966252</v>
      </c>
      <c r="K83" s="9"/>
      <c r="L83" s="82" t="n">
        <f aca="false">'High pensions'!N83</f>
        <v>4705135.29639409</v>
      </c>
      <c r="M83" s="67"/>
      <c r="N83" s="82" t="n">
        <f aca="false">'High pensions'!L83</f>
        <v>1333048.50337787</v>
      </c>
      <c r="O83" s="9"/>
      <c r="P83" s="82" t="n">
        <f aca="false">'High pensions'!X83</f>
        <v>31749008.9729512</v>
      </c>
      <c r="Q83" s="67"/>
      <c r="R83" s="82" t="n">
        <f aca="false">'High SIPA income'!G78</f>
        <v>35236807.0338251</v>
      </c>
      <c r="S83" s="67"/>
      <c r="T83" s="82" t="n">
        <f aca="false">'High SIPA income'!J78</f>
        <v>134730985.727798</v>
      </c>
      <c r="U83" s="9"/>
      <c r="V83" s="82" t="n">
        <f aca="false">'High SIPA income'!F78</f>
        <v>119765.531362744</v>
      </c>
      <c r="W83" s="67"/>
      <c r="X83" s="82" t="n">
        <f aca="false">'High SIPA income'!M78</f>
        <v>300816.485422397</v>
      </c>
      <c r="Y83" s="9"/>
      <c r="Z83" s="9" t="n">
        <f aca="false">R83+V83-N83-L83-F83</f>
        <v>-1038496.15965924</v>
      </c>
      <c r="AA83" s="9"/>
      <c r="AB83" s="9" t="n">
        <f aca="false">T83-P83-D83</f>
        <v>-64032647.3738397</v>
      </c>
      <c r="AC83" s="50"/>
      <c r="AD83" s="9"/>
      <c r="AE83" s="9"/>
      <c r="AF83" s="9"/>
      <c r="AG83" s="9" t="n">
        <f aca="false">BF83/100*$AG$57</f>
        <v>7544612830.93875</v>
      </c>
      <c r="AH83" s="40" t="n">
        <f aca="false">(AG83-AG82)/AG82</f>
        <v>0.00565911191792803</v>
      </c>
      <c r="AI83" s="40"/>
      <c r="AJ83" s="40" t="n">
        <f aca="false">AB83/AG83</f>
        <v>-0.00848720123997036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13864548</v>
      </c>
      <c r="AX83" s="7"/>
      <c r="AY83" s="40" t="n">
        <f aca="false">(AW83-AW82)/AW82</f>
        <v>0.00276632215415549</v>
      </c>
      <c r="AZ83" s="12" t="n">
        <f aca="false">workers_and_wage_high!B71</f>
        <v>7760.09360770539</v>
      </c>
      <c r="BA83" s="40" t="n">
        <f aca="false">(AZ83-AZ82)/AZ82</f>
        <v>0.00288480945147667</v>
      </c>
      <c r="BB83" s="39"/>
      <c r="BC83" s="39"/>
      <c r="BD83" s="39"/>
      <c r="BE83" s="39"/>
      <c r="BF83" s="7" t="n">
        <f aca="false">BF82*(1+AY83)*(1+BA83)*(1-BE83)</f>
        <v>123.713093228484</v>
      </c>
      <c r="BG83" s="7"/>
      <c r="BH83" s="7"/>
      <c r="BI83" s="40" t="n">
        <f aca="false">T90/AG90</f>
        <v>0.0157476567575694</v>
      </c>
      <c r="BJ83" s="7"/>
      <c r="BK83" s="7"/>
      <c r="BL83" s="7"/>
      <c r="BM83" s="7"/>
      <c r="BN83" s="7"/>
      <c r="BO83" s="7"/>
      <c r="BP83" s="7"/>
    </row>
    <row r="84" customFormat="false" ht="13.25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2" t="n">
        <f aca="false">'High pensions'!Q84</f>
        <v>168226687.217431</v>
      </c>
      <c r="E84" s="9"/>
      <c r="F84" s="82" t="n">
        <f aca="false">'High pensions'!I84</f>
        <v>30577191.7389178</v>
      </c>
      <c r="G84" s="82" t="n">
        <f aca="false">'High pensions'!K84</f>
        <v>3259664.786091</v>
      </c>
      <c r="H84" s="82" t="n">
        <f aca="false">'High pensions'!V84</f>
        <v>17933713.8964748</v>
      </c>
      <c r="I84" s="82" t="n">
        <f aca="false">'High pensions'!M84</f>
        <v>100814.374827556</v>
      </c>
      <c r="J84" s="82" t="n">
        <f aca="false">'High pensions'!W84</f>
        <v>554650.945251795</v>
      </c>
      <c r="K84" s="9"/>
      <c r="L84" s="82" t="n">
        <f aca="false">'High pensions'!N84</f>
        <v>4758675.97467593</v>
      </c>
      <c r="M84" s="67"/>
      <c r="N84" s="82" t="n">
        <f aca="false">'High pensions'!L84</f>
        <v>1342468.36983629</v>
      </c>
      <c r="O84" s="9"/>
      <c r="P84" s="82" t="n">
        <f aca="false">'High pensions'!X84</f>
        <v>32078657.1330217</v>
      </c>
      <c r="Q84" s="67"/>
      <c r="R84" s="82" t="n">
        <f aca="false">'High SIPA income'!G79</f>
        <v>30875477.2304697</v>
      </c>
      <c r="S84" s="67"/>
      <c r="T84" s="82" t="n">
        <f aca="false">'High SIPA income'!J79</f>
        <v>118055063.220801</v>
      </c>
      <c r="U84" s="9"/>
      <c r="V84" s="82" t="n">
        <f aca="false">'High SIPA income'!F79</f>
        <v>115330.764119054</v>
      </c>
      <c r="W84" s="67"/>
      <c r="X84" s="82" t="n">
        <f aca="false">'High SIPA income'!M79</f>
        <v>289677.628685121</v>
      </c>
      <c r="Y84" s="9"/>
      <c r="Z84" s="9" t="n">
        <f aca="false">R84+V84-N84-L84-F84</f>
        <v>-5687528.08884125</v>
      </c>
      <c r="AA84" s="9"/>
      <c r="AB84" s="9" t="n">
        <f aca="false">T84-P84-D84</f>
        <v>-82250281.1296515</v>
      </c>
      <c r="AC84" s="50"/>
      <c r="AD84" s="9"/>
      <c r="AE84" s="9"/>
      <c r="AF84" s="9"/>
      <c r="AG84" s="9" t="n">
        <f aca="false">BF84/100*$AG$57</f>
        <v>7571532177.3382</v>
      </c>
      <c r="AH84" s="40" t="n">
        <f aca="false">(AG84-AG83)/AG83</f>
        <v>0.00356802224350866</v>
      </c>
      <c r="AI84" s="40"/>
      <c r="AJ84" s="40" t="n">
        <f aca="false">AB84/AG84</f>
        <v>-0.0108630960290744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13875204</v>
      </c>
      <c r="AX84" s="7"/>
      <c r="AY84" s="40" t="n">
        <f aca="false">(AW84-AW83)/AW83</f>
        <v>0.0007685789684597</v>
      </c>
      <c r="AZ84" s="12" t="n">
        <f aca="false">workers_and_wage_high!B72</f>
        <v>7781.80086582717</v>
      </c>
      <c r="BA84" s="40" t="n">
        <f aca="false">(AZ84-AZ83)/AZ83</f>
        <v>0.00279729333422359</v>
      </c>
      <c r="BB84" s="39"/>
      <c r="BC84" s="39"/>
      <c r="BD84" s="39"/>
      <c r="BE84" s="39"/>
      <c r="BF84" s="7" t="n">
        <f aca="false">BF83*(1+AY84)*(1+BA84)*(1-BE84)</f>
        <v>124.154504296936</v>
      </c>
      <c r="BG84" s="7"/>
      <c r="BH84" s="7"/>
      <c r="BI84" s="40" t="n">
        <f aca="false">T91/AG91</f>
        <v>0.0180941608241974</v>
      </c>
      <c r="BJ84" s="7"/>
      <c r="BK84" s="7"/>
      <c r="BL84" s="7"/>
      <c r="BM84" s="7"/>
      <c r="BN84" s="7"/>
      <c r="BO84" s="7"/>
      <c r="BP84" s="7"/>
    </row>
    <row r="85" customFormat="false" ht="13.25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2" t="n">
        <f aca="false">'High pensions'!Q85</f>
        <v>169022134.672774</v>
      </c>
      <c r="E85" s="9"/>
      <c r="F85" s="82" t="n">
        <f aca="false">'High pensions'!I85</f>
        <v>30721773.729817</v>
      </c>
      <c r="G85" s="82" t="n">
        <f aca="false">'High pensions'!K85</f>
        <v>3375130.64861514</v>
      </c>
      <c r="H85" s="82" t="n">
        <f aca="false">'High pensions'!V85</f>
        <v>18568973.0041454</v>
      </c>
      <c r="I85" s="82" t="n">
        <f aca="false">'High pensions'!M85</f>
        <v>104385.483977789</v>
      </c>
      <c r="J85" s="82" t="n">
        <f aca="false">'High pensions'!W85</f>
        <v>574298.134148834</v>
      </c>
      <c r="K85" s="9"/>
      <c r="L85" s="82" t="n">
        <f aca="false">'High pensions'!N85</f>
        <v>4693058.73187537</v>
      </c>
      <c r="M85" s="67"/>
      <c r="N85" s="82" t="n">
        <f aca="false">'High pensions'!L85</f>
        <v>1349920.00884458</v>
      </c>
      <c r="O85" s="9"/>
      <c r="P85" s="82" t="n">
        <f aca="false">'High pensions'!X85</f>
        <v>31779165.667433</v>
      </c>
      <c r="Q85" s="67"/>
      <c r="R85" s="82" t="n">
        <f aca="false">'High SIPA income'!G80</f>
        <v>35755666.523221</v>
      </c>
      <c r="S85" s="67"/>
      <c r="T85" s="82" t="n">
        <f aca="false">'High SIPA income'!J80</f>
        <v>136714889.955938</v>
      </c>
      <c r="U85" s="9"/>
      <c r="V85" s="82" t="n">
        <f aca="false">'High SIPA income'!F80</f>
        <v>123869.093045421</v>
      </c>
      <c r="W85" s="67"/>
      <c r="X85" s="82" t="n">
        <f aca="false">'High SIPA income'!M80</f>
        <v>311123.449279619</v>
      </c>
      <c r="Y85" s="9"/>
      <c r="Z85" s="9" t="n">
        <f aca="false">R85+V85-N85-L85-F85</f>
        <v>-885216.854270443</v>
      </c>
      <c r="AA85" s="9"/>
      <c r="AB85" s="9" t="n">
        <f aca="false">T85-P85-D85</f>
        <v>-64086410.3842691</v>
      </c>
      <c r="AC85" s="50"/>
      <c r="AD85" s="9"/>
      <c r="AE85" s="9"/>
      <c r="AF85" s="9"/>
      <c r="AG85" s="9" t="n">
        <f aca="false">BF85/100*$AG$57</f>
        <v>7619144643.27038</v>
      </c>
      <c r="AH85" s="40" t="n">
        <f aca="false">(AG85-AG84)/AG84</f>
        <v>0.00628835284814323</v>
      </c>
      <c r="AI85" s="40" t="n">
        <f aca="false">(AG85-AG81)/AG81</f>
        <v>0.0208982608009689</v>
      </c>
      <c r="AJ85" s="40" t="n">
        <f aca="false">AB85/AG85</f>
        <v>-0.00841123425066796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13914225</v>
      </c>
      <c r="AX85" s="7"/>
      <c r="AY85" s="40" t="n">
        <f aca="false">(AW85-AW84)/AW84</f>
        <v>0.00281228297616381</v>
      </c>
      <c r="AZ85" s="12" t="n">
        <f aca="false">workers_and_wage_high!B73</f>
        <v>7808.77509021458</v>
      </c>
      <c r="BA85" s="40" t="n">
        <f aca="false">(AZ85-AZ84)/AZ84</f>
        <v>0.00346632159476842</v>
      </c>
      <c r="BB85" s="39"/>
      <c r="BC85" s="39"/>
      <c r="BD85" s="39"/>
      <c r="BE85" s="39"/>
      <c r="BF85" s="7" t="n">
        <f aca="false">BF84*(1+AY85)*(1+BA85)*(1-BE85)</f>
        <v>124.935231627641</v>
      </c>
      <c r="BG85" s="7"/>
      <c r="BH85" s="7"/>
      <c r="BI85" s="40" t="n">
        <f aca="false">T92/AG92</f>
        <v>0.0157490605234808</v>
      </c>
      <c r="BJ85" s="7"/>
      <c r="BK85" s="7"/>
      <c r="BL85" s="7"/>
      <c r="BM85" s="7"/>
      <c r="BN85" s="7"/>
      <c r="BO85" s="7"/>
      <c r="BP85" s="7"/>
    </row>
    <row r="86" customFormat="false" ht="13.25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1" t="n">
        <f aca="false">'High pensions'!Q86</f>
        <v>169968901.706943</v>
      </c>
      <c r="E86" s="6"/>
      <c r="F86" s="81" t="n">
        <f aca="false">'High pensions'!I86</f>
        <v>30893859.8453715</v>
      </c>
      <c r="G86" s="81" t="n">
        <f aca="false">'High pensions'!K86</f>
        <v>3467198.94322137</v>
      </c>
      <c r="H86" s="81" t="n">
        <f aca="false">'High pensions'!V86</f>
        <v>19075505.5965303</v>
      </c>
      <c r="I86" s="81" t="n">
        <f aca="false">'High pensions'!M86</f>
        <v>107232.957006847</v>
      </c>
      <c r="J86" s="81" t="n">
        <f aca="false">'High pensions'!W86</f>
        <v>589964.090614343</v>
      </c>
      <c r="K86" s="6"/>
      <c r="L86" s="81" t="n">
        <f aca="false">'High pensions'!N86</f>
        <v>5800350.12242686</v>
      </c>
      <c r="M86" s="8"/>
      <c r="N86" s="81" t="n">
        <f aca="false">'High pensions'!L86</f>
        <v>1358627.06135015</v>
      </c>
      <c r="O86" s="6"/>
      <c r="P86" s="81" t="n">
        <f aca="false">'High pensions'!X86</f>
        <v>37572809.5907363</v>
      </c>
      <c r="Q86" s="8"/>
      <c r="R86" s="81" t="n">
        <f aca="false">'High SIPA income'!G81</f>
        <v>31288747.6003428</v>
      </c>
      <c r="S86" s="8"/>
      <c r="T86" s="81" t="n">
        <f aca="false">'High SIPA income'!J81</f>
        <v>119635238.298856</v>
      </c>
      <c r="U86" s="6"/>
      <c r="V86" s="81" t="n">
        <f aca="false">'High SIPA income'!F81</f>
        <v>119640.602749388</v>
      </c>
      <c r="W86" s="8"/>
      <c r="X86" s="81" t="n">
        <f aca="false">'High SIPA income'!M81</f>
        <v>300502.700763565</v>
      </c>
      <c r="Y86" s="6"/>
      <c r="Z86" s="6" t="n">
        <f aca="false">R86+V86-N86-L86-F86</f>
        <v>-6644448.82605631</v>
      </c>
      <c r="AA86" s="6"/>
      <c r="AB86" s="6" t="n">
        <f aca="false">T86-P86-D86</f>
        <v>-87906472.9988227</v>
      </c>
      <c r="AC86" s="50"/>
      <c r="AD86" s="6"/>
      <c r="AE86" s="6"/>
      <c r="AF86" s="6"/>
      <c r="AG86" s="6" t="n">
        <f aca="false">BF86/100*$AG$57</f>
        <v>7675280879.90888</v>
      </c>
      <c r="AH86" s="61" t="n">
        <f aca="false">(AG86-AG85)/AG85</f>
        <v>0.00736778723423824</v>
      </c>
      <c r="AI86" s="61"/>
      <c r="AJ86" s="61" t="n">
        <f aca="false">AB86/AG86</f>
        <v>-0.0114531929676906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0.00798898554734068</v>
      </c>
      <c r="AV86" s="5"/>
      <c r="AW86" s="5" t="n">
        <f aca="false">workers_and_wage_high!C74</f>
        <v>14006738</v>
      </c>
      <c r="AX86" s="5"/>
      <c r="AY86" s="61" t="n">
        <f aca="false">(AW86-AW85)/AW85</f>
        <v>0.00664880724582217</v>
      </c>
      <c r="AZ86" s="11" t="n">
        <f aca="false">workers_and_wage_high!B74</f>
        <v>7814.35236103981</v>
      </c>
      <c r="BA86" s="61" t="n">
        <f aca="false">(AZ86-AZ85)/AZ85</f>
        <v>0.00071423120281959</v>
      </c>
      <c r="BB86" s="66"/>
      <c r="BC86" s="66"/>
      <c r="BD86" s="66"/>
      <c r="BE86" s="66"/>
      <c r="BF86" s="5" t="n">
        <f aca="false">BF85*(1+AY86)*(1+BA86)*(1-BE86)</f>
        <v>125.855727832334</v>
      </c>
      <c r="BG86" s="5"/>
      <c r="BH86" s="5"/>
      <c r="BI86" s="61" t="n">
        <f aca="false">T93/AG93</f>
        <v>0.0180492486957651</v>
      </c>
      <c r="BJ86" s="5"/>
      <c r="BK86" s="5"/>
      <c r="BL86" s="5"/>
      <c r="BM86" s="5"/>
      <c r="BN86" s="5"/>
      <c r="BO86" s="5"/>
      <c r="BP86" s="5"/>
    </row>
    <row r="87" customFormat="false" ht="13.25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2" t="n">
        <f aca="false">'High pensions'!Q87</f>
        <v>171523386.557132</v>
      </c>
      <c r="E87" s="9"/>
      <c r="F87" s="82" t="n">
        <f aca="false">'High pensions'!I87</f>
        <v>31176405.8676805</v>
      </c>
      <c r="G87" s="82" t="n">
        <f aca="false">'High pensions'!K87</f>
        <v>3537226.44239482</v>
      </c>
      <c r="H87" s="82" t="n">
        <f aca="false">'High pensions'!V87</f>
        <v>19460776.2355301</v>
      </c>
      <c r="I87" s="82" t="n">
        <f aca="false">'High pensions'!M87</f>
        <v>109398.755950355</v>
      </c>
      <c r="J87" s="82" t="n">
        <f aca="false">'High pensions'!W87</f>
        <v>601879.677387527</v>
      </c>
      <c r="K87" s="9"/>
      <c r="L87" s="82" t="n">
        <f aca="false">'High pensions'!N87</f>
        <v>4739313.48308405</v>
      </c>
      <c r="M87" s="67"/>
      <c r="N87" s="82" t="n">
        <f aca="false">'High pensions'!L87</f>
        <v>1371664.93504202</v>
      </c>
      <c r="O87" s="9"/>
      <c r="P87" s="82" t="n">
        <f aca="false">'High pensions'!X87</f>
        <v>32138815.9594885</v>
      </c>
      <c r="Q87" s="67"/>
      <c r="R87" s="82" t="n">
        <f aca="false">'High SIPA income'!G82</f>
        <v>36170800.5173437</v>
      </c>
      <c r="S87" s="67"/>
      <c r="T87" s="82" t="n">
        <f aca="false">'High SIPA income'!J82</f>
        <v>138302190.762835</v>
      </c>
      <c r="U87" s="9"/>
      <c r="V87" s="82" t="n">
        <f aca="false">'High SIPA income'!F82</f>
        <v>120944.655376323</v>
      </c>
      <c r="W87" s="67"/>
      <c r="X87" s="82" t="n">
        <f aca="false">'High SIPA income'!M82</f>
        <v>303778.104993621</v>
      </c>
      <c r="Y87" s="9"/>
      <c r="Z87" s="9" t="n">
        <f aca="false">R87+V87-N87-L87-F87</f>
        <v>-995639.113086559</v>
      </c>
      <c r="AA87" s="9"/>
      <c r="AB87" s="9" t="n">
        <f aca="false">T87-P87-D87</f>
        <v>-65360011.7537863</v>
      </c>
      <c r="AC87" s="50"/>
      <c r="AD87" s="9"/>
      <c r="AE87" s="9"/>
      <c r="AF87" s="9"/>
      <c r="AG87" s="9" t="n">
        <f aca="false">BF87/100*$AG$57</f>
        <v>7712404755.12407</v>
      </c>
      <c r="AH87" s="40" t="n">
        <f aca="false">(AG87-AG86)/AG86</f>
        <v>0.00483680998728941</v>
      </c>
      <c r="AI87" s="40"/>
      <c r="AJ87" s="40" t="n">
        <f aca="false">AB87/AG87</f>
        <v>-0.00847466047608063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14019961</v>
      </c>
      <c r="AX87" s="7"/>
      <c r="AY87" s="40" t="n">
        <f aca="false">(AW87-AW86)/AW86</f>
        <v>0.000944045644317756</v>
      </c>
      <c r="AZ87" s="12" t="n">
        <f aca="false">workers_and_wage_high!B75</f>
        <v>7844.74310302668</v>
      </c>
      <c r="BA87" s="40" t="n">
        <f aca="false">(AZ87-AZ86)/AZ86</f>
        <v>0.00388909286179514</v>
      </c>
      <c r="BB87" s="39"/>
      <c r="BC87" s="39"/>
      <c r="BD87" s="39"/>
      <c r="BE87" s="39"/>
      <c r="BF87" s="7" t="n">
        <f aca="false">BF86*(1+AY87)*(1+BA87)*(1-BE87)</f>
        <v>126.464468073671</v>
      </c>
      <c r="BG87" s="7"/>
      <c r="BH87" s="7"/>
      <c r="BI87" s="40" t="n">
        <f aca="false">T94/AG94</f>
        <v>0.0157788001013744</v>
      </c>
      <c r="BJ87" s="7"/>
      <c r="BK87" s="7"/>
      <c r="BL87" s="7"/>
      <c r="BM87" s="7"/>
      <c r="BN87" s="7"/>
      <c r="BO87" s="7"/>
      <c r="BP87" s="7"/>
    </row>
    <row r="88" customFormat="false" ht="13.25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2" t="n">
        <f aca="false">'High pensions'!Q88</f>
        <v>172462630.95211</v>
      </c>
      <c r="E88" s="9"/>
      <c r="F88" s="82" t="n">
        <f aca="false">'High pensions'!I88</f>
        <v>31347124.6545149</v>
      </c>
      <c r="G88" s="82" t="n">
        <f aca="false">'High pensions'!K88</f>
        <v>3602335.89419512</v>
      </c>
      <c r="H88" s="82" t="n">
        <f aca="false">'High pensions'!V88</f>
        <v>19818989.2289414</v>
      </c>
      <c r="I88" s="82" t="n">
        <f aca="false">'High pensions'!M88</f>
        <v>111412.450335932</v>
      </c>
      <c r="J88" s="82" t="n">
        <f aca="false">'High pensions'!W88</f>
        <v>612958.429761075</v>
      </c>
      <c r="K88" s="9"/>
      <c r="L88" s="82" t="n">
        <f aca="false">'High pensions'!N88</f>
        <v>4738517.49613266</v>
      </c>
      <c r="M88" s="67"/>
      <c r="N88" s="82" t="n">
        <f aca="false">'High pensions'!L88</f>
        <v>1380122.38643575</v>
      </c>
      <c r="O88" s="9"/>
      <c r="P88" s="82" t="n">
        <f aca="false">'High pensions'!X88</f>
        <v>32181215.9816305</v>
      </c>
      <c r="Q88" s="67"/>
      <c r="R88" s="82" t="n">
        <f aca="false">'High SIPA income'!G83</f>
        <v>31893526.4491753</v>
      </c>
      <c r="S88" s="67"/>
      <c r="T88" s="82" t="n">
        <f aca="false">'High SIPA income'!J83</f>
        <v>121947662.644578</v>
      </c>
      <c r="U88" s="9"/>
      <c r="V88" s="82" t="n">
        <f aca="false">'High SIPA income'!F83</f>
        <v>120358.029758694</v>
      </c>
      <c r="W88" s="67"/>
      <c r="X88" s="82" t="n">
        <f aca="false">'High SIPA income'!M83</f>
        <v>302304.670570995</v>
      </c>
      <c r="Y88" s="9"/>
      <c r="Z88" s="9" t="n">
        <f aca="false">R88+V88-N88-L88-F88</f>
        <v>-5451880.05814924</v>
      </c>
      <c r="AA88" s="9"/>
      <c r="AB88" s="9" t="n">
        <f aca="false">T88-P88-D88</f>
        <v>-82696184.289162</v>
      </c>
      <c r="AC88" s="50"/>
      <c r="AD88" s="9"/>
      <c r="AE88" s="9"/>
      <c r="AF88" s="9"/>
      <c r="AG88" s="9" t="n">
        <f aca="false">BF88/100*$AG$57</f>
        <v>7780999361.40118</v>
      </c>
      <c r="AH88" s="40" t="n">
        <f aca="false">(AG88-AG87)/AG87</f>
        <v>0.00889406202799817</v>
      </c>
      <c r="AI88" s="40"/>
      <c r="AJ88" s="40" t="n">
        <f aca="false">AB88/AG88</f>
        <v>-0.0106279644102516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14034818</v>
      </c>
      <c r="AX88" s="7"/>
      <c r="AY88" s="40" t="n">
        <f aca="false">(AW88-AW87)/AW87</f>
        <v>0.00105970337577972</v>
      </c>
      <c r="AZ88" s="12" t="n">
        <f aca="false">workers_and_wage_high!B76</f>
        <v>7906.13657516064</v>
      </c>
      <c r="BA88" s="40" t="n">
        <f aca="false">(AZ88-AZ87)/AZ87</f>
        <v>0.0078260653443538</v>
      </c>
      <c r="BB88" s="39"/>
      <c r="BC88" s="39"/>
      <c r="BD88" s="39"/>
      <c r="BE88" s="39"/>
      <c r="BF88" s="7" t="n">
        <f aca="false">BF87*(1+AY88)*(1+BA88)*(1-BE88)</f>
        <v>127.589250897056</v>
      </c>
      <c r="BG88" s="7"/>
      <c r="BH88" s="7"/>
      <c r="BI88" s="40" t="n">
        <f aca="false">T95/AG95</f>
        <v>0.0181714943655342</v>
      </c>
      <c r="BJ88" s="7"/>
      <c r="BK88" s="7"/>
      <c r="BL88" s="7"/>
      <c r="BM88" s="7"/>
      <c r="BN88" s="7"/>
      <c r="BO88" s="7"/>
      <c r="BP88" s="7"/>
    </row>
    <row r="89" customFormat="false" ht="13.25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2" t="n">
        <f aca="false">'High pensions'!Q89</f>
        <v>173381579.129868</v>
      </c>
      <c r="E89" s="9"/>
      <c r="F89" s="82" t="n">
        <f aca="false">'High pensions'!I89</f>
        <v>31514154.3636187</v>
      </c>
      <c r="G89" s="82" t="n">
        <f aca="false">'High pensions'!K89</f>
        <v>3728731.15302298</v>
      </c>
      <c r="H89" s="82" t="n">
        <f aca="false">'High pensions'!V89</f>
        <v>20514378.6503818</v>
      </c>
      <c r="I89" s="82" t="n">
        <f aca="false">'High pensions'!M89</f>
        <v>115321.582052257</v>
      </c>
      <c r="J89" s="82" t="n">
        <f aca="false">'High pensions'!W89</f>
        <v>634465.319083975</v>
      </c>
      <c r="K89" s="9"/>
      <c r="L89" s="82" t="n">
        <f aca="false">'High pensions'!N89</f>
        <v>4687298.49276311</v>
      </c>
      <c r="M89" s="67"/>
      <c r="N89" s="82" t="n">
        <f aca="false">'High pensions'!L89</f>
        <v>1388464.09911523</v>
      </c>
      <c r="O89" s="9"/>
      <c r="P89" s="82" t="n">
        <f aca="false">'High pensions'!X89</f>
        <v>31961333.9716204</v>
      </c>
      <c r="Q89" s="67"/>
      <c r="R89" s="82" t="n">
        <f aca="false">'High SIPA income'!G84</f>
        <v>37120662.3306124</v>
      </c>
      <c r="S89" s="67"/>
      <c r="T89" s="82" t="n">
        <f aca="false">'High SIPA income'!J84</f>
        <v>141934069.732006</v>
      </c>
      <c r="U89" s="9"/>
      <c r="V89" s="82" t="n">
        <f aca="false">'High SIPA income'!F84</f>
        <v>120940.587722737</v>
      </c>
      <c r="W89" s="67"/>
      <c r="X89" s="82" t="n">
        <f aca="false">'High SIPA income'!M84</f>
        <v>303767.888220551</v>
      </c>
      <c r="Y89" s="9"/>
      <c r="Z89" s="9" t="n">
        <f aca="false">R89+V89-N89-L89-F89</f>
        <v>-348314.037161883</v>
      </c>
      <c r="AA89" s="9"/>
      <c r="AB89" s="9" t="n">
        <f aca="false">T89-P89-D89</f>
        <v>-63408843.3694821</v>
      </c>
      <c r="AC89" s="50"/>
      <c r="AD89" s="9"/>
      <c r="AE89" s="9"/>
      <c r="AF89" s="9"/>
      <c r="AG89" s="9" t="n">
        <f aca="false">BF89/100*$AG$57</f>
        <v>7865479873.0226</v>
      </c>
      <c r="AH89" s="40" t="n">
        <f aca="false">(AG89-AG88)/AG88</f>
        <v>0.0108572829398369</v>
      </c>
      <c r="AI89" s="40" t="n">
        <f aca="false">(AG89-AG85)/AG85</f>
        <v>0.0323310871870371</v>
      </c>
      <c r="AJ89" s="40" t="n">
        <f aca="false">AB89/AG89</f>
        <v>-0.00806166240243838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14131571</v>
      </c>
      <c r="AX89" s="7"/>
      <c r="AY89" s="40" t="n">
        <f aca="false">(AW89-AW88)/AW88</f>
        <v>0.00689378373128886</v>
      </c>
      <c r="AZ89" s="12" t="n">
        <f aca="false">workers_and_wage_high!B77</f>
        <v>7937.2579968683</v>
      </c>
      <c r="BA89" s="40" t="n">
        <f aca="false">(AZ89-AZ88)/AZ88</f>
        <v>0.00393636277489022</v>
      </c>
      <c r="BB89" s="39"/>
      <c r="BC89" s="39"/>
      <c r="BD89" s="39"/>
      <c r="BE89" s="39"/>
      <c r="BF89" s="7" t="n">
        <f aca="false">BF88*(1+AY89)*(1+BA89)*(1-BE89)</f>
        <v>128.974523494127</v>
      </c>
      <c r="BG89" s="7"/>
      <c r="BH89" s="7"/>
      <c r="BI89" s="40" t="n">
        <f aca="false">T96/AG96</f>
        <v>0.0158718666467495</v>
      </c>
      <c r="BJ89" s="7"/>
      <c r="BK89" s="7"/>
      <c r="BL89" s="7"/>
      <c r="BM89" s="7"/>
      <c r="BN89" s="7"/>
      <c r="BO89" s="7"/>
      <c r="BP89" s="7"/>
    </row>
    <row r="90" customFormat="false" ht="13.25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1" t="n">
        <f aca="false">'High pensions'!Q90</f>
        <v>174668940.559741</v>
      </c>
      <c r="E90" s="6"/>
      <c r="F90" s="81" t="n">
        <f aca="false">'High pensions'!I90</f>
        <v>31748147.5422851</v>
      </c>
      <c r="G90" s="81" t="n">
        <f aca="false">'High pensions'!K90</f>
        <v>3848279.34365298</v>
      </c>
      <c r="H90" s="81" t="n">
        <f aca="false">'High pensions'!V90</f>
        <v>21172097.5228094</v>
      </c>
      <c r="I90" s="81" t="n">
        <f aca="false">'High pensions'!M90</f>
        <v>119018.948772773</v>
      </c>
      <c r="J90" s="81" t="n">
        <f aca="false">'High pensions'!W90</f>
        <v>654807.139880703</v>
      </c>
      <c r="K90" s="6"/>
      <c r="L90" s="81" t="n">
        <f aca="false">'High pensions'!N90</f>
        <v>5804184.04610884</v>
      </c>
      <c r="M90" s="8"/>
      <c r="N90" s="81" t="n">
        <f aca="false">'High pensions'!L90</f>
        <v>1400200.66791201</v>
      </c>
      <c r="O90" s="6"/>
      <c r="P90" s="81" t="n">
        <f aca="false">'High pensions'!X90</f>
        <v>37821429.5560542</v>
      </c>
      <c r="Q90" s="8"/>
      <c r="R90" s="81" t="n">
        <f aca="false">'High SIPA income'!G85</f>
        <v>32561854.0155005</v>
      </c>
      <c r="S90" s="8"/>
      <c r="T90" s="81" t="n">
        <f aca="false">'High SIPA income'!J85</f>
        <v>124503071.019509</v>
      </c>
      <c r="U90" s="6"/>
      <c r="V90" s="81" t="n">
        <f aca="false">'High SIPA income'!F85</f>
        <v>124382.420216686</v>
      </c>
      <c r="W90" s="8"/>
      <c r="X90" s="81" t="n">
        <f aca="false">'High SIPA income'!M85</f>
        <v>312412.779137508</v>
      </c>
      <c r="Y90" s="6"/>
      <c r="Z90" s="6" t="n">
        <f aca="false">R90+V90-N90-L90-F90</f>
        <v>-6266295.82058878</v>
      </c>
      <c r="AA90" s="6"/>
      <c r="AB90" s="6" t="n">
        <f aca="false">T90-P90-D90</f>
        <v>-87987299.0962864</v>
      </c>
      <c r="AC90" s="50"/>
      <c r="AD90" s="6"/>
      <c r="AE90" s="6"/>
      <c r="AF90" s="6"/>
      <c r="AG90" s="6" t="n">
        <f aca="false">BF90/100*$AG$57</f>
        <v>7906133143.24774</v>
      </c>
      <c r="AH90" s="61" t="n">
        <f aca="false">(AG90-AG89)/AG89</f>
        <v>0.00516856833676152</v>
      </c>
      <c r="AI90" s="61"/>
      <c r="AJ90" s="61" t="n">
        <f aca="false">AB90/AG90</f>
        <v>-0.0111289928340547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0.00572446463480874</v>
      </c>
      <c r="AV90" s="5"/>
      <c r="AW90" s="5" t="n">
        <f aca="false">workers_and_wage_high!C78</f>
        <v>14174685</v>
      </c>
      <c r="AX90" s="5"/>
      <c r="AY90" s="61" t="n">
        <f aca="false">(AW90-AW89)/AW89</f>
        <v>0.00305089929491916</v>
      </c>
      <c r="AZ90" s="11" t="n">
        <f aca="false">workers_and_wage_high!B78</f>
        <v>7954.01535738599</v>
      </c>
      <c r="BA90" s="61" t="n">
        <f aca="false">(AZ90-AZ89)/AZ89</f>
        <v>0.00211122789813667</v>
      </c>
      <c r="BB90" s="66"/>
      <c r="BC90" s="66"/>
      <c r="BD90" s="66"/>
      <c r="BE90" s="66"/>
      <c r="BF90" s="5" t="n">
        <f aca="false">BF89*(1+AY90)*(1+BA90)*(1-BE90)</f>
        <v>129.641137132508</v>
      </c>
      <c r="BG90" s="5"/>
      <c r="BH90" s="5"/>
      <c r="BI90" s="61" t="n">
        <f aca="false">T97/AG97</f>
        <v>0.0182473468766339</v>
      </c>
      <c r="BJ90" s="5"/>
      <c r="BK90" s="5"/>
      <c r="BL90" s="5"/>
      <c r="BM90" s="5"/>
      <c r="BN90" s="5"/>
      <c r="BO90" s="5"/>
      <c r="BP90" s="5"/>
    </row>
    <row r="91" customFormat="false" ht="13.25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2" t="n">
        <f aca="false">'High pensions'!Q91</f>
        <v>175753548.441472</v>
      </c>
      <c r="E91" s="9"/>
      <c r="F91" s="82" t="n">
        <f aca="false">'High pensions'!I91</f>
        <v>31945287.8635372</v>
      </c>
      <c r="G91" s="82" t="n">
        <f aca="false">'High pensions'!K91</f>
        <v>3880978.28482567</v>
      </c>
      <c r="H91" s="82" t="n">
        <f aca="false">'High pensions'!V91</f>
        <v>21351997.4493941</v>
      </c>
      <c r="I91" s="82" t="n">
        <f aca="false">'High pensions'!M91</f>
        <v>120030.256231722</v>
      </c>
      <c r="J91" s="82" t="n">
        <f aca="false">'High pensions'!W91</f>
        <v>660371.055135905</v>
      </c>
      <c r="K91" s="9"/>
      <c r="L91" s="82" t="n">
        <f aca="false">'High pensions'!N91</f>
        <v>4820111.83484886</v>
      </c>
      <c r="M91" s="67"/>
      <c r="N91" s="82" t="n">
        <f aca="false">'High pensions'!L91</f>
        <v>1407808.26846554</v>
      </c>
      <c r="O91" s="9"/>
      <c r="P91" s="82" t="n">
        <f aca="false">'High pensions'!X91</f>
        <v>32756928.9473841</v>
      </c>
      <c r="Q91" s="67"/>
      <c r="R91" s="82" t="n">
        <f aca="false">'High SIPA income'!G86</f>
        <v>37732101.5449001</v>
      </c>
      <c r="S91" s="67"/>
      <c r="T91" s="82" t="n">
        <f aca="false">'High SIPA income'!J86</f>
        <v>144271960.562311</v>
      </c>
      <c r="U91" s="9"/>
      <c r="V91" s="82" t="n">
        <f aca="false">'High SIPA income'!F86</f>
        <v>126247.184826224</v>
      </c>
      <c r="W91" s="67"/>
      <c r="X91" s="82" t="n">
        <f aca="false">'High SIPA income'!M86</f>
        <v>317096.530210112</v>
      </c>
      <c r="Y91" s="9"/>
      <c r="Z91" s="9" t="n">
        <f aca="false">R91+V91-N91-L91-F91</f>
        <v>-314859.237125292</v>
      </c>
      <c r="AA91" s="9"/>
      <c r="AB91" s="9" t="n">
        <f aca="false">T91-P91-D91</f>
        <v>-64238516.8265449</v>
      </c>
      <c r="AC91" s="50"/>
      <c r="AD91" s="9"/>
      <c r="AE91" s="9"/>
      <c r="AF91" s="9"/>
      <c r="AG91" s="9" t="n">
        <f aca="false">BF91/100*$AG$57</f>
        <v>7973398819.87648</v>
      </c>
      <c r="AH91" s="40" t="n">
        <f aca="false">(AG91-AG90)/AG90</f>
        <v>0.00850803741980806</v>
      </c>
      <c r="AI91" s="40"/>
      <c r="AJ91" s="40" t="n">
        <f aca="false">AB91/AG91</f>
        <v>-0.0080566040000919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14282587</v>
      </c>
      <c r="AX91" s="7"/>
      <c r="AY91" s="40" t="n">
        <f aca="false">(AW91-AW90)/AW90</f>
        <v>0.00761230320109406</v>
      </c>
      <c r="AZ91" s="12" t="n">
        <f aca="false">workers_and_wage_high!B79</f>
        <v>7961.08621560116</v>
      </c>
      <c r="BA91" s="40" t="n">
        <f aca="false">(AZ91-AZ90)/AZ90</f>
        <v>0.000888967131374336</v>
      </c>
      <c r="BB91" s="39"/>
      <c r="BC91" s="39"/>
      <c r="BD91" s="39"/>
      <c r="BE91" s="39"/>
      <c r="BF91" s="7" t="n">
        <f aca="false">BF90*(1+AY91)*(1+BA91)*(1-BE91)</f>
        <v>130.744128778378</v>
      </c>
      <c r="BG91" s="7"/>
      <c r="BH91" s="7"/>
      <c r="BI91" s="40" t="n">
        <f aca="false">T98/AG98</f>
        <v>0.0159269083048556</v>
      </c>
      <c r="BJ91" s="7"/>
      <c r="BK91" s="7"/>
      <c r="BL91" s="7"/>
      <c r="BM91" s="7"/>
      <c r="BN91" s="7"/>
      <c r="BO91" s="7"/>
      <c r="BP91" s="7"/>
    </row>
    <row r="92" customFormat="false" ht="13.25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2" t="n">
        <f aca="false">'High pensions'!Q92</f>
        <v>176310946.539499</v>
      </c>
      <c r="E92" s="9"/>
      <c r="F92" s="82" t="n">
        <f aca="false">'High pensions'!I92</f>
        <v>32046601.5659005</v>
      </c>
      <c r="G92" s="82" t="n">
        <f aca="false">'High pensions'!K92</f>
        <v>3976418.70899269</v>
      </c>
      <c r="H92" s="82" t="n">
        <f aca="false">'High pensions'!V92</f>
        <v>21877082.5036834</v>
      </c>
      <c r="I92" s="82" t="n">
        <f aca="false">'High pensions'!M92</f>
        <v>122982.021927609</v>
      </c>
      <c r="J92" s="82" t="n">
        <f aca="false">'High pensions'!W92</f>
        <v>676610.799082994</v>
      </c>
      <c r="K92" s="9"/>
      <c r="L92" s="82" t="n">
        <f aca="false">'High pensions'!N92</f>
        <v>4946411.17598555</v>
      </c>
      <c r="M92" s="67"/>
      <c r="N92" s="82" t="n">
        <f aca="false">'High pensions'!L92</f>
        <v>1411428.28018838</v>
      </c>
      <c r="O92" s="9"/>
      <c r="P92" s="82" t="n">
        <f aca="false">'High pensions'!X92</f>
        <v>33432213.0653672</v>
      </c>
      <c r="Q92" s="67"/>
      <c r="R92" s="82" t="n">
        <f aca="false">'High SIPA income'!G87</f>
        <v>32963591.2182476</v>
      </c>
      <c r="S92" s="67"/>
      <c r="T92" s="82" t="n">
        <f aca="false">'High SIPA income'!J87</f>
        <v>126039148.033459</v>
      </c>
      <c r="U92" s="9"/>
      <c r="V92" s="82" t="n">
        <f aca="false">'High SIPA income'!F87</f>
        <v>127069.256289885</v>
      </c>
      <c r="W92" s="67"/>
      <c r="X92" s="82" t="n">
        <f aca="false">'High SIPA income'!M87</f>
        <v>319161.336717049</v>
      </c>
      <c r="Y92" s="9"/>
      <c r="Z92" s="9" t="n">
        <f aca="false">R92+V92-N92-L92-F92</f>
        <v>-5313780.54753695</v>
      </c>
      <c r="AA92" s="9"/>
      <c r="AB92" s="9" t="n">
        <f aca="false">T92-P92-D92</f>
        <v>-83704011.5714081</v>
      </c>
      <c r="AC92" s="50"/>
      <c r="AD92" s="9"/>
      <c r="AE92" s="9"/>
      <c r="AF92" s="9"/>
      <c r="AG92" s="9" t="n">
        <f aca="false">BF92/100*$AG$57</f>
        <v>8002962960.58692</v>
      </c>
      <c r="AH92" s="40" t="n">
        <f aca="false">(AG92-AG91)/AG91</f>
        <v>0.00370784672613412</v>
      </c>
      <c r="AI92" s="40"/>
      <c r="AJ92" s="40" t="n">
        <f aca="false">AB92/AG92</f>
        <v>-0.010459127698533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14314357</v>
      </c>
      <c r="AX92" s="7"/>
      <c r="AY92" s="40" t="n">
        <f aca="false">(AW92-AW91)/AW91</f>
        <v>0.00222438694054515</v>
      </c>
      <c r="AZ92" s="12" t="n">
        <f aca="false">workers_and_wage_high!B80</f>
        <v>7972.86995525501</v>
      </c>
      <c r="BA92" s="40" t="n">
        <f aca="false">(AZ92-AZ91)/AZ91</f>
        <v>0.00148016732073071</v>
      </c>
      <c r="BB92" s="39"/>
      <c r="BC92" s="39"/>
      <c r="BD92" s="39"/>
      <c r="BE92" s="39"/>
      <c r="BF92" s="7" t="n">
        <f aca="false">BF91*(1+AY92)*(1+BA92)*(1-BE92)</f>
        <v>131.22890796823</v>
      </c>
      <c r="BG92" s="7"/>
      <c r="BH92" s="7"/>
      <c r="BI92" s="40" t="n">
        <f aca="false">T99/AG99</f>
        <v>0.0183160275936442</v>
      </c>
      <c r="BJ92" s="7"/>
      <c r="BK92" s="7"/>
      <c r="BL92" s="7"/>
      <c r="BM92" s="7"/>
      <c r="BN92" s="7"/>
      <c r="BO92" s="7"/>
      <c r="BP92" s="7"/>
    </row>
    <row r="93" customFormat="false" ht="13.25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2" t="n">
        <f aca="false">'High pensions'!Q93</f>
        <v>177636521.994804</v>
      </c>
      <c r="E93" s="9"/>
      <c r="F93" s="82" t="n">
        <f aca="false">'High pensions'!I93</f>
        <v>32287540.5960371</v>
      </c>
      <c r="G93" s="82" t="n">
        <f aca="false">'High pensions'!K93</f>
        <v>4060519.5504048</v>
      </c>
      <c r="H93" s="82" t="n">
        <f aca="false">'High pensions'!V93</f>
        <v>22339780.5193731</v>
      </c>
      <c r="I93" s="82" t="n">
        <f aca="false">'High pensions'!M93</f>
        <v>125583.078878499</v>
      </c>
      <c r="J93" s="82" t="n">
        <f aca="false">'High pensions'!W93</f>
        <v>690921.046990917</v>
      </c>
      <c r="K93" s="9"/>
      <c r="L93" s="82" t="n">
        <f aca="false">'High pensions'!N93</f>
        <v>4872753.47336889</v>
      </c>
      <c r="M93" s="67"/>
      <c r="N93" s="82" t="n">
        <f aca="false">'High pensions'!L93</f>
        <v>1422943.69187817</v>
      </c>
      <c r="O93" s="9"/>
      <c r="P93" s="82" t="n">
        <f aca="false">'High pensions'!X93</f>
        <v>33113357.2938568</v>
      </c>
      <c r="Q93" s="67"/>
      <c r="R93" s="82" t="n">
        <f aca="false">'High SIPA income'!G88</f>
        <v>37986288.4769571</v>
      </c>
      <c r="S93" s="67"/>
      <c r="T93" s="82" t="n">
        <f aca="false">'High SIPA income'!J88</f>
        <v>145243866.327844</v>
      </c>
      <c r="U93" s="9"/>
      <c r="V93" s="82" t="n">
        <f aca="false">'High SIPA income'!F88</f>
        <v>128686.130849441</v>
      </c>
      <c r="W93" s="67"/>
      <c r="X93" s="82" t="n">
        <f aca="false">'High SIPA income'!M88</f>
        <v>323222.459452784</v>
      </c>
      <c r="Y93" s="9"/>
      <c r="Z93" s="9" t="n">
        <f aca="false">R93+V93-N93-L93-F93</f>
        <v>-468263.153477576</v>
      </c>
      <c r="AA93" s="9"/>
      <c r="AB93" s="9" t="n">
        <f aca="false">T93-P93-D93</f>
        <v>-65506012.9608167</v>
      </c>
      <c r="AC93" s="50"/>
      <c r="AD93" s="9"/>
      <c r="AE93" s="9"/>
      <c r="AF93" s="9"/>
      <c r="AG93" s="9" t="n">
        <f aca="false">BF93/100*$AG$57</f>
        <v>8047086545.04401</v>
      </c>
      <c r="AH93" s="40" t="n">
        <f aca="false">(AG93-AG92)/AG92</f>
        <v>0.00551340605653125</v>
      </c>
      <c r="AI93" s="40" t="n">
        <f aca="false">(AG93-AG89)/AG89</f>
        <v>0.0230890772023072</v>
      </c>
      <c r="AJ93" s="40" t="n">
        <f aca="false">AB93/AG93</f>
        <v>-0.00814033906484579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14365702</v>
      </c>
      <c r="AX93" s="7"/>
      <c r="AY93" s="40" t="n">
        <f aca="false">(AW93-AW92)/AW92</f>
        <v>0.00358695818470924</v>
      </c>
      <c r="AZ93" s="12" t="n">
        <f aca="false">workers_and_wage_high!B81</f>
        <v>7988.17437729074</v>
      </c>
      <c r="BA93" s="40" t="n">
        <f aca="false">(AZ93-AZ92)/AZ92</f>
        <v>0.00191956248146829</v>
      </c>
      <c r="BB93" s="39"/>
      <c r="BC93" s="39"/>
      <c r="BD93" s="39"/>
      <c r="BE93" s="39"/>
      <c r="BF93" s="7" t="n">
        <f aca="false">BF92*(1+AY93)*(1+BA93)*(1-BE93)</f>
        <v>131.952426224214</v>
      </c>
      <c r="BG93" s="7"/>
      <c r="BH93" s="7"/>
      <c r="BI93" s="40" t="n">
        <f aca="false">T100/AG100</f>
        <v>0.0160000214468263</v>
      </c>
      <c r="BJ93" s="7"/>
      <c r="BK93" s="7"/>
      <c r="BL93" s="7"/>
      <c r="BM93" s="7"/>
      <c r="BN93" s="7"/>
      <c r="BO93" s="7"/>
      <c r="BP93" s="7"/>
    </row>
    <row r="94" customFormat="false" ht="13.25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1" t="n">
        <f aca="false">'High pensions'!Q94</f>
        <v>178864701.906242</v>
      </c>
      <c r="E94" s="6"/>
      <c r="F94" s="81" t="n">
        <f aca="false">'High pensions'!I94</f>
        <v>32510776.8331828</v>
      </c>
      <c r="G94" s="81" t="n">
        <f aca="false">'High pensions'!K94</f>
        <v>4121858.42530296</v>
      </c>
      <c r="H94" s="81" t="n">
        <f aca="false">'High pensions'!V94</f>
        <v>22677248.9111688</v>
      </c>
      <c r="I94" s="81" t="n">
        <f aca="false">'High pensions'!M94</f>
        <v>127480.157483597</v>
      </c>
      <c r="J94" s="81" t="n">
        <f aca="false">'High pensions'!W94</f>
        <v>701358.213747489</v>
      </c>
      <c r="K94" s="6"/>
      <c r="L94" s="81" t="n">
        <f aca="false">'High pensions'!N94</f>
        <v>5921888.85106598</v>
      </c>
      <c r="M94" s="8"/>
      <c r="N94" s="81" t="n">
        <f aca="false">'High pensions'!L94</f>
        <v>1432445.73980976</v>
      </c>
      <c r="O94" s="6"/>
      <c r="P94" s="81" t="n">
        <f aca="false">'High pensions'!X94</f>
        <v>38609603.2202689</v>
      </c>
      <c r="Q94" s="8"/>
      <c r="R94" s="81" t="n">
        <f aca="false">'High SIPA income'!G89</f>
        <v>33532078.7462289</v>
      </c>
      <c r="S94" s="8"/>
      <c r="T94" s="81" t="n">
        <f aca="false">'High SIPA income'!J89</f>
        <v>128212809.368476</v>
      </c>
      <c r="U94" s="6"/>
      <c r="V94" s="81" t="n">
        <f aca="false">'High SIPA income'!F89</f>
        <v>127972.164676333</v>
      </c>
      <c r="W94" s="8"/>
      <c r="X94" s="81" t="n">
        <f aca="false">'High SIPA income'!M89</f>
        <v>321429.182268095</v>
      </c>
      <c r="Y94" s="6"/>
      <c r="Z94" s="6" t="n">
        <f aca="false">R94+V94-N94-L94-F94</f>
        <v>-6205060.51315336</v>
      </c>
      <c r="AA94" s="6"/>
      <c r="AB94" s="6" t="n">
        <f aca="false">T94-P94-D94</f>
        <v>-89261495.7580354</v>
      </c>
      <c r="AC94" s="50"/>
      <c r="AD94" s="6"/>
      <c r="AE94" s="6"/>
      <c r="AF94" s="6"/>
      <c r="AG94" s="6" t="n">
        <f aca="false">BF94/100*$AG$57</f>
        <v>8125637472.09825</v>
      </c>
      <c r="AH94" s="61" t="n">
        <f aca="false">(AG94-AG93)/AG93</f>
        <v>0.00976141198613264</v>
      </c>
      <c r="AI94" s="61"/>
      <c r="AJ94" s="61" t="n">
        <f aca="false">AB94/AG94</f>
        <v>-0.0109851683716559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0.00820115647845454</v>
      </c>
      <c r="AV94" s="5"/>
      <c r="AW94" s="5" t="n">
        <f aca="false">workers_and_wage_high!C82</f>
        <v>14384784</v>
      </c>
      <c r="AX94" s="5"/>
      <c r="AY94" s="61" t="n">
        <f aca="false">(AW94-AW93)/AW93</f>
        <v>0.0013283026475142</v>
      </c>
      <c r="AZ94" s="11" t="n">
        <f aca="false">workers_and_wage_high!B82</f>
        <v>8055.45016262661</v>
      </c>
      <c r="BA94" s="61" t="n">
        <f aca="false">(AZ94-AZ93)/AZ93</f>
        <v>0.00842192247669516</v>
      </c>
      <c r="BB94" s="66"/>
      <c r="BC94" s="66"/>
      <c r="BD94" s="66"/>
      <c r="BE94" s="66"/>
      <c r="BF94" s="5" t="n">
        <f aca="false">BF93*(1+AY94)*(1+BA94)*(1-BE94)</f>
        <v>133.240468219158</v>
      </c>
      <c r="BG94" s="5"/>
      <c r="BH94" s="5"/>
      <c r="BI94" s="61" t="n">
        <f aca="false">T101/AG101</f>
        <v>0.0183605947620102</v>
      </c>
      <c r="BJ94" s="5"/>
      <c r="BK94" s="5"/>
      <c r="BL94" s="5"/>
      <c r="BM94" s="5"/>
      <c r="BN94" s="5"/>
      <c r="BO94" s="5"/>
      <c r="BP94" s="5"/>
    </row>
    <row r="95" customFormat="false" ht="13.25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2" t="n">
        <f aca="false">'High pensions'!Q95</f>
        <v>180263272.49007</v>
      </c>
      <c r="E95" s="9"/>
      <c r="F95" s="82" t="n">
        <f aca="false">'High pensions'!I95</f>
        <v>32764983.5919883</v>
      </c>
      <c r="G95" s="82" t="n">
        <f aca="false">'High pensions'!K95</f>
        <v>4173100.15868422</v>
      </c>
      <c r="H95" s="82" t="n">
        <f aca="false">'High pensions'!V95</f>
        <v>22959165.8094769</v>
      </c>
      <c r="I95" s="82" t="n">
        <f aca="false">'High pensions'!M95</f>
        <v>129064.953361369</v>
      </c>
      <c r="J95" s="82" t="n">
        <f aca="false">'High pensions'!W95</f>
        <v>710077.293076611</v>
      </c>
      <c r="K95" s="9"/>
      <c r="L95" s="82" t="n">
        <f aca="false">'High pensions'!N95</f>
        <v>4889634.6552633</v>
      </c>
      <c r="M95" s="67"/>
      <c r="N95" s="82" t="n">
        <f aca="false">'High pensions'!L95</f>
        <v>1443516.87985561</v>
      </c>
      <c r="O95" s="9"/>
      <c r="P95" s="82" t="n">
        <f aca="false">'High pensions'!X95</f>
        <v>33314141.4371367</v>
      </c>
      <c r="Q95" s="67"/>
      <c r="R95" s="82" t="n">
        <f aca="false">'High SIPA income'!G90</f>
        <v>38961472.6017446</v>
      </c>
      <c r="S95" s="67"/>
      <c r="T95" s="82" t="n">
        <f aca="false">'High SIPA income'!J90</f>
        <v>148972567.349835</v>
      </c>
      <c r="U95" s="9"/>
      <c r="V95" s="82" t="n">
        <f aca="false">'High SIPA income'!F90</f>
        <v>128439.301124059</v>
      </c>
      <c r="W95" s="67"/>
      <c r="X95" s="82" t="n">
        <f aca="false">'High SIPA income'!M90</f>
        <v>322602.494345607</v>
      </c>
      <c r="Y95" s="9"/>
      <c r="Z95" s="9" t="n">
        <f aca="false">R95+V95-N95-L95-F95</f>
        <v>-8223.22423857823</v>
      </c>
      <c r="AA95" s="9"/>
      <c r="AB95" s="9" t="n">
        <f aca="false">T95-P95-D95</f>
        <v>-64604846.5773717</v>
      </c>
      <c r="AC95" s="50"/>
      <c r="AD95" s="9"/>
      <c r="AE95" s="9"/>
      <c r="AF95" s="9"/>
      <c r="AG95" s="9" t="n">
        <f aca="false">BF95/100*$AG$57</f>
        <v>8198146192.77495</v>
      </c>
      <c r="AH95" s="40" t="n">
        <f aca="false">(AG95-AG94)/AG94</f>
        <v>0.00892345012015148</v>
      </c>
      <c r="AI95" s="40"/>
      <c r="AJ95" s="40" t="n">
        <f aca="false">AB95/AG95</f>
        <v>-0.00788042138530149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14429031</v>
      </c>
      <c r="AX95" s="7"/>
      <c r="AY95" s="40" t="n">
        <f aca="false">(AW95-AW94)/AW94</f>
        <v>0.00307595859625004</v>
      </c>
      <c r="AZ95" s="12" t="n">
        <f aca="false">workers_and_wage_high!B83</f>
        <v>8102.40989298749</v>
      </c>
      <c r="BA95" s="40" t="n">
        <f aca="false">(AZ95-AZ94)/AZ94</f>
        <v>0.00582956003858823</v>
      </c>
      <c r="BB95" s="39"/>
      <c r="BC95" s="39"/>
      <c r="BD95" s="39"/>
      <c r="BE95" s="39"/>
      <c r="BF95" s="7" t="n">
        <f aca="false">BF94*(1+AY95)*(1+BA95)*(1-BE95)</f>
        <v>134.429432891298</v>
      </c>
      <c r="BG95" s="7"/>
      <c r="BH95" s="7"/>
      <c r="BI95" s="40" t="n">
        <f aca="false">T102/AG102</f>
        <v>0.0160313326091575</v>
      </c>
      <c r="BJ95" s="7"/>
      <c r="BK95" s="7"/>
      <c r="BL95" s="7"/>
      <c r="BM95" s="7"/>
      <c r="BN95" s="7"/>
      <c r="BO95" s="7"/>
      <c r="BP95" s="7"/>
    </row>
    <row r="96" customFormat="false" ht="13.25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2" t="n">
        <f aca="false">'High pensions'!Q96</f>
        <v>180933450.345702</v>
      </c>
      <c r="E96" s="9"/>
      <c r="F96" s="82" t="n">
        <f aca="false">'High pensions'!I96</f>
        <v>32886796.3502954</v>
      </c>
      <c r="G96" s="82" t="n">
        <f aca="false">'High pensions'!K96</f>
        <v>4298210.53809095</v>
      </c>
      <c r="H96" s="82" t="n">
        <f aca="false">'High pensions'!V96</f>
        <v>23647486.203443</v>
      </c>
      <c r="I96" s="82" t="n">
        <f aca="false">'High pensions'!M96</f>
        <v>132934.346538896</v>
      </c>
      <c r="J96" s="82" t="n">
        <f aca="false">'High pensions'!W96</f>
        <v>731365.552683807</v>
      </c>
      <c r="K96" s="9"/>
      <c r="L96" s="82" t="n">
        <f aca="false">'High pensions'!N96</f>
        <v>4945802.99455543</v>
      </c>
      <c r="M96" s="67"/>
      <c r="N96" s="82" t="n">
        <f aca="false">'High pensions'!L96</f>
        <v>1449572.32739193</v>
      </c>
      <c r="O96" s="9"/>
      <c r="P96" s="82" t="n">
        <f aca="false">'High pensions'!X96</f>
        <v>33638914.5024356</v>
      </c>
      <c r="Q96" s="67"/>
      <c r="R96" s="82" t="n">
        <f aca="false">'High SIPA income'!G91</f>
        <v>34188164.1709309</v>
      </c>
      <c r="S96" s="67"/>
      <c r="T96" s="82" t="n">
        <f aca="false">'High SIPA income'!J91</f>
        <v>130721408.853863</v>
      </c>
      <c r="U96" s="9"/>
      <c r="V96" s="82" t="n">
        <f aca="false">'High SIPA income'!F91</f>
        <v>125521.244404931</v>
      </c>
      <c r="W96" s="67"/>
      <c r="X96" s="82" t="n">
        <f aca="false">'High SIPA income'!M91</f>
        <v>315273.177166256</v>
      </c>
      <c r="Y96" s="9"/>
      <c r="Z96" s="9" t="n">
        <f aca="false">R96+V96-N96-L96-F96</f>
        <v>-4968486.25690695</v>
      </c>
      <c r="AA96" s="9"/>
      <c r="AB96" s="9" t="n">
        <f aca="false">T96-P96-D96</f>
        <v>-83850955.9942746</v>
      </c>
      <c r="AC96" s="50"/>
      <c r="AD96" s="9"/>
      <c r="AE96" s="9"/>
      <c r="AF96" s="9"/>
      <c r="AG96" s="9" t="n">
        <f aca="false">BF96/100*$AG$57</f>
        <v>8236045057.78998</v>
      </c>
      <c r="AH96" s="40" t="n">
        <f aca="false">(AG96-AG95)/AG95</f>
        <v>0.00462285791493015</v>
      </c>
      <c r="AI96" s="40"/>
      <c r="AJ96" s="40" t="n">
        <f aca="false">AB96/AG96</f>
        <v>-0.0101809734412472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14435927</v>
      </c>
      <c r="AX96" s="7"/>
      <c r="AY96" s="40" t="n">
        <f aca="false">(AW96-AW95)/AW95</f>
        <v>0.000477925371426536</v>
      </c>
      <c r="AZ96" s="12" t="n">
        <f aca="false">workers_and_wage_high!B84</f>
        <v>8135.97779248291</v>
      </c>
      <c r="BA96" s="40" t="n">
        <f aca="false">(AZ96-AZ95)/AZ95</f>
        <v>0.00414295252138125</v>
      </c>
      <c r="BB96" s="39"/>
      <c r="BC96" s="39"/>
      <c r="BD96" s="39"/>
      <c r="BE96" s="39"/>
      <c r="BF96" s="7" t="n">
        <f aca="false">BF95*(1+AY96)*(1+BA96)*(1-BE96)</f>
        <v>135.050881059139</v>
      </c>
      <c r="BG96" s="7"/>
      <c r="BH96" s="7"/>
      <c r="BI96" s="40" t="n">
        <f aca="false">T103/AG103</f>
        <v>0.0183824301247847</v>
      </c>
      <c r="BJ96" s="7"/>
      <c r="BK96" s="7"/>
      <c r="BL96" s="7"/>
      <c r="BM96" s="7"/>
      <c r="BN96" s="7"/>
      <c r="BO96" s="7"/>
      <c r="BP96" s="7"/>
    </row>
    <row r="97" customFormat="false" ht="13.25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2" t="n">
        <f aca="false">'High pensions'!Q97</f>
        <v>181118246.125102</v>
      </c>
      <c r="E97" s="9"/>
      <c r="F97" s="82" t="n">
        <f aca="false">'High pensions'!I97</f>
        <v>32920385.1706706</v>
      </c>
      <c r="G97" s="82" t="n">
        <f aca="false">'High pensions'!K97</f>
        <v>4433665.07118881</v>
      </c>
      <c r="H97" s="82" t="n">
        <f aca="false">'High pensions'!V97</f>
        <v>24392717.078999</v>
      </c>
      <c r="I97" s="82" t="n">
        <f aca="false">'High pensions'!M97</f>
        <v>137123.66199553</v>
      </c>
      <c r="J97" s="82" t="n">
        <f aca="false">'High pensions'!W97</f>
        <v>754413.930278319</v>
      </c>
      <c r="K97" s="9"/>
      <c r="L97" s="82" t="n">
        <f aca="false">'High pensions'!N97</f>
        <v>4869214.93457381</v>
      </c>
      <c r="M97" s="67"/>
      <c r="N97" s="82" t="n">
        <f aca="false">'High pensions'!L97</f>
        <v>1451969.77530858</v>
      </c>
      <c r="O97" s="9"/>
      <c r="P97" s="82" t="n">
        <f aca="false">'High pensions'!X97</f>
        <v>33254688.7461826</v>
      </c>
      <c r="Q97" s="67"/>
      <c r="R97" s="82" t="n">
        <f aca="false">'High SIPA income'!G92</f>
        <v>39678248.6737178</v>
      </c>
      <c r="S97" s="67"/>
      <c r="T97" s="82" t="n">
        <f aca="false">'High SIPA income'!J92</f>
        <v>151713222.785225</v>
      </c>
      <c r="U97" s="9"/>
      <c r="V97" s="82" t="n">
        <f aca="false">'High SIPA income'!F92</f>
        <v>125368.11355276</v>
      </c>
      <c r="W97" s="67"/>
      <c r="X97" s="82" t="n">
        <f aca="false">'High SIPA income'!M92</f>
        <v>314888.556614452</v>
      </c>
      <c r="Y97" s="9"/>
      <c r="Z97" s="9" t="n">
        <f aca="false">R97+V97-N97-L97-F97</f>
        <v>562046.906717531</v>
      </c>
      <c r="AA97" s="9"/>
      <c r="AB97" s="9" t="n">
        <f aca="false">T97-P97-D97</f>
        <v>-62659712.0860591</v>
      </c>
      <c r="AC97" s="50"/>
      <c r="AD97" s="9"/>
      <c r="AE97" s="9"/>
      <c r="AF97" s="9"/>
      <c r="AG97" s="9" t="n">
        <f aca="false">BF97/100*$AG$57</f>
        <v>8314262002.63105</v>
      </c>
      <c r="AH97" s="40" t="n">
        <f aca="false">(AG97-AG96)/AG96</f>
        <v>0.0094969058926039</v>
      </c>
      <c r="AI97" s="40" t="n">
        <f aca="false">(AG97-AG93)/AG93</f>
        <v>0.0332015141245858</v>
      </c>
      <c r="AJ97" s="40" t="n">
        <f aca="false">AB97/AG97</f>
        <v>-0.00753641298123999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14506135</v>
      </c>
      <c r="AX97" s="7"/>
      <c r="AY97" s="40" t="n">
        <f aca="false">(AW97-AW96)/AW96</f>
        <v>0.0048634216562608</v>
      </c>
      <c r="AZ97" s="12" t="n">
        <f aca="false">workers_and_wage_high!B85</f>
        <v>8173.49326377608</v>
      </c>
      <c r="BA97" s="40" t="n">
        <f aca="false">(AZ97-AZ96)/AZ96</f>
        <v>0.0046110587135372</v>
      </c>
      <c r="BB97" s="39"/>
      <c r="BC97" s="39"/>
      <c r="BD97" s="39"/>
      <c r="BE97" s="39"/>
      <c r="BF97" s="7" t="n">
        <f aca="false">BF96*(1+AY97)*(1+BA97)*(1-BE97)</f>
        <v>136.333446567271</v>
      </c>
      <c r="BG97" s="7"/>
      <c r="BH97" s="7"/>
      <c r="BI97" s="40" t="n">
        <f aca="false">T104/AG104</f>
        <v>0.0160113857306628</v>
      </c>
      <c r="BJ97" s="7"/>
      <c r="BK97" s="7"/>
      <c r="BL97" s="7"/>
      <c r="BM97" s="7"/>
      <c r="BN97" s="7"/>
      <c r="BO97" s="7"/>
      <c r="BP97" s="7"/>
    </row>
    <row r="98" customFormat="false" ht="13.25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1" t="n">
        <f aca="false">'High pensions'!Q98</f>
        <v>181553768.109348</v>
      </c>
      <c r="E98" s="6"/>
      <c r="F98" s="81" t="n">
        <f aca="false">'High pensions'!I98</f>
        <v>32999546.4466791</v>
      </c>
      <c r="G98" s="81" t="n">
        <f aca="false">'High pensions'!K98</f>
        <v>4568482.08387533</v>
      </c>
      <c r="H98" s="81" t="n">
        <f aca="false">'High pensions'!V98</f>
        <v>25134440.5053507</v>
      </c>
      <c r="I98" s="81" t="n">
        <f aca="false">'High pensions'!M98</f>
        <v>141293.260326041</v>
      </c>
      <c r="J98" s="81" t="n">
        <f aca="false">'High pensions'!W98</f>
        <v>777353.830062392</v>
      </c>
      <c r="K98" s="6"/>
      <c r="L98" s="81" t="n">
        <f aca="false">'High pensions'!N98</f>
        <v>5942485.98521628</v>
      </c>
      <c r="M98" s="8"/>
      <c r="N98" s="81" t="n">
        <f aca="false">'High pensions'!L98</f>
        <v>1455458.18368093</v>
      </c>
      <c r="O98" s="6"/>
      <c r="P98" s="81" t="n">
        <f aca="false">'High pensions'!X98</f>
        <v>38843089.5237001</v>
      </c>
      <c r="Q98" s="8"/>
      <c r="R98" s="81" t="n">
        <f aca="false">'High SIPA income'!G93</f>
        <v>34848640.594176</v>
      </c>
      <c r="S98" s="8"/>
      <c r="T98" s="81" t="n">
        <f aca="false">'High SIPA income'!J93</f>
        <v>133246797.702755</v>
      </c>
      <c r="U98" s="6"/>
      <c r="V98" s="81" t="n">
        <f aca="false">'High SIPA income'!F93</f>
        <v>126838.356064608</v>
      </c>
      <c r="W98" s="8"/>
      <c r="X98" s="81" t="n">
        <f aca="false">'High SIPA income'!M93</f>
        <v>318581.381921535</v>
      </c>
      <c r="Y98" s="6"/>
      <c r="Z98" s="6" t="n">
        <f aca="false">R98+V98-N98-L98-F98</f>
        <v>-5422011.66533567</v>
      </c>
      <c r="AA98" s="6"/>
      <c r="AB98" s="6" t="n">
        <f aca="false">T98-P98-D98</f>
        <v>-87150059.9302934</v>
      </c>
      <c r="AC98" s="50"/>
      <c r="AD98" s="6"/>
      <c r="AE98" s="6"/>
      <c r="AF98" s="6"/>
      <c r="AG98" s="6" t="n">
        <f aca="false">BF98/100*$AG$57</f>
        <v>8366143331.29127</v>
      </c>
      <c r="AH98" s="61" t="n">
        <f aca="false">(AG98-AG97)/AG97</f>
        <v>0.00624004014352737</v>
      </c>
      <c r="AI98" s="61"/>
      <c r="AJ98" s="61" t="n">
        <f aca="false">AB98/AG98</f>
        <v>-0.0104169934077429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0.006099666919857</v>
      </c>
      <c r="AV98" s="5"/>
      <c r="AW98" s="5" t="n">
        <f aca="false">workers_and_wage_high!C86</f>
        <v>14534175</v>
      </c>
      <c r="AX98" s="5"/>
      <c r="AY98" s="61" t="n">
        <f aca="false">(AW98-AW97)/AW97</f>
        <v>0.00193297525495247</v>
      </c>
      <c r="AZ98" s="11" t="n">
        <f aca="false">workers_and_wage_high!B86</f>
        <v>8208.62911290258</v>
      </c>
      <c r="BA98" s="61" t="n">
        <f aca="false">(AZ98-AZ97)/AZ97</f>
        <v>0.00429875550056542</v>
      </c>
      <c r="BB98" s="66"/>
      <c r="BC98" s="66"/>
      <c r="BD98" s="66"/>
      <c r="BE98" s="66"/>
      <c r="BF98" s="5" t="n">
        <f aca="false">BF97*(1+AY98)*(1+BA98)*(1-BE98)</f>
        <v>137.184172746756</v>
      </c>
      <c r="BG98" s="5"/>
      <c r="BH98" s="5"/>
      <c r="BI98" s="61" t="n">
        <f aca="false">T105/AG105</f>
        <v>0.0184219882494682</v>
      </c>
      <c r="BJ98" s="5"/>
      <c r="BK98" s="5"/>
      <c r="BL98" s="5"/>
      <c r="BM98" s="5"/>
      <c r="BN98" s="5"/>
      <c r="BO98" s="5"/>
      <c r="BP98" s="5"/>
    </row>
    <row r="99" customFormat="false" ht="13.25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2" t="n">
        <f aca="false">'High pensions'!Q99</f>
        <v>181678802.579461</v>
      </c>
      <c r="E99" s="9"/>
      <c r="F99" s="82" t="n">
        <f aca="false">'High pensions'!I99</f>
        <v>33022272.9416832</v>
      </c>
      <c r="G99" s="82" t="n">
        <f aca="false">'High pensions'!K99</f>
        <v>4672648.10384473</v>
      </c>
      <c r="H99" s="82" t="n">
        <f aca="false">'High pensions'!V99</f>
        <v>25707531.2132777</v>
      </c>
      <c r="I99" s="82" t="n">
        <f aca="false">'High pensions'!M99</f>
        <v>144514.889809631</v>
      </c>
      <c r="J99" s="82" t="n">
        <f aca="false">'High pensions'!W99</f>
        <v>795078.284946735</v>
      </c>
      <c r="K99" s="9"/>
      <c r="L99" s="82" t="n">
        <f aca="false">'High pensions'!N99</f>
        <v>4918801.78416592</v>
      </c>
      <c r="M99" s="67"/>
      <c r="N99" s="82" t="n">
        <f aca="false">'High pensions'!L99</f>
        <v>1455568.51710949</v>
      </c>
      <c r="O99" s="9"/>
      <c r="P99" s="82" t="n">
        <f aca="false">'High pensions'!X99</f>
        <v>33531794.3600301</v>
      </c>
      <c r="Q99" s="67"/>
      <c r="R99" s="82" t="n">
        <f aca="false">'High SIPA income'!G94</f>
        <v>40305672.795249</v>
      </c>
      <c r="S99" s="67"/>
      <c r="T99" s="82" t="n">
        <f aca="false">'High SIPA income'!J94</f>
        <v>154112233.293816</v>
      </c>
      <c r="U99" s="9"/>
      <c r="V99" s="82" t="n">
        <f aca="false">'High SIPA income'!F94</f>
        <v>127717.597941223</v>
      </c>
      <c r="W99" s="67"/>
      <c r="X99" s="82" t="n">
        <f aca="false">'High SIPA income'!M94</f>
        <v>320789.784023125</v>
      </c>
      <c r="Y99" s="9"/>
      <c r="Z99" s="9" t="n">
        <f aca="false">R99+V99-N99-L99-F99</f>
        <v>1036747.15023166</v>
      </c>
      <c r="AA99" s="9"/>
      <c r="AB99" s="9" t="n">
        <f aca="false">T99-P99-D99</f>
        <v>-61098363.6456753</v>
      </c>
      <c r="AC99" s="50"/>
      <c r="AD99" s="9"/>
      <c r="AE99" s="9"/>
      <c r="AF99" s="9"/>
      <c r="AG99" s="9" t="n">
        <f aca="false">BF99/100*$AG$57</f>
        <v>8414064267.25922</v>
      </c>
      <c r="AH99" s="40" t="n">
        <f aca="false">(AG99-AG98)/AG98</f>
        <v>0.00572796019268673</v>
      </c>
      <c r="AI99" s="40"/>
      <c r="AJ99" s="40" t="n">
        <f aca="false">AB99/AG99</f>
        <v>-0.00726145673541156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14567980</v>
      </c>
      <c r="AX99" s="7"/>
      <c r="AY99" s="40" t="n">
        <f aca="false">(AW99-AW98)/AW98</f>
        <v>0.00232589741075775</v>
      </c>
      <c r="AZ99" s="12" t="n">
        <f aca="false">workers_and_wage_high!B87</f>
        <v>8236.49058158038</v>
      </c>
      <c r="BA99" s="40" t="n">
        <f aca="false">(AZ99-AZ98)/AZ98</f>
        <v>0.00339416829468054</v>
      </c>
      <c r="BB99" s="39"/>
      <c r="BC99" s="39"/>
      <c r="BD99" s="39"/>
      <c r="BE99" s="39"/>
      <c r="BF99" s="7" t="n">
        <f aca="false">BF98*(1+AY99)*(1+BA99)*(1-BE99)</f>
        <v>137.969958227316</v>
      </c>
      <c r="BG99" s="7"/>
      <c r="BH99" s="7"/>
      <c r="BI99" s="40" t="n">
        <f aca="false">T106/AG106</f>
        <v>0.0160473752514002</v>
      </c>
      <c r="BJ99" s="7"/>
      <c r="BK99" s="7"/>
      <c r="BL99" s="7"/>
      <c r="BM99" s="7"/>
      <c r="BN99" s="7"/>
      <c r="BO99" s="7"/>
      <c r="BP99" s="7"/>
    </row>
    <row r="100" customFormat="false" ht="13.25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2" t="n">
        <f aca="false">'High pensions'!Q100</f>
        <v>182584636.074216</v>
      </c>
      <c r="E100" s="9"/>
      <c r="F100" s="82" t="n">
        <f aca="false">'High pensions'!I100</f>
        <v>33186918.9019099</v>
      </c>
      <c r="G100" s="82" t="n">
        <f aca="false">'High pensions'!K100</f>
        <v>4727710.46683927</v>
      </c>
      <c r="H100" s="82" t="n">
        <f aca="false">'High pensions'!V100</f>
        <v>26010468.0884501</v>
      </c>
      <c r="I100" s="82" t="n">
        <f aca="false">'High pensions'!M100</f>
        <v>146217.849489874</v>
      </c>
      <c r="J100" s="82" t="n">
        <f aca="false">'High pensions'!W100</f>
        <v>804447.466653097</v>
      </c>
      <c r="K100" s="9"/>
      <c r="L100" s="82" t="n">
        <f aca="false">'High pensions'!N100</f>
        <v>4989599.05495044</v>
      </c>
      <c r="M100" s="67"/>
      <c r="N100" s="82" t="n">
        <f aca="false">'High pensions'!L100</f>
        <v>1462990.87867101</v>
      </c>
      <c r="O100" s="9"/>
      <c r="P100" s="82" t="n">
        <f aca="false">'High pensions'!X100</f>
        <v>33939997.3780478</v>
      </c>
      <c r="Q100" s="67"/>
      <c r="R100" s="82" t="n">
        <f aca="false">'High SIPA income'!G95</f>
        <v>35520772.726898</v>
      </c>
      <c r="S100" s="67"/>
      <c r="T100" s="82" t="n">
        <f aca="false">'High SIPA income'!J95</f>
        <v>135816753.167052</v>
      </c>
      <c r="U100" s="9"/>
      <c r="V100" s="82" t="n">
        <f aca="false">'High SIPA income'!F95</f>
        <v>127182.818668359</v>
      </c>
      <c r="W100" s="67"/>
      <c r="X100" s="82" t="n">
        <f aca="false">'High SIPA income'!M95</f>
        <v>319446.572670833</v>
      </c>
      <c r="Y100" s="9"/>
      <c r="Z100" s="9" t="n">
        <f aca="false">R100+V100-N100-L100-F100</f>
        <v>-3991553.28996506</v>
      </c>
      <c r="AA100" s="9"/>
      <c r="AB100" s="9" t="n">
        <f aca="false">T100-P100-D100</f>
        <v>-80707880.2852123</v>
      </c>
      <c r="AC100" s="50"/>
      <c r="AD100" s="9"/>
      <c r="AE100" s="9"/>
      <c r="AF100" s="9"/>
      <c r="AG100" s="9" t="n">
        <f aca="false">BF100/100*$AG$57</f>
        <v>8488535694.68134</v>
      </c>
      <c r="AH100" s="40" t="n">
        <f aca="false">(AG100-AG99)/AG99</f>
        <v>0.00885082702682745</v>
      </c>
      <c r="AI100" s="40"/>
      <c r="AJ100" s="40" t="n">
        <f aca="false">AB100/AG100</f>
        <v>-0.00950786839899624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14657613</v>
      </c>
      <c r="AX100" s="7"/>
      <c r="AY100" s="40" t="n">
        <f aca="false">(AW100-AW99)/AW99</f>
        <v>0.00615274046230157</v>
      </c>
      <c r="AZ100" s="12" t="n">
        <f aca="false">workers_and_wage_high!B88</f>
        <v>8258.57745137989</v>
      </c>
      <c r="BA100" s="40" t="n">
        <f aca="false">(AZ100-AZ99)/AZ99</f>
        <v>0.00268158745290118</v>
      </c>
      <c r="BB100" s="39"/>
      <c r="BC100" s="39"/>
      <c r="BD100" s="39"/>
      <c r="BE100" s="39"/>
      <c r="BF100" s="7" t="n">
        <f aca="false">BF99*(1+AY100)*(1+BA100)*(1-BE100)</f>
        <v>139.191106462485</v>
      </c>
      <c r="BG100" s="7"/>
      <c r="BH100" s="7"/>
      <c r="BI100" s="40" t="n">
        <f aca="false">T107/AG107</f>
        <v>0.0185103064511046</v>
      </c>
      <c r="BJ100" s="7"/>
      <c r="BK100" s="7"/>
      <c r="BL100" s="7"/>
      <c r="BM100" s="7"/>
      <c r="BN100" s="7"/>
      <c r="BO100" s="7"/>
      <c r="BP100" s="7"/>
    </row>
    <row r="101" customFormat="false" ht="13.25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2" t="n">
        <f aca="false">'High pensions'!Q101</f>
        <v>183806560.95677</v>
      </c>
      <c r="E101" s="9"/>
      <c r="F101" s="82" t="n">
        <f aca="false">'High pensions'!I101</f>
        <v>33409018.2135138</v>
      </c>
      <c r="G101" s="82" t="n">
        <f aca="false">'High pensions'!K101</f>
        <v>4826026.83175074</v>
      </c>
      <c r="H101" s="82" t="n">
        <f aca="false">'High pensions'!V101</f>
        <v>26551375.7201757</v>
      </c>
      <c r="I101" s="82" t="n">
        <f aca="false">'High pensions'!M101</f>
        <v>149258.561806723</v>
      </c>
      <c r="J101" s="82" t="n">
        <f aca="false">'High pensions'!W101</f>
        <v>821176.568665226</v>
      </c>
      <c r="K101" s="9"/>
      <c r="L101" s="82" t="n">
        <f aca="false">'High pensions'!N101</f>
        <v>4956169.56727829</v>
      </c>
      <c r="M101" s="67"/>
      <c r="N101" s="82" t="n">
        <f aca="false">'High pensions'!L101</f>
        <v>1472595.21644866</v>
      </c>
      <c r="O101" s="9"/>
      <c r="P101" s="82" t="n">
        <f aca="false">'High pensions'!X101</f>
        <v>33819371.8403148</v>
      </c>
      <c r="Q101" s="67"/>
      <c r="R101" s="82" t="n">
        <f aca="false">'High SIPA income'!G96</f>
        <v>40907271.599811</v>
      </c>
      <c r="S101" s="67"/>
      <c r="T101" s="82" t="n">
        <f aca="false">'High SIPA income'!J96</f>
        <v>156412498.464649</v>
      </c>
      <c r="U101" s="9"/>
      <c r="V101" s="82" t="n">
        <f aca="false">'High SIPA income'!F96</f>
        <v>127919.364392682</v>
      </c>
      <c r="W101" s="67"/>
      <c r="X101" s="82" t="n">
        <f aca="false">'High SIPA income'!M96</f>
        <v>321296.563178308</v>
      </c>
      <c r="Y101" s="9"/>
      <c r="Z101" s="9" t="n">
        <f aca="false">R101+V101-N101-L101-F101</f>
        <v>1197407.96696293</v>
      </c>
      <c r="AA101" s="9"/>
      <c r="AB101" s="9" t="n">
        <f aca="false">T101-P101-D101</f>
        <v>-61213434.3324354</v>
      </c>
      <c r="AC101" s="50"/>
      <c r="AD101" s="9"/>
      <c r="AE101" s="9"/>
      <c r="AF101" s="9"/>
      <c r="AG101" s="9" t="n">
        <f aca="false">BF101/100*$AG$57</f>
        <v>8518923296.98825</v>
      </c>
      <c r="AH101" s="40" t="n">
        <f aca="false">(AG101-AG100)/AG100</f>
        <v>0.00357984031638645</v>
      </c>
      <c r="AI101" s="40" t="n">
        <f aca="false">(AG101-AG97)/AG97</f>
        <v>0.0246156897981362</v>
      </c>
      <c r="AJ101" s="40" t="n">
        <f aca="false">AB101/AG101</f>
        <v>-0.00718558345912993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14650718</v>
      </c>
      <c r="AX101" s="7"/>
      <c r="AY101" s="40" t="n">
        <f aca="false">(AW101-AW100)/AW100</f>
        <v>-0.000470404014623664</v>
      </c>
      <c r="AZ101" s="12" t="n">
        <f aca="false">workers_and_wage_high!B89</f>
        <v>8292.04244995422</v>
      </c>
      <c r="BA101" s="40" t="n">
        <f aca="false">(AZ101-AZ100)/AZ100</f>
        <v>0.00405215047886323</v>
      </c>
      <c r="BB101" s="39"/>
      <c r="BC101" s="39"/>
      <c r="BD101" s="39"/>
      <c r="BE101" s="39"/>
      <c r="BF101" s="7" t="n">
        <f aca="false">BF100*(1+AY101)*(1+BA101)*(1-BE101)</f>
        <v>139.689388397081</v>
      </c>
      <c r="BG101" s="7"/>
      <c r="BH101" s="7"/>
      <c r="BI101" s="40" t="n">
        <f aca="false">T108/AG108</f>
        <v>0.0161459047588319</v>
      </c>
      <c r="BJ101" s="7"/>
      <c r="BK101" s="7"/>
      <c r="BL101" s="7"/>
      <c r="BM101" s="7"/>
      <c r="BN101" s="7"/>
      <c r="BO101" s="7"/>
      <c r="BP101" s="7"/>
    </row>
    <row r="102" customFormat="false" ht="13.25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1" t="n">
        <f aca="false">'High pensions'!Q102</f>
        <v>184278788.551834</v>
      </c>
      <c r="E102" s="6"/>
      <c r="F102" s="81" t="n">
        <f aca="false">'High pensions'!I102</f>
        <v>33494851.1687811</v>
      </c>
      <c r="G102" s="81" t="n">
        <f aca="false">'High pensions'!K102</f>
        <v>4924799.55121929</v>
      </c>
      <c r="H102" s="81" t="n">
        <f aca="false">'High pensions'!V102</f>
        <v>27094794.080028</v>
      </c>
      <c r="I102" s="81" t="n">
        <f aca="false">'High pensions'!M102</f>
        <v>152313.38818204</v>
      </c>
      <c r="J102" s="81" t="n">
        <f aca="false">'High pensions'!W102</f>
        <v>837983.322062724</v>
      </c>
      <c r="K102" s="6"/>
      <c r="L102" s="81" t="n">
        <f aca="false">'High pensions'!N102</f>
        <v>6057351.98349703</v>
      </c>
      <c r="M102" s="8"/>
      <c r="N102" s="81" t="n">
        <f aca="false">'High pensions'!L102</f>
        <v>1477083.5563995</v>
      </c>
      <c r="O102" s="6"/>
      <c r="P102" s="81" t="n">
        <f aca="false">'High pensions'!X102</f>
        <v>39558106.15501</v>
      </c>
      <c r="Q102" s="8"/>
      <c r="R102" s="81" t="n">
        <f aca="false">'High SIPA income'!G97</f>
        <v>35954020.7849393</v>
      </c>
      <c r="S102" s="8"/>
      <c r="T102" s="81" t="n">
        <f aca="false">'High SIPA income'!J97</f>
        <v>137473314.667319</v>
      </c>
      <c r="U102" s="6"/>
      <c r="V102" s="81" t="n">
        <f aca="false">'High SIPA income'!F97</f>
        <v>126944.862740089</v>
      </c>
      <c r="W102" s="8"/>
      <c r="X102" s="81" t="n">
        <f aca="false">'High SIPA income'!M97</f>
        <v>318848.895983615</v>
      </c>
      <c r="Y102" s="6"/>
      <c r="Z102" s="6" t="n">
        <f aca="false">R102+V102-N102-L102-F102</f>
        <v>-4948321.06099821</v>
      </c>
      <c r="AA102" s="6"/>
      <c r="AB102" s="6" t="n">
        <f aca="false">T102-P102-D102</f>
        <v>-86363580.0395256</v>
      </c>
      <c r="AC102" s="50"/>
      <c r="AD102" s="6"/>
      <c r="AE102" s="6"/>
      <c r="AF102" s="6"/>
      <c r="AG102" s="6" t="n">
        <f aca="false">BF102/100*$AG$57</f>
        <v>8575289279.9935</v>
      </c>
      <c r="AH102" s="61" t="n">
        <f aca="false">(AG102-AG101)/AG101</f>
        <v>0.00661656186353685</v>
      </c>
      <c r="AI102" s="61"/>
      <c r="AJ102" s="61" t="n">
        <f aca="false">AB102/AG102</f>
        <v>-0.0100712147683479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0.00521270187763132</v>
      </c>
      <c r="AV102" s="5"/>
      <c r="AW102" s="5" t="n">
        <f aca="false">workers_and_wage_high!C90</f>
        <v>14717098</v>
      </c>
      <c r="AX102" s="5"/>
      <c r="AY102" s="61" t="n">
        <f aca="false">(AW102-AW101)/AW101</f>
        <v>0.00453083596312481</v>
      </c>
      <c r="AZ102" s="11" t="n">
        <f aca="false">workers_and_wage_high!B90</f>
        <v>8309.2593706161</v>
      </c>
      <c r="BA102" s="61" t="n">
        <f aca="false">(AZ102-AZ101)/AZ101</f>
        <v>0.00207631844214324</v>
      </c>
      <c r="BB102" s="66"/>
      <c r="BC102" s="66"/>
      <c r="BD102" s="66"/>
      <c r="BE102" s="66"/>
      <c r="BF102" s="5" t="n">
        <f aca="false">BF101*(1+AY102)*(1+BA102)*(1-BE102)</f>
        <v>140.61365187709</v>
      </c>
      <c r="BG102" s="5"/>
      <c r="BH102" s="5"/>
      <c r="BI102" s="61" t="n">
        <f aca="false">T109/AG109</f>
        <v>0.0185454647787295</v>
      </c>
      <c r="BJ102" s="5"/>
      <c r="BK102" s="5"/>
      <c r="BL102" s="5"/>
      <c r="BM102" s="5"/>
      <c r="BN102" s="5"/>
      <c r="BO102" s="5"/>
      <c r="BP102" s="5"/>
    </row>
    <row r="103" customFormat="false" ht="13.25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2" t="n">
        <f aca="false">'High pensions'!Q103</f>
        <v>185458262.346227</v>
      </c>
      <c r="E103" s="9"/>
      <c r="F103" s="82" t="n">
        <f aca="false">'High pensions'!I103</f>
        <v>33709234.4926087</v>
      </c>
      <c r="G103" s="82" t="n">
        <f aca="false">'High pensions'!K103</f>
        <v>5085403.74504592</v>
      </c>
      <c r="H103" s="82" t="n">
        <f aca="false">'High pensions'!V103</f>
        <v>27978390.9685641</v>
      </c>
      <c r="I103" s="82" t="n">
        <f aca="false">'High pensions'!M103</f>
        <v>157280.528197297</v>
      </c>
      <c r="J103" s="82" t="n">
        <f aca="false">'High pensions'!W103</f>
        <v>865311.060883428</v>
      </c>
      <c r="K103" s="9"/>
      <c r="L103" s="82" t="n">
        <f aca="false">'High pensions'!N103</f>
        <v>5026890.31132819</v>
      </c>
      <c r="M103" s="67"/>
      <c r="N103" s="82" t="n">
        <f aca="false">'High pensions'!L103</f>
        <v>1486418.93112122</v>
      </c>
      <c r="O103" s="9"/>
      <c r="P103" s="82" t="n">
        <f aca="false">'High pensions'!X103</f>
        <v>34262396.1168552</v>
      </c>
      <c r="Q103" s="67"/>
      <c r="R103" s="82" t="n">
        <f aca="false">'High SIPA income'!G98</f>
        <v>41283092.7361541</v>
      </c>
      <c r="S103" s="67"/>
      <c r="T103" s="82" t="n">
        <f aca="false">'High SIPA income'!J98</f>
        <v>157849483.152514</v>
      </c>
      <c r="U103" s="9"/>
      <c r="V103" s="82" t="n">
        <f aca="false">'High SIPA income'!F98</f>
        <v>130150.955121858</v>
      </c>
      <c r="W103" s="67"/>
      <c r="X103" s="82" t="n">
        <f aca="false">'High SIPA income'!M98</f>
        <v>326901.675704539</v>
      </c>
      <c r="Y103" s="9"/>
      <c r="Z103" s="9" t="n">
        <f aca="false">R103+V103-N103-L103-F103</f>
        <v>1190699.95621792</v>
      </c>
      <c r="AA103" s="9"/>
      <c r="AB103" s="9" t="n">
        <f aca="false">T103-P103-D103</f>
        <v>-61871175.3105682</v>
      </c>
      <c r="AC103" s="50"/>
      <c r="AD103" s="9"/>
      <c r="AE103" s="9"/>
      <c r="AF103" s="9"/>
      <c r="AG103" s="9" t="n">
        <f aca="false">BF103/100*$AG$57</f>
        <v>8586975828.60323</v>
      </c>
      <c r="AH103" s="40" t="n">
        <f aca="false">(AG103-AG102)/AG102</f>
        <v>0.00136281683662766</v>
      </c>
      <c r="AI103" s="40"/>
      <c r="AJ103" s="40" t="n">
        <f aca="false">AB103/AG103</f>
        <v>-0.00720523459545271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14719575</v>
      </c>
      <c r="AX103" s="7"/>
      <c r="AY103" s="40" t="n">
        <f aca="false">(AW103-AW102)/AW102</f>
        <v>0.000168307637823707</v>
      </c>
      <c r="AZ103" s="12" t="n">
        <f aca="false">workers_and_wage_high!B91</f>
        <v>8319.18318711543</v>
      </c>
      <c r="BA103" s="40" t="n">
        <f aca="false">(AZ103-AZ102)/AZ102</f>
        <v>0.00119430818761396</v>
      </c>
      <c r="BB103" s="39"/>
      <c r="BC103" s="39"/>
      <c r="BD103" s="39"/>
      <c r="BE103" s="39"/>
      <c r="BF103" s="7" t="n">
        <f aca="false">BF102*(1+AY103)*(1+BA103)*(1-BE103)</f>
        <v>140.805282529328</v>
      </c>
      <c r="BG103" s="7"/>
      <c r="BH103" s="7"/>
      <c r="BI103" s="40" t="n">
        <f aca="false">T110/AG110</f>
        <v>0.0162189501979273</v>
      </c>
      <c r="BJ103" s="7"/>
      <c r="BK103" s="7"/>
      <c r="BL103" s="7"/>
      <c r="BM103" s="7"/>
      <c r="BN103" s="7"/>
      <c r="BO103" s="7"/>
      <c r="BP103" s="7"/>
    </row>
    <row r="104" customFormat="false" ht="13.25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2" t="n">
        <f aca="false">'High pensions'!Q104</f>
        <v>186604569.982277</v>
      </c>
      <c r="E104" s="9"/>
      <c r="F104" s="82" t="n">
        <f aca="false">'High pensions'!I104</f>
        <v>33917589.4745621</v>
      </c>
      <c r="G104" s="82" t="n">
        <f aca="false">'High pensions'!K104</f>
        <v>5177694.49018623</v>
      </c>
      <c r="H104" s="82" t="n">
        <f aca="false">'High pensions'!V104</f>
        <v>28486147.418154</v>
      </c>
      <c r="I104" s="82" t="n">
        <f aca="false">'High pensions'!M104</f>
        <v>160134.881139779</v>
      </c>
      <c r="J104" s="82" t="n">
        <f aca="false">'High pensions'!W104</f>
        <v>881014.868602697</v>
      </c>
      <c r="K104" s="9"/>
      <c r="L104" s="82" t="n">
        <f aca="false">'High pensions'!N104</f>
        <v>5049952.90935827</v>
      </c>
      <c r="M104" s="67"/>
      <c r="N104" s="82" t="n">
        <f aca="false">'High pensions'!L104</f>
        <v>1496333.63138344</v>
      </c>
      <c r="O104" s="9"/>
      <c r="P104" s="82" t="n">
        <f aca="false">'High pensions'!X104</f>
        <v>34436615.8032015</v>
      </c>
      <c r="Q104" s="67"/>
      <c r="R104" s="82" t="n">
        <f aca="false">'High SIPA income'!G99</f>
        <v>36206367.127365</v>
      </c>
      <c r="S104" s="67"/>
      <c r="T104" s="82" t="n">
        <f aca="false">'High SIPA income'!J99</f>
        <v>138438182.77887</v>
      </c>
      <c r="U104" s="9"/>
      <c r="V104" s="82" t="n">
        <f aca="false">'High SIPA income'!F99</f>
        <v>134223.35703921</v>
      </c>
      <c r="W104" s="67"/>
      <c r="X104" s="82" t="n">
        <f aca="false">'High SIPA income'!M99</f>
        <v>337130.375214873</v>
      </c>
      <c r="Y104" s="9"/>
      <c r="Z104" s="9" t="n">
        <f aca="false">R104+V104-N104-L104-F104</f>
        <v>-4123285.53089961</v>
      </c>
      <c r="AA104" s="9"/>
      <c r="AB104" s="9" t="n">
        <f aca="false">T104-P104-D104</f>
        <v>-82603003.0066085</v>
      </c>
      <c r="AC104" s="50"/>
      <c r="AD104" s="9"/>
      <c r="AE104" s="9"/>
      <c r="AF104" s="9"/>
      <c r="AG104" s="9" t="n">
        <f aca="false">BF104/100*$AG$57</f>
        <v>8646233693.17451</v>
      </c>
      <c r="AH104" s="40" t="n">
        <f aca="false">(AG104-AG103)/AG103</f>
        <v>0.00690090035817933</v>
      </c>
      <c r="AI104" s="40"/>
      <c r="AJ104" s="40" t="n">
        <f aca="false">AB104/AG104</f>
        <v>-0.00955363987811441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14756717</v>
      </c>
      <c r="AX104" s="7"/>
      <c r="AY104" s="40" t="n">
        <f aca="false">(AW104-AW103)/AW103</f>
        <v>0.00252330654927197</v>
      </c>
      <c r="AZ104" s="12" t="n">
        <f aca="false">workers_and_wage_high!B92</f>
        <v>8355.50952943304</v>
      </c>
      <c r="BA104" s="40" t="n">
        <f aca="false">(AZ104-AZ103)/AZ103</f>
        <v>0.00436657560009792</v>
      </c>
      <c r="BB104" s="39"/>
      <c r="BC104" s="39"/>
      <c r="BD104" s="39"/>
      <c r="BE104" s="39"/>
      <c r="BF104" s="7" t="n">
        <f aca="false">BF103*(1+AY104)*(1+BA104)*(1-BE104)</f>
        <v>141.776965753968</v>
      </c>
      <c r="BG104" s="7"/>
      <c r="BH104" s="7"/>
      <c r="BI104" s="40" t="n">
        <f aca="false">T111/AG111</f>
        <v>0.0186655239701698</v>
      </c>
      <c r="BJ104" s="7"/>
      <c r="BK104" s="7"/>
      <c r="BL104" s="7"/>
      <c r="BM104" s="7"/>
      <c r="BN104" s="7"/>
      <c r="BO104" s="7"/>
      <c r="BP104" s="7"/>
    </row>
    <row r="105" customFormat="false" ht="13.25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2" t="n">
        <f aca="false">'High pensions'!Q105</f>
        <v>187330142.206151</v>
      </c>
      <c r="E105" s="9"/>
      <c r="F105" s="82" t="n">
        <f aca="false">'High pensions'!I105</f>
        <v>34049470.8150129</v>
      </c>
      <c r="G105" s="82" t="n">
        <f aca="false">'High pensions'!K105</f>
        <v>5263497.55739896</v>
      </c>
      <c r="H105" s="82" t="n">
        <f aca="false">'High pensions'!V105</f>
        <v>28958210.5779608</v>
      </c>
      <c r="I105" s="82" t="n">
        <f aca="false">'High pensions'!M105</f>
        <v>162788.584249453</v>
      </c>
      <c r="J105" s="82" t="n">
        <f aca="false">'High pensions'!W105</f>
        <v>895614.76014312</v>
      </c>
      <c r="K105" s="9"/>
      <c r="L105" s="82" t="n">
        <f aca="false">'High pensions'!N105</f>
        <v>4993537.27952187</v>
      </c>
      <c r="M105" s="67"/>
      <c r="N105" s="82" t="n">
        <f aca="false">'High pensions'!L105</f>
        <v>1500715.37599215</v>
      </c>
      <c r="O105" s="9"/>
      <c r="P105" s="82" t="n">
        <f aca="false">'High pensions'!X105</f>
        <v>34167981.8978053</v>
      </c>
      <c r="Q105" s="67"/>
      <c r="R105" s="82" t="n">
        <f aca="false">'High SIPA income'!G100</f>
        <v>41906152.4940907</v>
      </c>
      <c r="S105" s="67"/>
      <c r="T105" s="82" t="n">
        <f aca="false">'High SIPA income'!J100</f>
        <v>160231806.138633</v>
      </c>
      <c r="U105" s="9"/>
      <c r="V105" s="82" t="n">
        <f aca="false">'High SIPA income'!F100</f>
        <v>134322.727689524</v>
      </c>
      <c r="W105" s="67"/>
      <c r="X105" s="82" t="n">
        <f aca="false">'High SIPA income'!M100</f>
        <v>337379.96563911</v>
      </c>
      <c r="Y105" s="9"/>
      <c r="Z105" s="9" t="n">
        <f aca="false">R105+V105-N105-L105-F105</f>
        <v>1496751.75125326</v>
      </c>
      <c r="AA105" s="9"/>
      <c r="AB105" s="9" t="n">
        <f aca="false">T105-P105-D105</f>
        <v>-61266317.9653234</v>
      </c>
      <c r="AC105" s="50"/>
      <c r="AD105" s="9"/>
      <c r="AE105" s="9"/>
      <c r="AF105" s="9"/>
      <c r="AG105" s="9" t="n">
        <f aca="false">BF105/100*$AG$57</f>
        <v>8697856277.44382</v>
      </c>
      <c r="AH105" s="40" t="n">
        <f aca="false">(AG105-AG104)/AG104</f>
        <v>0.00597052845218142</v>
      </c>
      <c r="AI105" s="40" t="n">
        <f aca="false">(AG105-AG101)/AG101</f>
        <v>0.0210041779010768</v>
      </c>
      <c r="AJ105" s="40" t="n">
        <f aca="false">AB105/AG105</f>
        <v>-0.00704384115017002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14804040</v>
      </c>
      <c r="AX105" s="7"/>
      <c r="AY105" s="40" t="n">
        <f aca="false">(AW105-AW104)/AW104</f>
        <v>0.0032068786031473</v>
      </c>
      <c r="AZ105" s="12" t="n">
        <f aca="false">workers_and_wage_high!B93</f>
        <v>8378.52741651309</v>
      </c>
      <c r="BA105" s="40" t="n">
        <f aca="false">(AZ105-AZ104)/AZ104</f>
        <v>0.00275481549018277</v>
      </c>
      <c r="BB105" s="39"/>
      <c r="BC105" s="39"/>
      <c r="BD105" s="39"/>
      <c r="BE105" s="39"/>
      <c r="BF105" s="7" t="n">
        <f aca="false">BF104*(1+AY105)*(1+BA105)*(1-BE105)</f>
        <v>142.623449161866</v>
      </c>
      <c r="BG105" s="7"/>
      <c r="BH105" s="7"/>
      <c r="BI105" s="40" t="n">
        <f aca="false">T112/AG112</f>
        <v>0.0161996790712036</v>
      </c>
      <c r="BJ105" s="7"/>
      <c r="BK105" s="7"/>
      <c r="BL105" s="7"/>
      <c r="BM105" s="7"/>
      <c r="BN105" s="7"/>
      <c r="BO105" s="7"/>
      <c r="BP105" s="7"/>
    </row>
    <row r="106" customFormat="false" ht="13.25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1" t="n">
        <f aca="false">'High pensions'!Q106</f>
        <v>187509084.89742</v>
      </c>
      <c r="E106" s="6"/>
      <c r="F106" s="81" t="n">
        <f aca="false">'High pensions'!I106</f>
        <v>34081995.767336</v>
      </c>
      <c r="G106" s="81" t="n">
        <f aca="false">'High pensions'!K106</f>
        <v>5376061.93260718</v>
      </c>
      <c r="H106" s="81" t="n">
        <f aca="false">'High pensions'!V106</f>
        <v>29577506.5584964</v>
      </c>
      <c r="I106" s="81" t="n">
        <f aca="false">'High pensions'!M106</f>
        <v>166269.956678572</v>
      </c>
      <c r="J106" s="81" t="n">
        <f aca="false">'High pensions'!W106</f>
        <v>914768.244077207</v>
      </c>
      <c r="K106" s="6"/>
      <c r="L106" s="81" t="n">
        <f aca="false">'High pensions'!N106</f>
        <v>6162091.37759766</v>
      </c>
      <c r="M106" s="8"/>
      <c r="N106" s="81" t="n">
        <f aca="false">'High pensions'!L106</f>
        <v>1500813.63018517</v>
      </c>
      <c r="O106" s="6"/>
      <c r="P106" s="81" t="n">
        <f aca="false">'High pensions'!X106</f>
        <v>40232155.2333734</v>
      </c>
      <c r="Q106" s="8"/>
      <c r="R106" s="81" t="n">
        <f aca="false">'High SIPA income'!G101</f>
        <v>36639362.9155664</v>
      </c>
      <c r="S106" s="8"/>
      <c r="T106" s="81" t="n">
        <f aca="false">'High SIPA income'!J101</f>
        <v>140093779.703539</v>
      </c>
      <c r="U106" s="6"/>
      <c r="V106" s="81" t="n">
        <f aca="false">'High SIPA income'!F101</f>
        <v>133616.478144523</v>
      </c>
      <c r="W106" s="8"/>
      <c r="X106" s="81" t="n">
        <f aca="false">'High SIPA income'!M101</f>
        <v>335606.07039946</v>
      </c>
      <c r="Y106" s="6"/>
      <c r="Z106" s="6" t="n">
        <f aca="false">R106+V106-N106-L106-F106</f>
        <v>-4971921.38140789</v>
      </c>
      <c r="AA106" s="6"/>
      <c r="AB106" s="6" t="n">
        <f aca="false">T106-P106-D106</f>
        <v>-87647460.4272544</v>
      </c>
      <c r="AC106" s="50"/>
      <c r="AD106" s="6"/>
      <c r="AE106" s="6"/>
      <c r="AF106" s="6"/>
      <c r="AG106" s="6" t="n">
        <f aca="false">BF106/100*$AG$57</f>
        <v>8730012074.17488</v>
      </c>
      <c r="AH106" s="61" t="n">
        <f aca="false">(AG106-AG105)/AG105</f>
        <v>0.00369697954362083</v>
      </c>
      <c r="AI106" s="61"/>
      <c r="AJ106" s="61" t="n">
        <f aca="false">AB106/AG106</f>
        <v>-0.0100397868505283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0.00509166762643854</v>
      </c>
      <c r="AV106" s="5"/>
      <c r="AW106" s="5" t="n">
        <f aca="false">workers_and_wage_high!C94</f>
        <v>14775779</v>
      </c>
      <c r="AX106" s="5"/>
      <c r="AY106" s="61" t="n">
        <f aca="false">(AW106-AW105)/AW105</f>
        <v>-0.00190900592000562</v>
      </c>
      <c r="AZ106" s="11" t="n">
        <f aca="false">workers_and_wage_high!B94</f>
        <v>8425.58715673934</v>
      </c>
      <c r="BA106" s="61" t="n">
        <f aca="false">(AZ106-AZ105)/AZ105</f>
        <v>0.00561670779205241</v>
      </c>
      <c r="BB106" s="66"/>
      <c r="BC106" s="66"/>
      <c r="BD106" s="66"/>
      <c r="BE106" s="66"/>
      <c r="BF106" s="5" t="n">
        <f aca="false">BF105*(1+AY106)*(1+BA106)*(1-BE106)</f>
        <v>143.150725135858</v>
      </c>
      <c r="BG106" s="5"/>
      <c r="BH106" s="5"/>
      <c r="BI106" s="61" t="n">
        <f aca="false">T113/AG113</f>
        <v>0.0185883911130265</v>
      </c>
      <c r="BJ106" s="5"/>
      <c r="BK106" s="5"/>
      <c r="BL106" s="5"/>
      <c r="BM106" s="5"/>
      <c r="BN106" s="5"/>
      <c r="BO106" s="5"/>
      <c r="BP106" s="5"/>
    </row>
    <row r="107" customFormat="false" ht="13.25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2" t="n">
        <f aca="false">'High pensions'!Q107</f>
        <v>188613333.231012</v>
      </c>
      <c r="E107" s="9"/>
      <c r="F107" s="82" t="n">
        <f aca="false">'High pensions'!I107</f>
        <v>34282705.9732024</v>
      </c>
      <c r="G107" s="82" t="n">
        <f aca="false">'High pensions'!K107</f>
        <v>5407733.60975442</v>
      </c>
      <c r="H107" s="82" t="n">
        <f aca="false">'High pensions'!V107</f>
        <v>29751754.781505</v>
      </c>
      <c r="I107" s="82" t="n">
        <f aca="false">'High pensions'!M107</f>
        <v>167249.493085188</v>
      </c>
      <c r="J107" s="82" t="n">
        <f aca="false">'High pensions'!W107</f>
        <v>920157.364376443</v>
      </c>
      <c r="K107" s="9"/>
      <c r="L107" s="82" t="n">
        <f aca="false">'High pensions'!N107</f>
        <v>4990788.17827048</v>
      </c>
      <c r="M107" s="67"/>
      <c r="N107" s="82" t="n">
        <f aca="false">'High pensions'!L107</f>
        <v>1508650.31845409</v>
      </c>
      <c r="O107" s="9"/>
      <c r="P107" s="82" t="n">
        <f aca="false">'High pensions'!X107</f>
        <v>34197372.5105822</v>
      </c>
      <c r="Q107" s="67"/>
      <c r="R107" s="82" t="n">
        <f aca="false">'High SIPA income'!G102</f>
        <v>42519418.6621526</v>
      </c>
      <c r="S107" s="67"/>
      <c r="T107" s="82" t="n">
        <f aca="false">'High SIPA income'!J102</f>
        <v>162576682.485039</v>
      </c>
      <c r="U107" s="9"/>
      <c r="V107" s="82" t="n">
        <f aca="false">'High SIPA income'!F102</f>
        <v>128395.90348319</v>
      </c>
      <c r="W107" s="67"/>
      <c r="X107" s="82" t="n">
        <f aca="false">'High SIPA income'!M102</f>
        <v>322493.491983631</v>
      </c>
      <c r="Y107" s="9"/>
      <c r="Z107" s="9" t="n">
        <f aca="false">R107+V107-N107-L107-F107</f>
        <v>1865670.09570888</v>
      </c>
      <c r="AA107" s="9"/>
      <c r="AB107" s="9" t="n">
        <f aca="false">T107-P107-D107</f>
        <v>-60234023.2565555</v>
      </c>
      <c r="AC107" s="50"/>
      <c r="AD107" s="9"/>
      <c r="AE107" s="9"/>
      <c r="AF107" s="9"/>
      <c r="AG107" s="9" t="n">
        <f aca="false">BF107/100*$AG$57</f>
        <v>8783035705.78311</v>
      </c>
      <c r="AH107" s="40" t="n">
        <f aca="false">(AG107-AG106)/AG106</f>
        <v>0.00607371801524594</v>
      </c>
      <c r="AI107" s="40"/>
      <c r="AJ107" s="40" t="n">
        <f aca="false">AB107/AG107</f>
        <v>-0.00685799594517131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14812702</v>
      </c>
      <c r="AX107" s="7"/>
      <c r="AY107" s="40" t="n">
        <f aca="false">(AW107-AW106)/AW106</f>
        <v>0.00249888686071983</v>
      </c>
      <c r="AZ107" s="12" t="n">
        <f aca="false">workers_and_wage_high!B95</f>
        <v>8455.63212921548</v>
      </c>
      <c r="BA107" s="40" t="n">
        <f aca="false">(AZ107-AZ106)/AZ106</f>
        <v>0.0035659203230845</v>
      </c>
      <c r="BB107" s="39"/>
      <c r="BC107" s="39"/>
      <c r="BD107" s="39"/>
      <c r="BE107" s="39"/>
      <c r="BF107" s="7" t="n">
        <f aca="false">BF106*(1+AY107)*(1+BA107)*(1-BE107)</f>
        <v>144.020182274012</v>
      </c>
      <c r="BG107" s="7"/>
      <c r="BH107" s="7"/>
      <c r="BI107" s="40" t="n">
        <f aca="false">T114/AG114</f>
        <v>0.0162126153506561</v>
      </c>
      <c r="BJ107" s="7"/>
      <c r="BK107" s="7"/>
      <c r="BL107" s="7"/>
      <c r="BM107" s="7"/>
      <c r="BN107" s="7"/>
      <c r="BO107" s="7"/>
      <c r="BP107" s="7"/>
    </row>
    <row r="108" customFormat="false" ht="13.25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2" t="n">
        <f aca="false">'High pensions'!Q108</f>
        <v>189913638.526484</v>
      </c>
      <c r="E108" s="9"/>
      <c r="F108" s="82" t="n">
        <f aca="false">'High pensions'!I108</f>
        <v>34519051.8526607</v>
      </c>
      <c r="G108" s="82" t="n">
        <f aca="false">'High pensions'!K108</f>
        <v>5502850.13637366</v>
      </c>
      <c r="H108" s="82" t="n">
        <f aca="false">'High pensions'!V108</f>
        <v>30275057.8470517</v>
      </c>
      <c r="I108" s="82" t="n">
        <f aca="false">'High pensions'!M108</f>
        <v>170191.241331143</v>
      </c>
      <c r="J108" s="82" t="n">
        <f aca="false">'High pensions'!W108</f>
        <v>936341.995269636</v>
      </c>
      <c r="K108" s="9"/>
      <c r="L108" s="82" t="n">
        <f aca="false">'High pensions'!N108</f>
        <v>5048926.87474102</v>
      </c>
      <c r="M108" s="67"/>
      <c r="N108" s="82" t="n">
        <f aca="false">'High pensions'!L108</f>
        <v>1518821.8126326</v>
      </c>
      <c r="O108" s="9"/>
      <c r="P108" s="82" t="n">
        <f aca="false">'High pensions'!X108</f>
        <v>34555015.0428417</v>
      </c>
      <c r="Q108" s="67"/>
      <c r="R108" s="82" t="n">
        <f aca="false">'High SIPA income'!G103</f>
        <v>37255380.2293308</v>
      </c>
      <c r="S108" s="67"/>
      <c r="T108" s="82" t="n">
        <f aca="false">'High SIPA income'!J103</f>
        <v>142449175.293985</v>
      </c>
      <c r="U108" s="9"/>
      <c r="V108" s="82" t="n">
        <f aca="false">'High SIPA income'!F103</f>
        <v>127759.768769327</v>
      </c>
      <c r="W108" s="67"/>
      <c r="X108" s="82" t="n">
        <f aca="false">'High SIPA income'!M103</f>
        <v>320895.704985135</v>
      </c>
      <c r="Y108" s="9"/>
      <c r="Z108" s="9" t="n">
        <f aca="false">R108+V108-N108-L108-F108</f>
        <v>-3703660.54193415</v>
      </c>
      <c r="AA108" s="9"/>
      <c r="AB108" s="9" t="n">
        <f aca="false">T108-P108-D108</f>
        <v>-82019478.2753404</v>
      </c>
      <c r="AC108" s="50"/>
      <c r="AD108" s="9"/>
      <c r="AE108" s="9"/>
      <c r="AF108" s="9"/>
      <c r="AG108" s="9" t="n">
        <f aca="false">BF108/100*$AG$57</f>
        <v>8822619569.58863</v>
      </c>
      <c r="AH108" s="40" t="n">
        <f aca="false">(AG108-AG107)/AG107</f>
        <v>0.00450685447850969</v>
      </c>
      <c r="AI108" s="40"/>
      <c r="AJ108" s="40" t="n">
        <f aca="false">AB108/AG108</f>
        <v>-0.00929649948390155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14833904</v>
      </c>
      <c r="AX108" s="7"/>
      <c r="AY108" s="40" t="n">
        <f aca="false">(AW108-AW107)/AW107</f>
        <v>0.00143133913043009</v>
      </c>
      <c r="AZ108" s="12" t="n">
        <f aca="false">workers_and_wage_high!B96</f>
        <v>8481.60038622419</v>
      </c>
      <c r="BA108" s="40" t="n">
        <f aca="false">(AZ108-AZ107)/AZ107</f>
        <v>0.00307111953451541</v>
      </c>
      <c r="BB108" s="39"/>
      <c r="BC108" s="39"/>
      <c r="BD108" s="39"/>
      <c r="BE108" s="39"/>
      <c r="BF108" s="7" t="n">
        <f aca="false">BF107*(1+AY108)*(1+BA108)*(1-BE108)</f>
        <v>144.669260277489</v>
      </c>
      <c r="BG108" s="7"/>
      <c r="BH108" s="7"/>
      <c r="BI108" s="40" t="n">
        <f aca="false">T115/AG115</f>
        <v>0.0186318290367208</v>
      </c>
      <c r="BJ108" s="7"/>
      <c r="BK108" s="7"/>
      <c r="BL108" s="7"/>
      <c r="BM108" s="7"/>
      <c r="BN108" s="7"/>
      <c r="BO108" s="7"/>
      <c r="BP108" s="7"/>
    </row>
    <row r="109" customFormat="false" ht="13.25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2" t="n">
        <f aca="false">'High pensions'!Q109</f>
        <v>190648056.41883</v>
      </c>
      <c r="E109" s="9"/>
      <c r="F109" s="82" t="n">
        <f aca="false">'High pensions'!I109</f>
        <v>34652540.9980645</v>
      </c>
      <c r="G109" s="82" t="n">
        <f aca="false">'High pensions'!K109</f>
        <v>5567778.58962306</v>
      </c>
      <c r="H109" s="82" t="n">
        <f aca="false">'High pensions'!V109</f>
        <v>30632275.0398391</v>
      </c>
      <c r="I109" s="82" t="n">
        <f aca="false">'High pensions'!M109</f>
        <v>172199.337823394</v>
      </c>
      <c r="J109" s="82" t="n">
        <f aca="false">'High pensions'!W109</f>
        <v>947389.949685746</v>
      </c>
      <c r="K109" s="9"/>
      <c r="L109" s="82" t="n">
        <f aca="false">'High pensions'!N109</f>
        <v>5051061.02930568</v>
      </c>
      <c r="M109" s="67"/>
      <c r="N109" s="82" t="n">
        <f aca="false">'High pensions'!L109</f>
        <v>1525329.39747638</v>
      </c>
      <c r="O109" s="9"/>
      <c r="P109" s="82" t="n">
        <f aca="false">'High pensions'!X109</f>
        <v>34601891.9927856</v>
      </c>
      <c r="Q109" s="67"/>
      <c r="R109" s="82" t="n">
        <f aca="false">'High SIPA income'!G104</f>
        <v>43052739.1236195</v>
      </c>
      <c r="S109" s="67"/>
      <c r="T109" s="82" t="n">
        <f aca="false">'High SIPA income'!J104</f>
        <v>164615879.493249</v>
      </c>
      <c r="U109" s="9"/>
      <c r="V109" s="82" t="n">
        <f aca="false">'High SIPA income'!F104</f>
        <v>127982.924255981</v>
      </c>
      <c r="W109" s="67"/>
      <c r="X109" s="82" t="n">
        <f aca="false">'High SIPA income'!M104</f>
        <v>321456.207230099</v>
      </c>
      <c r="Y109" s="9"/>
      <c r="Z109" s="9" t="n">
        <f aca="false">R109+V109-N109-L109-F109</f>
        <v>1951790.62302899</v>
      </c>
      <c r="AA109" s="9"/>
      <c r="AB109" s="9" t="n">
        <f aca="false">T109-P109-D109</f>
        <v>-60634068.9183669</v>
      </c>
      <c r="AC109" s="50"/>
      <c r="AD109" s="9"/>
      <c r="AE109" s="9"/>
      <c r="AF109" s="9"/>
      <c r="AG109" s="9" t="n">
        <f aca="false">BF109/100*$AG$57</f>
        <v>8876341545.34929</v>
      </c>
      <c r="AH109" s="40" t="n">
        <f aca="false">(AG109-AG108)/AG108</f>
        <v>0.00608911846837769</v>
      </c>
      <c r="AI109" s="40" t="n">
        <f aca="false">(AG109-AG105)/AG105</f>
        <v>0.0205206044124151</v>
      </c>
      <c r="AJ109" s="40" t="n">
        <f aca="false">AB109/AG109</f>
        <v>-0.00683097519497048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14832572</v>
      </c>
      <c r="AX109" s="7"/>
      <c r="AY109" s="40" t="n">
        <f aca="false">(AW109-AW108)/AW108</f>
        <v>-8.97942982508179E-005</v>
      </c>
      <c r="AZ109" s="12" t="n">
        <f aca="false">workers_and_wage_high!B97</f>
        <v>8534.01216141064</v>
      </c>
      <c r="BA109" s="40" t="n">
        <f aca="false">(AZ109-AZ108)/AZ108</f>
        <v>0.00617946764758941</v>
      </c>
      <c r="BB109" s="39"/>
      <c r="BC109" s="39"/>
      <c r="BD109" s="39"/>
      <c r="BE109" s="39"/>
      <c r="BF109" s="7" t="n">
        <f aca="false">BF108*(1+AY109)*(1+BA109)*(1-BE109)</f>
        <v>145.550168542051</v>
      </c>
      <c r="BG109" s="7"/>
      <c r="BH109" s="7"/>
      <c r="BI109" s="40" t="n">
        <f aca="false">T116/AG116</f>
        <v>0.0162481683154236</v>
      </c>
      <c r="BJ109" s="7"/>
      <c r="BK109" s="7"/>
      <c r="BL109" s="7"/>
      <c r="BM109" s="7"/>
      <c r="BN109" s="7"/>
      <c r="BO109" s="7"/>
      <c r="BP109" s="7"/>
    </row>
    <row r="110" customFormat="false" ht="13.25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1" t="n">
        <f aca="false">'High pensions'!Q110</f>
        <v>191383381.8837</v>
      </c>
      <c r="E110" s="6"/>
      <c r="F110" s="81" t="n">
        <f aca="false">'High pensions'!I110</f>
        <v>34786195.1055176</v>
      </c>
      <c r="G110" s="81" t="n">
        <f aca="false">'High pensions'!K110</f>
        <v>5702384.78228509</v>
      </c>
      <c r="H110" s="81" t="n">
        <f aca="false">'High pensions'!V110</f>
        <v>31372838.596618</v>
      </c>
      <c r="I110" s="81" t="n">
        <f aca="false">'High pensions'!M110</f>
        <v>176362.415946962</v>
      </c>
      <c r="J110" s="81" t="n">
        <f aca="false">'High pensions'!W110</f>
        <v>970293.977214995</v>
      </c>
      <c r="K110" s="6"/>
      <c r="L110" s="81" t="n">
        <f aca="false">'High pensions'!N110</f>
        <v>6047763.30599351</v>
      </c>
      <c r="M110" s="8"/>
      <c r="N110" s="81" t="n">
        <f aca="false">'High pensions'!L110</f>
        <v>1530839.07886039</v>
      </c>
      <c r="O110" s="6"/>
      <c r="P110" s="81" t="n">
        <f aca="false">'High pensions'!X110</f>
        <v>39804097.4859981</v>
      </c>
      <c r="Q110" s="8"/>
      <c r="R110" s="81" t="n">
        <f aca="false">'High SIPA income'!G105</f>
        <v>38087753.4730011</v>
      </c>
      <c r="S110" s="8"/>
      <c r="T110" s="81" t="n">
        <f aca="false">'High SIPA income'!J105</f>
        <v>145631826.534362</v>
      </c>
      <c r="U110" s="6"/>
      <c r="V110" s="81" t="n">
        <f aca="false">'High SIPA income'!F105</f>
        <v>125866.181274166</v>
      </c>
      <c r="W110" s="8"/>
      <c r="X110" s="81" t="n">
        <f aca="false">'High SIPA income'!M105</f>
        <v>316139.559133714</v>
      </c>
      <c r="Y110" s="6"/>
      <c r="Z110" s="6" t="n">
        <f aca="false">R110+V110-N110-L110-F110</f>
        <v>-4151177.83609625</v>
      </c>
      <c r="AA110" s="6"/>
      <c r="AB110" s="6" t="n">
        <f aca="false">T110-P110-D110</f>
        <v>-85555652.8353359</v>
      </c>
      <c r="AC110" s="50"/>
      <c r="AD110" s="6"/>
      <c r="AE110" s="6"/>
      <c r="AF110" s="6"/>
      <c r="AG110" s="6" t="n">
        <f aca="false">BF110/100*$AG$57</f>
        <v>8979115464.14225</v>
      </c>
      <c r="AH110" s="61" t="n">
        <f aca="false">(AG110-AG109)/AG109</f>
        <v>0.0115784096711338</v>
      </c>
      <c r="AI110" s="61"/>
      <c r="AJ110" s="61" t="n">
        <f aca="false">AB110/AG110</f>
        <v>-0.00952829409277553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0.00626236722404884</v>
      </c>
      <c r="AV110" s="5"/>
      <c r="AW110" s="5" t="n">
        <f aca="false">workers_and_wage_high!C98</f>
        <v>14938454</v>
      </c>
      <c r="AX110" s="5"/>
      <c r="AY110" s="61" t="n">
        <f aca="false">(AW110-AW109)/AW109</f>
        <v>0.00713847874798787</v>
      </c>
      <c r="AZ110" s="11" t="n">
        <f aca="false">workers_and_wage_high!B98</f>
        <v>8571.63402304486</v>
      </c>
      <c r="BA110" s="61" t="n">
        <f aca="false">(AZ110-AZ109)/AZ109</f>
        <v>0.00440846121644092</v>
      </c>
      <c r="BB110" s="66"/>
      <c r="BC110" s="66"/>
      <c r="BD110" s="66"/>
      <c r="BE110" s="66"/>
      <c r="BF110" s="5" t="n">
        <f aca="false">BF109*(1+AY110)*(1+BA110)*(1-BE110)</f>
        <v>147.235408021134</v>
      </c>
      <c r="BG110" s="5"/>
      <c r="BH110" s="5"/>
      <c r="BI110" s="61" t="n">
        <f aca="false">T117/AG117</f>
        <v>0.0186531059631894</v>
      </c>
      <c r="BJ110" s="5"/>
      <c r="BK110" s="5"/>
      <c r="BL110" s="5"/>
      <c r="BM110" s="5"/>
      <c r="BN110" s="5"/>
      <c r="BO110" s="5"/>
      <c r="BP110" s="5"/>
    </row>
    <row r="111" customFormat="false" ht="13.25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2" t="n">
        <f aca="false">'High pensions'!Q111</f>
        <v>191854140.46038</v>
      </c>
      <c r="E111" s="9"/>
      <c r="F111" s="82" t="n">
        <f aca="false">'High pensions'!I111</f>
        <v>34871761.0493043</v>
      </c>
      <c r="G111" s="82" t="n">
        <f aca="false">'High pensions'!K111</f>
        <v>5805986.34929074</v>
      </c>
      <c r="H111" s="82" t="n">
        <f aca="false">'High pensions'!V111</f>
        <v>31942823.8508791</v>
      </c>
      <c r="I111" s="82" t="n">
        <f aca="false">'High pensions'!M111</f>
        <v>179566.588122396</v>
      </c>
      <c r="J111" s="82" t="n">
        <f aca="false">'High pensions'!W111</f>
        <v>987922.387140599</v>
      </c>
      <c r="K111" s="9"/>
      <c r="L111" s="82" t="n">
        <f aca="false">'High pensions'!N111</f>
        <v>5028103.2960882</v>
      </c>
      <c r="M111" s="67"/>
      <c r="N111" s="82" t="n">
        <f aca="false">'High pensions'!L111</f>
        <v>1533022.16198491</v>
      </c>
      <c r="O111" s="9"/>
      <c r="P111" s="82" t="n">
        <f aca="false">'High pensions'!X111</f>
        <v>34525087.5265771</v>
      </c>
      <c r="Q111" s="67"/>
      <c r="R111" s="82" t="n">
        <f aca="false">'High SIPA income'!G106</f>
        <v>43968593.5823603</v>
      </c>
      <c r="S111" s="67"/>
      <c r="T111" s="82" t="n">
        <f aca="false">'High SIPA income'!J106</f>
        <v>168117728.394907</v>
      </c>
      <c r="U111" s="9"/>
      <c r="V111" s="82" t="n">
        <f aca="false">'High SIPA income'!F106</f>
        <v>126820.51296132</v>
      </c>
      <c r="W111" s="67"/>
      <c r="X111" s="82" t="n">
        <f aca="false">'High SIPA income'!M106</f>
        <v>318536.565190385</v>
      </c>
      <c r="Y111" s="9"/>
      <c r="Z111" s="9" t="n">
        <f aca="false">R111+V111-N111-L111-F111</f>
        <v>2662527.58794416</v>
      </c>
      <c r="AA111" s="9"/>
      <c r="AB111" s="9" t="n">
        <f aca="false">T111-P111-D111</f>
        <v>-58261499.5920501</v>
      </c>
      <c r="AC111" s="50"/>
      <c r="AD111" s="9"/>
      <c r="AE111" s="9"/>
      <c r="AF111" s="9"/>
      <c r="AG111" s="9" t="n">
        <f aca="false">BF111/100*$AG$57</f>
        <v>9006858241.08571</v>
      </c>
      <c r="AH111" s="40" t="n">
        <f aca="false">(AG111-AG110)/AG110</f>
        <v>0.00308970043366189</v>
      </c>
      <c r="AI111" s="40"/>
      <c r="AJ111" s="40" t="n">
        <f aca="false">AB111/AG111</f>
        <v>-0.00646857073050004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14919472</v>
      </c>
      <c r="AX111" s="7"/>
      <c r="AY111" s="40" t="n">
        <f aca="false">(AW111-AW110)/AW110</f>
        <v>-0.0012706803528665</v>
      </c>
      <c r="AZ111" s="12" t="n">
        <f aca="false">workers_and_wage_high!B99</f>
        <v>8609.0571641983</v>
      </c>
      <c r="BA111" s="40" t="n">
        <f aca="false">(AZ111-AZ110)/AZ110</f>
        <v>0.00436592848607785</v>
      </c>
      <c r="BB111" s="39"/>
      <c r="BC111" s="39"/>
      <c r="BD111" s="39"/>
      <c r="BE111" s="39"/>
      <c r="BF111" s="7" t="n">
        <f aca="false">BF110*(1+AY111)*(1+BA111)*(1-BE111)</f>
        <v>147.690321325147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3.25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2" t="n">
        <f aca="false">'High pensions'!Q112</f>
        <v>192067076.943488</v>
      </c>
      <c r="E112" s="9"/>
      <c r="F112" s="82" t="n">
        <f aca="false">'High pensions'!I112</f>
        <v>34910464.7756863</v>
      </c>
      <c r="G112" s="82" t="n">
        <f aca="false">'High pensions'!K112</f>
        <v>5931468.85804891</v>
      </c>
      <c r="H112" s="82" t="n">
        <f aca="false">'High pensions'!V112</f>
        <v>32633191.5907409</v>
      </c>
      <c r="I112" s="82" t="n">
        <f aca="false">'High pensions'!M112</f>
        <v>183447.49045512</v>
      </c>
      <c r="J112" s="82" t="n">
        <f aca="false">'High pensions'!W112</f>
        <v>1009273.96672394</v>
      </c>
      <c r="K112" s="9"/>
      <c r="L112" s="82" t="n">
        <f aca="false">'High pensions'!N112</f>
        <v>5104200.28395881</v>
      </c>
      <c r="M112" s="67"/>
      <c r="N112" s="82" t="n">
        <f aca="false">'High pensions'!L112</f>
        <v>1534105.89544892</v>
      </c>
      <c r="O112" s="9"/>
      <c r="P112" s="82" t="n">
        <f aca="false">'High pensions'!X112</f>
        <v>34925917.5401535</v>
      </c>
      <c r="Q112" s="67"/>
      <c r="R112" s="82" t="n">
        <f aca="false">'High SIPA income'!G107</f>
        <v>38370425.636503</v>
      </c>
      <c r="S112" s="67"/>
      <c r="T112" s="82" t="n">
        <f aca="false">'High SIPA income'!J107</f>
        <v>146712648.051189</v>
      </c>
      <c r="U112" s="9"/>
      <c r="V112" s="82" t="n">
        <f aca="false">'High SIPA income'!F107</f>
        <v>133407.283283147</v>
      </c>
      <c r="W112" s="67"/>
      <c r="X112" s="82" t="n">
        <f aca="false">'High SIPA income'!M107</f>
        <v>335080.633220237</v>
      </c>
      <c r="Y112" s="9"/>
      <c r="Z112" s="9" t="n">
        <f aca="false">R112+V112-N112-L112-F112</f>
        <v>-3044938.03530798</v>
      </c>
      <c r="AA112" s="9"/>
      <c r="AB112" s="9" t="n">
        <f aca="false">T112-P112-D112</f>
        <v>-80280346.4324531</v>
      </c>
      <c r="AC112" s="50"/>
      <c r="AD112" s="9"/>
      <c r="AE112" s="9"/>
      <c r="AF112" s="9"/>
      <c r="AG112" s="9" t="n">
        <f aca="false">BF112/100*$AG$57</f>
        <v>9056515712.83187</v>
      </c>
      <c r="AH112" s="40" t="n">
        <f aca="false">(AG112-AG111)/AG111</f>
        <v>0.00551329558176531</v>
      </c>
      <c r="AI112" s="40"/>
      <c r="AJ112" s="40" t="n">
        <f aca="false">AB112/AG112</f>
        <v>-0.00886437444355191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15015738</v>
      </c>
      <c r="AX112" s="7"/>
      <c r="AY112" s="40" t="n">
        <f aca="false">(AW112-AW111)/AW111</f>
        <v>0.00645237311347211</v>
      </c>
      <c r="AZ112" s="12" t="n">
        <f aca="false">workers_and_wage_high!B100</f>
        <v>8601.02442229412</v>
      </c>
      <c r="BA112" s="40" t="n">
        <f aca="false">(AZ112-AZ111)/AZ111</f>
        <v>-0.000933057099166561</v>
      </c>
      <c r="BB112" s="39"/>
      <c r="BC112" s="39"/>
      <c r="BD112" s="39"/>
      <c r="BE112" s="39"/>
      <c r="BF112" s="7" t="n">
        <f aca="false">BF111*(1+AY112)*(1+BA112)*(1-BE112)</f>
        <v>148.504581721178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3.25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2" t="n">
        <f aca="false">'High pensions'!Q113</f>
        <v>193034929.438862</v>
      </c>
      <c r="E113" s="9"/>
      <c r="F113" s="82" t="n">
        <f aca="false">'High pensions'!I113</f>
        <v>35086383.4234083</v>
      </c>
      <c r="G113" s="82" t="n">
        <f aca="false">'High pensions'!K113</f>
        <v>6041649.66604032</v>
      </c>
      <c r="H113" s="82" t="n">
        <f aca="false">'High pensions'!V113</f>
        <v>33239373.8877157</v>
      </c>
      <c r="I113" s="82" t="n">
        <f aca="false">'High pensions'!M113</f>
        <v>186855.144310526</v>
      </c>
      <c r="J113" s="82" t="n">
        <f aca="false">'High pensions'!W113</f>
        <v>1028021.87281595</v>
      </c>
      <c r="K113" s="9"/>
      <c r="L113" s="82" t="n">
        <f aca="false">'High pensions'!N113</f>
        <v>5135069.26684458</v>
      </c>
      <c r="M113" s="67"/>
      <c r="N113" s="82" t="n">
        <f aca="false">'High pensions'!L113</f>
        <v>1541518.58210428</v>
      </c>
      <c r="O113" s="9"/>
      <c r="P113" s="82" t="n">
        <f aca="false">'High pensions'!X113</f>
        <v>35126879.2539744</v>
      </c>
      <c r="Q113" s="67"/>
      <c r="R113" s="82" t="n">
        <f aca="false">'High SIPA income'!G108</f>
        <v>44242641.7808411</v>
      </c>
      <c r="S113" s="67"/>
      <c r="T113" s="82" t="n">
        <f aca="false">'High SIPA income'!J108</f>
        <v>169165575.434021</v>
      </c>
      <c r="U113" s="9"/>
      <c r="V113" s="82" t="n">
        <f aca="false">'High SIPA income'!F108</f>
        <v>133551.688815567</v>
      </c>
      <c r="W113" s="67"/>
      <c r="X113" s="82" t="n">
        <f aca="false">'High SIPA income'!M108</f>
        <v>335443.338284405</v>
      </c>
      <c r="Y113" s="9"/>
      <c r="Z113" s="9" t="n">
        <f aca="false">R113+V113-N113-L113-F113</f>
        <v>2613222.19729945</v>
      </c>
      <c r="AA113" s="9"/>
      <c r="AB113" s="9" t="n">
        <f aca="false">T113-P113-D113</f>
        <v>-58996233.2588151</v>
      </c>
      <c r="AC113" s="50"/>
      <c r="AD113" s="9"/>
      <c r="AE113" s="9"/>
      <c r="AF113" s="9"/>
      <c r="AG113" s="9" t="n">
        <f aca="false">BF113/100*$AG$57</f>
        <v>9100603403.78098</v>
      </c>
      <c r="AH113" s="40" t="n">
        <f aca="false">(AG113-AG112)/AG112</f>
        <v>0.00486806320963432</v>
      </c>
      <c r="AI113" s="40" t="n">
        <f aca="false">(AG113-AG109)/AG109</f>
        <v>0.0252651227181763</v>
      </c>
      <c r="AJ113" s="40" t="n">
        <f aca="false">AB113/AG113</f>
        <v>-0.00648267270215338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15066155</v>
      </c>
      <c r="AX113" s="7"/>
      <c r="AY113" s="40" t="n">
        <f aca="false">(AW113-AW112)/AW112</f>
        <v>0.00335761052836697</v>
      </c>
      <c r="AZ113" s="12" t="n">
        <f aca="false">workers_and_wage_high!B101</f>
        <v>8613.97238846688</v>
      </c>
      <c r="BA113" s="40" t="n">
        <f aca="false">(AZ113-AZ112)/AZ112</f>
        <v>0.0015053981406211</v>
      </c>
      <c r="BB113" s="39"/>
      <c r="BC113" s="39"/>
      <c r="BD113" s="39"/>
      <c r="BE113" s="39"/>
      <c r="BF113" s="7" t="n">
        <f aca="false">BF112*(1+AY113)*(1+BA113)*(1-BE113)</f>
        <v>149.227511411917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3.25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1" t="n">
        <f aca="false">'High pensions'!Q114</f>
        <v>193261682.280691</v>
      </c>
      <c r="E114" s="6"/>
      <c r="F114" s="81" t="n">
        <f aca="false">'High pensions'!I114</f>
        <v>35127598.4365352</v>
      </c>
      <c r="G114" s="81" t="n">
        <f aca="false">'High pensions'!K114</f>
        <v>6154052.22225041</v>
      </c>
      <c r="H114" s="81" t="n">
        <f aca="false">'High pensions'!V114</f>
        <v>33857779.5878679</v>
      </c>
      <c r="I114" s="81" t="n">
        <f aca="false">'High pensions'!M114</f>
        <v>190331.512028364</v>
      </c>
      <c r="J114" s="81" t="n">
        <f aca="false">'High pensions'!W114</f>
        <v>1047147.82230519</v>
      </c>
      <c r="K114" s="6"/>
      <c r="L114" s="81" t="n">
        <f aca="false">'High pensions'!N114</f>
        <v>6217193.1621414</v>
      </c>
      <c r="M114" s="8"/>
      <c r="N114" s="81" t="n">
        <f aca="false">'High pensions'!L114</f>
        <v>1542126.34994889</v>
      </c>
      <c r="O114" s="6"/>
      <c r="P114" s="81" t="n">
        <f aca="false">'High pensions'!X114</f>
        <v>40745369.0502307</v>
      </c>
      <c r="Q114" s="8"/>
      <c r="R114" s="81" t="n">
        <f aca="false">'High SIPA income'!G109</f>
        <v>38860985.2787239</v>
      </c>
      <c r="S114" s="8"/>
      <c r="T114" s="81" t="n">
        <f aca="false">'High SIPA income'!J109</f>
        <v>148588345.360859</v>
      </c>
      <c r="U114" s="6"/>
      <c r="V114" s="81" t="n">
        <f aca="false">'High SIPA income'!F109</f>
        <v>134093.505674197</v>
      </c>
      <c r="W114" s="8"/>
      <c r="X114" s="81" t="n">
        <f aca="false">'High SIPA income'!M109</f>
        <v>336804.22602315</v>
      </c>
      <c r="Y114" s="6"/>
      <c r="Z114" s="6" t="n">
        <f aca="false">R114+V114-N114-L114-F114</f>
        <v>-3891839.16422732</v>
      </c>
      <c r="AA114" s="6"/>
      <c r="AB114" s="6" t="n">
        <f aca="false">T114-P114-D114</f>
        <v>-85418705.9700632</v>
      </c>
      <c r="AC114" s="50"/>
      <c r="AD114" s="6"/>
      <c r="AE114" s="6"/>
      <c r="AF114" s="6"/>
      <c r="AG114" s="6" t="n">
        <f aca="false">BF114/100*$AG$57</f>
        <v>9164983079.35525</v>
      </c>
      <c r="AH114" s="61" t="n">
        <f aca="false">(AG114-AG113)/AG113</f>
        <v>0.00707422054536766</v>
      </c>
      <c r="AI114" s="61"/>
      <c r="AJ114" s="61" t="n">
        <f aca="false">AB114/AG114</f>
        <v>-0.00932011605809449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0.00667137510609504</v>
      </c>
      <c r="AV114" s="5"/>
      <c r="AW114" s="5" t="n">
        <f aca="false">workers_and_wage_high!C102</f>
        <v>15066294</v>
      </c>
      <c r="AX114" s="5"/>
      <c r="AY114" s="61" t="n">
        <f aca="false">(AW114-AW113)/AW113</f>
        <v>9.22597703262711E-006</v>
      </c>
      <c r="AZ114" s="11" t="n">
        <f aca="false">workers_and_wage_high!B102</f>
        <v>8674.82949513691</v>
      </c>
      <c r="BA114" s="61" t="n">
        <f aca="false">(AZ114-AZ113)/AZ113</f>
        <v>0.00706492938745864</v>
      </c>
      <c r="BB114" s="66"/>
      <c r="BC114" s="66"/>
      <c r="BD114" s="66"/>
      <c r="BE114" s="66"/>
      <c r="BF114" s="5" t="n">
        <f aca="false">BF113*(1+AY114)*(1+BA114)*(1-BE114)</f>
        <v>150.283179739082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3.25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2" t="n">
        <f aca="false">'High pensions'!Q115</f>
        <v>194197011.993618</v>
      </c>
      <c r="E115" s="9"/>
      <c r="F115" s="82" t="n">
        <f aca="false">'High pensions'!I115</f>
        <v>35297605.6835679</v>
      </c>
      <c r="G115" s="82" t="n">
        <f aca="false">'High pensions'!K115</f>
        <v>6259820.5411549</v>
      </c>
      <c r="H115" s="82" t="n">
        <f aca="false">'High pensions'!V115</f>
        <v>34439685.6717812</v>
      </c>
      <c r="I115" s="82" t="n">
        <f aca="false">'High pensions'!M115</f>
        <v>193602.697149119</v>
      </c>
      <c r="J115" s="82" t="n">
        <f aca="false">'High pensions'!W115</f>
        <v>1065144.91768395</v>
      </c>
      <c r="K115" s="9"/>
      <c r="L115" s="82" t="n">
        <f aca="false">'High pensions'!N115</f>
        <v>5089033.47540477</v>
      </c>
      <c r="M115" s="67"/>
      <c r="N115" s="82" t="n">
        <f aca="false">'High pensions'!L115</f>
        <v>1549337.6114709</v>
      </c>
      <c r="O115" s="9"/>
      <c r="P115" s="82" t="n">
        <f aca="false">'High pensions'!X115</f>
        <v>34931017.3059368</v>
      </c>
      <c r="Q115" s="67"/>
      <c r="R115" s="82" t="n">
        <f aca="false">'High SIPA income'!G110</f>
        <v>45078449.8857854</v>
      </c>
      <c r="S115" s="67"/>
      <c r="T115" s="82" t="n">
        <f aca="false">'High SIPA income'!J110</f>
        <v>172361360.164186</v>
      </c>
      <c r="U115" s="9"/>
      <c r="V115" s="82" t="n">
        <f aca="false">'High SIPA income'!F110</f>
        <v>128761.428931639</v>
      </c>
      <c r="W115" s="67"/>
      <c r="X115" s="82" t="n">
        <f aca="false">'High SIPA income'!M110</f>
        <v>323411.586526225</v>
      </c>
      <c r="Y115" s="9"/>
      <c r="Z115" s="9" t="n">
        <f aca="false">R115+V115-N115-L115-F115</f>
        <v>3271234.54427349</v>
      </c>
      <c r="AA115" s="9"/>
      <c r="AB115" s="9" t="n">
        <f aca="false">T115-P115-D115</f>
        <v>-56766669.1353694</v>
      </c>
      <c r="AC115" s="50"/>
      <c r="AD115" s="9"/>
      <c r="AE115" s="9"/>
      <c r="AF115" s="9"/>
      <c r="AG115" s="9" t="n">
        <f aca="false">BF115/100*$AG$57</f>
        <v>9250909281.34239</v>
      </c>
      <c r="AH115" s="40" t="n">
        <f aca="false">(AG115-AG114)/AG114</f>
        <v>0.00937548943005637</v>
      </c>
      <c r="AI115" s="40"/>
      <c r="AJ115" s="40" t="n">
        <f aca="false">AB115/AG115</f>
        <v>-0.00613633399798426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15137850</v>
      </c>
      <c r="AX115" s="7"/>
      <c r="AY115" s="40" t="n">
        <f aca="false">(AW115-AW114)/AW114</f>
        <v>0.00474940950973079</v>
      </c>
      <c r="AZ115" s="12" t="n">
        <f aca="false">workers_and_wage_high!B103</f>
        <v>8714.77025465354</v>
      </c>
      <c r="BA115" s="40" t="n">
        <f aca="false">(AZ115-AZ114)/AZ114</f>
        <v>0.00460421262908019</v>
      </c>
      <c r="BB115" s="39"/>
      <c r="BC115" s="39"/>
      <c r="BD115" s="39"/>
      <c r="BE115" s="39"/>
      <c r="BF115" s="7" t="n">
        <f aca="false">BF114*(1+AY115)*(1+BA115)*(1-BE115)</f>
        <v>151.692158102241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3.25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2" t="n">
        <f aca="false">'High pensions'!Q116</f>
        <v>194758539.915508</v>
      </c>
      <c r="E116" s="9"/>
      <c r="F116" s="82" t="n">
        <f aca="false">'High pensions'!I116</f>
        <v>35399670.0303037</v>
      </c>
      <c r="G116" s="82" t="n">
        <f aca="false">'High pensions'!K116</f>
        <v>6299194.2864962</v>
      </c>
      <c r="H116" s="82" t="n">
        <f aca="false">'High pensions'!V116</f>
        <v>34656308.401516</v>
      </c>
      <c r="I116" s="82" t="n">
        <f aca="false">'High pensions'!M116</f>
        <v>194820.441850399</v>
      </c>
      <c r="J116" s="82" t="n">
        <f aca="false">'High pensions'!W116</f>
        <v>1071844.58973761</v>
      </c>
      <c r="K116" s="9"/>
      <c r="L116" s="82" t="n">
        <f aca="false">'High pensions'!N116</f>
        <v>5152417.87561588</v>
      </c>
      <c r="M116" s="67"/>
      <c r="N116" s="82" t="n">
        <f aca="false">'High pensions'!L116</f>
        <v>1551604.92016408</v>
      </c>
      <c r="O116" s="9"/>
      <c r="P116" s="82" t="n">
        <f aca="false">'High pensions'!X116</f>
        <v>35272393.3234146</v>
      </c>
      <c r="Q116" s="67"/>
      <c r="R116" s="82" t="n">
        <f aca="false">'High SIPA income'!G111</f>
        <v>39688724.8246211</v>
      </c>
      <c r="S116" s="67"/>
      <c r="T116" s="82" t="n">
        <f aca="false">'High SIPA income'!J111</f>
        <v>151753279.25619</v>
      </c>
      <c r="U116" s="9"/>
      <c r="V116" s="82" t="n">
        <f aca="false">'High SIPA income'!F111</f>
        <v>131261.588960423</v>
      </c>
      <c r="W116" s="67"/>
      <c r="X116" s="82" t="n">
        <f aca="false">'High SIPA income'!M111</f>
        <v>329691.267702392</v>
      </c>
      <c r="Y116" s="9"/>
      <c r="Z116" s="9" t="n">
        <f aca="false">R116+V116-N116-L116-F116</f>
        <v>-2283706.41250212</v>
      </c>
      <c r="AA116" s="9"/>
      <c r="AB116" s="9" t="n">
        <f aca="false">T116-P116-D116</f>
        <v>-78277653.9827322</v>
      </c>
      <c r="AC116" s="50"/>
      <c r="AD116" s="9"/>
      <c r="AE116" s="9"/>
      <c r="AF116" s="9"/>
      <c r="AG116" s="9" t="n">
        <f aca="false">BF116/100*$AG$57</f>
        <v>9339716102.77684</v>
      </c>
      <c r="AH116" s="40" t="n">
        <f aca="false">(AG116-AG115)/AG115</f>
        <v>0.00959979378606179</v>
      </c>
      <c r="AI116" s="40"/>
      <c r="AJ116" s="40" t="n">
        <f aca="false">AB116/AG116</f>
        <v>-0.00838115988980211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15246320</v>
      </c>
      <c r="AX116" s="7"/>
      <c r="AY116" s="40" t="n">
        <f aca="false">(AW116-AW115)/AW115</f>
        <v>0.00716548254871068</v>
      </c>
      <c r="AZ116" s="12" t="n">
        <f aca="false">workers_and_wage_high!B104</f>
        <v>8735.83378743879</v>
      </c>
      <c r="BA116" s="40" t="n">
        <f aca="false">(AZ116-AZ115)/AZ115</f>
        <v>0.00241699232105436</v>
      </c>
      <c r="BB116" s="39"/>
      <c r="BC116" s="39"/>
      <c r="BD116" s="39"/>
      <c r="BE116" s="39"/>
      <c r="BF116" s="7" t="n">
        <f aca="false">BF115*(1+AY116)*(1+BA116)*(1-BE116)</f>
        <v>153.148371538985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3.25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2" t="n">
        <f aca="false">'High pensions'!Q117</f>
        <v>195728326.880094</v>
      </c>
      <c r="E117" s="9"/>
      <c r="F117" s="82" t="n">
        <f aca="false">'High pensions'!I117</f>
        <v>35575940.2907037</v>
      </c>
      <c r="G117" s="82" t="n">
        <f aca="false">'High pensions'!K117</f>
        <v>6426819.1385044</v>
      </c>
      <c r="H117" s="82" t="n">
        <f aca="false">'High pensions'!V117</f>
        <v>35358462.6818461</v>
      </c>
      <c r="I117" s="82" t="n">
        <f aca="false">'High pensions'!M117</f>
        <v>198767.602221787</v>
      </c>
      <c r="J117" s="82" t="n">
        <f aca="false">'High pensions'!W117</f>
        <v>1093560.7015004</v>
      </c>
      <c r="K117" s="9"/>
      <c r="L117" s="82" t="n">
        <f aca="false">'High pensions'!N117</f>
        <v>5101911.37856037</v>
      </c>
      <c r="M117" s="67"/>
      <c r="N117" s="82" t="n">
        <f aca="false">'High pensions'!L117</f>
        <v>1559045.58097554</v>
      </c>
      <c r="O117" s="9"/>
      <c r="P117" s="82" t="n">
        <f aca="false">'High pensions'!X117</f>
        <v>35051251.1905306</v>
      </c>
      <c r="Q117" s="67"/>
      <c r="R117" s="82" t="n">
        <f aca="false">'High SIPA income'!G112</f>
        <v>45592143.9935637</v>
      </c>
      <c r="S117" s="67"/>
      <c r="T117" s="82" t="n">
        <f aca="false">'High SIPA income'!J112</f>
        <v>174325514.108017</v>
      </c>
      <c r="U117" s="9"/>
      <c r="V117" s="82" t="n">
        <f aca="false">'High SIPA income'!F112</f>
        <v>135038.522678655</v>
      </c>
      <c r="W117" s="67"/>
      <c r="X117" s="82" t="n">
        <f aca="false">'High SIPA income'!M112</f>
        <v>339177.836282385</v>
      </c>
      <c r="Y117" s="9"/>
      <c r="Z117" s="9" t="n">
        <f aca="false">R117+V117-N117-L117-F117</f>
        <v>3490285.26600279</v>
      </c>
      <c r="AA117" s="9"/>
      <c r="AB117" s="9" t="n">
        <f aca="false">T117-P117-D117</f>
        <v>-56454063.9626067</v>
      </c>
      <c r="AC117" s="50"/>
      <c r="AD117" s="9"/>
      <c r="AE117" s="9"/>
      <c r="AF117" s="9"/>
      <c r="AG117" s="9" t="n">
        <f aca="false">BF117/100*$AG$57</f>
        <v>9345656131.05059</v>
      </c>
      <c r="AH117" s="40" t="n">
        <f aca="false">(AG117-AG116)/AG116</f>
        <v>0.000635996662894328</v>
      </c>
      <c r="AI117" s="40" t="n">
        <f aca="false">(AG117-AG113)/AG113</f>
        <v>0.0269270856444309</v>
      </c>
      <c r="AJ117" s="40" t="n">
        <f aca="false">AB117/AG117</f>
        <v>-0.00604067420959778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15221500</v>
      </c>
      <c r="AX117" s="7"/>
      <c r="AY117" s="40" t="n">
        <f aca="false">(AW117-AW116)/AW116</f>
        <v>-0.00162793382271919</v>
      </c>
      <c r="AZ117" s="12" t="n">
        <f aca="false">workers_and_wage_high!B105</f>
        <v>8755.64335653497</v>
      </c>
      <c r="BA117" s="40" t="n">
        <f aca="false">(AZ117-AZ116)/AZ116</f>
        <v>0.00226762202420402</v>
      </c>
      <c r="BB117" s="39"/>
      <c r="BC117" s="39"/>
      <c r="BD117" s="39"/>
      <c r="BE117" s="39"/>
      <c r="BF117" s="7" t="n">
        <f aca="false">BF116*(1+AY117)*(1+BA117)*(1-BE117)</f>
        <v>153.245773392211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AZ118" s="0" t="n">
        <f aca="false">AZ117/AZ14*100</f>
        <v>136.342429625314</v>
      </c>
    </row>
    <row r="119" customFormat="false" ht="12.8" hidden="false" customHeight="false" outlineLevel="0" collapsed="false">
      <c r="AI119" s="32" t="n">
        <f aca="false">AVERAGE(AI29:AI117)</f>
        <v>0.0286612947910653</v>
      </c>
      <c r="BF119" s="0" t="s">
        <v>117</v>
      </c>
    </row>
    <row r="120" customFormat="false" ht="12.8" hidden="false" customHeight="false" outlineLevel="0" collapsed="false">
      <c r="AI120" s="32" t="n">
        <f aca="false">'Central scenario'!AI119</f>
        <v>0.0220243897948463</v>
      </c>
      <c r="AJ120" s="32" t="n">
        <f aca="false">AI119-AI120</f>
        <v>0.00663690499621896</v>
      </c>
    </row>
    <row r="121" customFormat="false" ht="12.8" hidden="false" customHeight="false" outlineLevel="0" collapsed="false">
      <c r="AI121" s="32" t="n">
        <f aca="false">'Low scenario'!AI119</f>
        <v>0.012705385475993</v>
      </c>
      <c r="AJ121" s="32" t="n">
        <f aca="false">AI120-AI121</f>
        <v>0.00931900431885339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D4" colorId="64" zoomScale="60" zoomScaleNormal="60" zoomScalePageLayoutView="100" workbookViewId="0">
      <selection pane="topLeft" activeCell="H25" activeCellId="0" sqref="H25"/>
    </sheetView>
  </sheetViews>
  <sheetFormatPr defaultColWidth="9.31640625" defaultRowHeight="12.8" zeroHeight="false" outlineLevelRow="0" outlineLevelCol="0"/>
  <sheetData>
    <row r="1" customFormat="false" ht="12.8" hidden="false" customHeight="false" outlineLevel="0" collapsed="false">
      <c r="B1" s="0" t="s">
        <v>118</v>
      </c>
      <c r="E1" s="0" t="s">
        <v>119</v>
      </c>
      <c r="G1" s="0" t="s">
        <v>120</v>
      </c>
    </row>
    <row r="3" customFormat="false" ht="58.75" hidden="false" customHeight="true" outlineLevel="0" collapsed="false">
      <c r="B3" s="46" t="s">
        <v>121</v>
      </c>
      <c r="C3" s="46" t="s">
        <v>122</v>
      </c>
      <c r="D3" s="46" t="s">
        <v>123</v>
      </c>
      <c r="E3" s="46" t="s">
        <v>124</v>
      </c>
      <c r="F3" s="46" t="s">
        <v>125</v>
      </c>
      <c r="G3" s="46" t="s">
        <v>126</v>
      </c>
    </row>
    <row r="4" customFormat="false" ht="12.8" hidden="false" customHeight="false" outlineLevel="0" collapsed="false">
      <c r="A4" s="48"/>
      <c r="B4" s="48"/>
      <c r="C4" s="48"/>
    </row>
    <row r="5" customFormat="false" ht="12.8" hidden="false" customHeight="false" outlineLevel="0" collapsed="false">
      <c r="A5" s="48" t="n">
        <v>2014</v>
      </c>
      <c r="B5" s="52" t="n">
        <f aca="false">'Central scenario'!AL3</f>
        <v>-0.0196925047215125</v>
      </c>
      <c r="C5" s="52" t="n">
        <f aca="false">'Central scenario'!BO3</f>
        <v>-0.0196925047215125</v>
      </c>
      <c r="D5" s="32" t="n">
        <f aca="false">'Low scenario'!AL3</f>
        <v>-0.0196925047215125</v>
      </c>
      <c r="E5" s="32" t="n">
        <f aca="false">'Low scenario'!BO3</f>
        <v>-0.0196925047215125</v>
      </c>
      <c r="F5" s="32" t="n">
        <f aca="false">'High scenario'!AL3</f>
        <v>-0.0196925047215125</v>
      </c>
      <c r="G5" s="32" t="n">
        <f aca="false">'High scenario'!BO3</f>
        <v>-0.0196925047215125</v>
      </c>
    </row>
    <row r="6" customFormat="false" ht="12.8" hidden="false" customHeight="false" outlineLevel="0" collapsed="false">
      <c r="A6" s="48" t="n">
        <v>2015</v>
      </c>
      <c r="B6" s="52" t="n">
        <f aca="false">'Central scenario'!AL4</f>
        <v>-0.0329745750899216</v>
      </c>
      <c r="C6" s="52" t="n">
        <f aca="false">'Central scenario'!BO4</f>
        <v>-0.0329745750899216</v>
      </c>
      <c r="D6" s="32" t="n">
        <f aca="false">'Low scenario'!AL4</f>
        <v>-0.0329745750899216</v>
      </c>
      <c r="E6" s="32" t="n">
        <f aca="false">'Low scenario'!BO4</f>
        <v>-0.0329745750899216</v>
      </c>
      <c r="F6" s="32" t="n">
        <f aca="false">'High scenario'!AL4</f>
        <v>-0.0329745750899216</v>
      </c>
      <c r="G6" s="32" t="n">
        <f aca="false">'High scenario'!BO4</f>
        <v>-0.0329745750899216</v>
      </c>
    </row>
    <row r="7" customFormat="false" ht="12.8" hidden="false" customHeight="false" outlineLevel="0" collapsed="false">
      <c r="A7" s="48" t="n">
        <v>2016</v>
      </c>
      <c r="B7" s="52" t="n">
        <f aca="false">'Central scenario'!AL5</f>
        <v>-0.0331795977538116</v>
      </c>
      <c r="C7" s="52" t="n">
        <f aca="false">'Central scenario'!BO5</f>
        <v>-0.0331995920570141</v>
      </c>
      <c r="D7" s="32" t="n">
        <f aca="false">'Low scenario'!AL5</f>
        <v>-0.0331795977538116</v>
      </c>
      <c r="E7" s="32" t="n">
        <f aca="false">'Low scenario'!BO5</f>
        <v>-0.0331995920570141</v>
      </c>
      <c r="F7" s="32" t="n">
        <f aca="false">'High scenario'!AL5</f>
        <v>-0.0331795977538116</v>
      </c>
      <c r="G7" s="32" t="n">
        <f aca="false">'High scenario'!BO5</f>
        <v>-0.0331995920570141</v>
      </c>
    </row>
    <row r="8" customFormat="false" ht="12.8" hidden="false" customHeight="false" outlineLevel="0" collapsed="false">
      <c r="A8" s="48" t="n">
        <v>2017</v>
      </c>
      <c r="B8" s="52" t="n">
        <f aca="false">'Central scenario'!AL6</f>
        <v>-0.0366051126539165</v>
      </c>
      <c r="C8" s="52" t="n">
        <f aca="false">'Central scenario'!BO6</f>
        <v>-0.0370530841535637</v>
      </c>
      <c r="D8" s="32" t="n">
        <f aca="false">'Low scenario'!AL6</f>
        <v>-0.0366051126539165</v>
      </c>
      <c r="E8" s="32" t="n">
        <f aca="false">'Low scenario'!BO6</f>
        <v>-0.0370530841535637</v>
      </c>
      <c r="F8" s="32" t="n">
        <f aca="false">'High scenario'!AL6</f>
        <v>-0.0366051126539165</v>
      </c>
      <c r="G8" s="32" t="n">
        <f aca="false">'High scenario'!BO6</f>
        <v>-0.0370530841535637</v>
      </c>
    </row>
    <row r="9" customFormat="false" ht="12.8" hidden="false" customHeight="false" outlineLevel="0" collapsed="false">
      <c r="A9" s="48" t="n">
        <f aca="false">A8+1</f>
        <v>2018</v>
      </c>
      <c r="B9" s="52" t="n">
        <f aca="false">'Central scenario'!AL7</f>
        <v>-0.0367867634379302</v>
      </c>
      <c r="C9" s="52" t="n">
        <f aca="false">'Central scenario'!BO7</f>
        <v>-0.0376732487763681</v>
      </c>
      <c r="D9" s="32" t="n">
        <f aca="false">'Low scenario'!AL7</f>
        <v>-0.0367867634379302</v>
      </c>
      <c r="E9" s="32" t="n">
        <f aca="false">'Low scenario'!BO7</f>
        <v>-0.0376732487763681</v>
      </c>
      <c r="F9" s="32" t="n">
        <f aca="false">'High scenario'!AL7</f>
        <v>-0.0367867634379302</v>
      </c>
      <c r="G9" s="32" t="n">
        <f aca="false">'High scenario'!BO7</f>
        <v>-0.0376732487763681</v>
      </c>
    </row>
    <row r="10" customFormat="false" ht="12.8" hidden="false" customHeight="false" outlineLevel="0" collapsed="false">
      <c r="A10" s="48" t="n">
        <f aca="false">A9+1</f>
        <v>2019</v>
      </c>
      <c r="B10" s="52" t="n">
        <f aca="false">'Central scenario'!AL8</f>
        <v>-0.0376961884096758</v>
      </c>
      <c r="C10" s="52" t="n">
        <f aca="false">'Central scenario'!BO8</f>
        <v>-0.0385800679980238</v>
      </c>
      <c r="D10" s="32" t="n">
        <f aca="false">'Low scenario'!AL8</f>
        <v>-0.0377389074028458</v>
      </c>
      <c r="E10" s="32" t="n">
        <f aca="false">'Low scenario'!BO8</f>
        <v>-0.0386227869911939</v>
      </c>
      <c r="F10" s="32" t="n">
        <f aca="false">'High scenario'!AL8</f>
        <v>-0.037696040868939</v>
      </c>
      <c r="G10" s="32" t="n">
        <f aca="false">'High scenario'!BO8</f>
        <v>-0.0385799204572871</v>
      </c>
    </row>
    <row r="11" customFormat="false" ht="12.8" hidden="false" customHeight="false" outlineLevel="0" collapsed="false">
      <c r="A11" s="48" t="n">
        <f aca="false">A10+1</f>
        <v>2020</v>
      </c>
      <c r="B11" s="52" t="n">
        <f aca="false">'Central scenario'!AL9</f>
        <v>-0.0462320911620017</v>
      </c>
      <c r="C11" s="52" t="n">
        <f aca="false">'Central scenario'!BO9</f>
        <v>-0.0476115469221648</v>
      </c>
      <c r="D11" s="32" t="n">
        <f aca="false">'Low scenario'!AL9</f>
        <v>-0.0466196684132555</v>
      </c>
      <c r="E11" s="32" t="n">
        <f aca="false">'Low scenario'!BO9</f>
        <v>-0.0480034414406569</v>
      </c>
      <c r="F11" s="32" t="n">
        <f aca="false">'High scenario'!AL9</f>
        <v>-0.0462005002089527</v>
      </c>
      <c r="G11" s="32" t="n">
        <f aca="false">'High scenario'!BO9</f>
        <v>-0.0475742926541286</v>
      </c>
    </row>
    <row r="12" customFormat="false" ht="12.8" hidden="false" customHeight="false" outlineLevel="0" collapsed="false">
      <c r="A12" s="48" t="n">
        <f aca="false">A11+1</f>
        <v>2021</v>
      </c>
      <c r="B12" s="52" t="n">
        <f aca="false">'Central scenario'!AL10</f>
        <v>-0.0357415071627705</v>
      </c>
      <c r="C12" s="52" t="n">
        <f aca="false">'Central scenario'!BO10</f>
        <v>-0.0372447336343861</v>
      </c>
      <c r="D12" s="32" t="n">
        <f aca="false">'Low scenario'!AL10</f>
        <v>-0.0369182087990963</v>
      </c>
      <c r="E12" s="32" t="n">
        <f aca="false">'Low scenario'!BO10</f>
        <v>-0.0384407217107905</v>
      </c>
      <c r="F12" s="32" t="n">
        <f aca="false">'High scenario'!AL10</f>
        <v>-0.0343335918451581</v>
      </c>
      <c r="G12" s="32" t="n">
        <f aca="false">'High scenario'!BO10</f>
        <v>-0.0358083850010354</v>
      </c>
    </row>
    <row r="13" customFormat="false" ht="12.8" hidden="false" customHeight="false" outlineLevel="0" collapsed="false">
      <c r="A13" s="48" t="n">
        <f aca="false">A12+1</f>
        <v>2022</v>
      </c>
      <c r="B13" s="52" t="n">
        <f aca="false">'Central scenario'!AL11</f>
        <v>-0.0387346672882409</v>
      </c>
      <c r="C13" s="52" t="n">
        <f aca="false">'Central scenario'!BO11</f>
        <v>-0.0405750628248723</v>
      </c>
      <c r="D13" s="32" t="n">
        <f aca="false">'Low scenario'!AL11</f>
        <v>-0.0402137942895214</v>
      </c>
      <c r="E13" s="32" t="n">
        <f aca="false">'Low scenario'!BO11</f>
        <v>-0.0420641398194579</v>
      </c>
      <c r="F13" s="32" t="n">
        <f aca="false">'High scenario'!AL11</f>
        <v>-0.0365796971238717</v>
      </c>
      <c r="G13" s="32" t="n">
        <f aca="false">'High scenario'!BO11</f>
        <v>-0.0384327434848283</v>
      </c>
    </row>
    <row r="14" customFormat="false" ht="12.8" hidden="false" customHeight="false" outlineLevel="0" collapsed="false">
      <c r="A14" s="48" t="n">
        <f aca="false">A13+1</f>
        <v>2023</v>
      </c>
      <c r="B14" s="52" t="n">
        <f aca="false">'Central scenario'!AL12</f>
        <v>-0.041154832770375</v>
      </c>
      <c r="C14" s="52" t="n">
        <f aca="false">'Central scenario'!BO12</f>
        <v>-0.0433188457786168</v>
      </c>
      <c r="D14" s="32" t="n">
        <f aca="false">'Low scenario'!AL12</f>
        <v>-0.0429746081239417</v>
      </c>
      <c r="E14" s="32" t="n">
        <f aca="false">'Low scenario'!BO12</f>
        <v>-0.0451066817462946</v>
      </c>
      <c r="F14" s="32" t="n">
        <f aca="false">'High scenario'!AL12</f>
        <v>-0.0403154871108569</v>
      </c>
      <c r="G14" s="32" t="n">
        <f aca="false">'High scenario'!BO12</f>
        <v>-0.0425184650801734</v>
      </c>
    </row>
    <row r="15" customFormat="false" ht="12.8" hidden="false" customHeight="false" outlineLevel="0" collapsed="false">
      <c r="A15" s="58" t="n">
        <f aca="false">A14+1</f>
        <v>2024</v>
      </c>
      <c r="B15" s="59" t="n">
        <f aca="false">'Central scenario'!AL13</f>
        <v>-0.0439134914926584</v>
      </c>
      <c r="C15" s="59" t="n">
        <f aca="false">'Central scenario'!BO13</f>
        <v>-0.0464753302110262</v>
      </c>
      <c r="D15" s="32" t="n">
        <f aca="false">'Low scenario'!AL13</f>
        <v>-0.0451326700721788</v>
      </c>
      <c r="E15" s="32" t="n">
        <f aca="false">'Low scenario'!BO13</f>
        <v>-0.0476757466469266</v>
      </c>
      <c r="F15" s="32" t="n">
        <f aca="false">'High scenario'!AL13</f>
        <v>-0.041487417660542</v>
      </c>
      <c r="G15" s="32" t="n">
        <f aca="false">'High scenario'!BO13</f>
        <v>-0.0441364371616</v>
      </c>
    </row>
    <row r="16" customFormat="false" ht="12.8" hidden="false" customHeight="false" outlineLevel="0" collapsed="false">
      <c r="A16" s="62" t="n">
        <f aca="false">A15+1</f>
        <v>2025</v>
      </c>
      <c r="B16" s="63" t="n">
        <f aca="false">'Central scenario'!AL14</f>
        <v>-0.0449752149939445</v>
      </c>
      <c r="C16" s="63" t="n">
        <f aca="false">'Central scenario'!BO14</f>
        <v>-0.0485382496785623</v>
      </c>
      <c r="D16" s="32" t="n">
        <f aca="false">'Low scenario'!AL14</f>
        <v>-0.0459633121241567</v>
      </c>
      <c r="E16" s="32" t="n">
        <f aca="false">'Low scenario'!BO14</f>
        <v>-0.0495096259084929</v>
      </c>
      <c r="F16" s="32" t="n">
        <f aca="false">'High scenario'!AL14</f>
        <v>-0.0428697125034317</v>
      </c>
      <c r="G16" s="32" t="n">
        <f aca="false">'High scenario'!BO14</f>
        <v>-0.0464864709904884</v>
      </c>
    </row>
    <row r="17" customFormat="false" ht="12.8" hidden="false" customHeight="false" outlineLevel="0" collapsed="false">
      <c r="A17" s="68" t="n">
        <f aca="false">A16+1</f>
        <v>2026</v>
      </c>
      <c r="B17" s="69" t="n">
        <f aca="false">'Central scenario'!AL15</f>
        <v>-0.0461235825242219</v>
      </c>
      <c r="C17" s="69" t="n">
        <f aca="false">'Central scenario'!BO15</f>
        <v>-0.050785976152736</v>
      </c>
      <c r="D17" s="32" t="n">
        <f aca="false">'Low scenario'!AL15</f>
        <v>-0.0487922969987862</v>
      </c>
      <c r="E17" s="32" t="n">
        <f aca="false">'Low scenario'!BO15</f>
        <v>-0.0535250562204573</v>
      </c>
      <c r="F17" s="32" t="n">
        <f aca="false">'High scenario'!AL15</f>
        <v>-0.0451250653620358</v>
      </c>
      <c r="G17" s="32" t="n">
        <f aca="false">'High scenario'!BO15</f>
        <v>-0.0499226958826307</v>
      </c>
    </row>
    <row r="18" customFormat="false" ht="12.8" hidden="false" customHeight="false" outlineLevel="0" collapsed="false">
      <c r="A18" s="68" t="n">
        <f aca="false">A17+1</f>
        <v>2027</v>
      </c>
      <c r="B18" s="69" t="n">
        <f aca="false">'Central scenario'!AL16</f>
        <v>-0.0455856077325444</v>
      </c>
      <c r="C18" s="69" t="n">
        <f aca="false">'Central scenario'!BO16</f>
        <v>-0.0510987428350827</v>
      </c>
      <c r="D18" s="32" t="n">
        <f aca="false">'Low scenario'!AL16</f>
        <v>-0.0536723878636351</v>
      </c>
      <c r="E18" s="32" t="n">
        <f aca="false">'Low scenario'!BO16</f>
        <v>-0.0594220305729511</v>
      </c>
      <c r="F18" s="32" t="n">
        <f aca="false">'High scenario'!AL16</f>
        <v>-0.0475543234082448</v>
      </c>
      <c r="G18" s="32" t="n">
        <f aca="false">'High scenario'!BO16</f>
        <v>-0.0532504407235523</v>
      </c>
    </row>
    <row r="19" customFormat="false" ht="12.8" hidden="false" customHeight="false" outlineLevel="0" collapsed="false">
      <c r="A19" s="68" t="n">
        <f aca="false">A18+1</f>
        <v>2028</v>
      </c>
      <c r="B19" s="69" t="n">
        <f aca="false">'Central scenario'!AL17</f>
        <v>-0.0453885527486582</v>
      </c>
      <c r="C19" s="69" t="n">
        <f aca="false">'Central scenario'!BO17</f>
        <v>-0.0517379223614127</v>
      </c>
      <c r="D19" s="32" t="n">
        <f aca="false">'Low scenario'!AL17</f>
        <v>-0.0536249080259519</v>
      </c>
      <c r="E19" s="32" t="n">
        <f aca="false">'Low scenario'!BO17</f>
        <v>-0.0603491264800327</v>
      </c>
      <c r="F19" s="32" t="n">
        <f aca="false">'High scenario'!AL17</f>
        <v>-0.0458491653283055</v>
      </c>
      <c r="G19" s="32" t="n">
        <f aca="false">'High scenario'!BO17</f>
        <v>-0.0523345460481141</v>
      </c>
    </row>
    <row r="20" customFormat="false" ht="12.8" hidden="false" customHeight="false" outlineLevel="0" collapsed="false">
      <c r="A20" s="62" t="n">
        <f aca="false">A19+1</f>
        <v>2029</v>
      </c>
      <c r="B20" s="63" t="n">
        <f aca="false">'Central scenario'!AL18</f>
        <v>-0.0440787112672015</v>
      </c>
      <c r="C20" s="63" t="n">
        <f aca="false">'Central scenario'!BO18</f>
        <v>-0.0512893577868665</v>
      </c>
      <c r="D20" s="32" t="n">
        <f aca="false">'Low scenario'!AL18</f>
        <v>-0.0536012432120854</v>
      </c>
      <c r="E20" s="32" t="n">
        <f aca="false">'Low scenario'!BO18</f>
        <v>-0.061207695857901</v>
      </c>
      <c r="F20" s="32" t="n">
        <f aca="false">'High scenario'!AL18</f>
        <v>-0.0439016411736903</v>
      </c>
      <c r="G20" s="32" t="n">
        <f aca="false">'High scenario'!BO18</f>
        <v>-0.0513368213801125</v>
      </c>
    </row>
    <row r="21" customFormat="false" ht="12.8" hidden="false" customHeight="false" outlineLevel="0" collapsed="false">
      <c r="A21" s="68" t="n">
        <f aca="false">A20+1</f>
        <v>2030</v>
      </c>
      <c r="B21" s="69" t="n">
        <f aca="false">'Central scenario'!AL19</f>
        <v>-0.0428915543936508</v>
      </c>
      <c r="C21" s="69" t="n">
        <f aca="false">'Central scenario'!BO19</f>
        <v>-0.050790422052348</v>
      </c>
      <c r="D21" s="32" t="n">
        <f aca="false">'Low scenario'!AL19</f>
        <v>-0.0527469410468008</v>
      </c>
      <c r="E21" s="32" t="n">
        <f aca="false">'Low scenario'!BO19</f>
        <v>-0.0609018254034722</v>
      </c>
      <c r="F21" s="32" t="n">
        <f aca="false">'High scenario'!AL19</f>
        <v>-0.0419814352488132</v>
      </c>
      <c r="G21" s="32" t="n">
        <f aca="false">'High scenario'!BO19</f>
        <v>-0.0500078912297863</v>
      </c>
    </row>
    <row r="22" customFormat="false" ht="12.8" hidden="false" customHeight="false" outlineLevel="0" collapsed="false">
      <c r="A22" s="68" t="n">
        <f aca="false">A21+1</f>
        <v>2031</v>
      </c>
      <c r="B22" s="69" t="n">
        <f aca="false">'Central scenario'!AL20</f>
        <v>-0.0419039028878886</v>
      </c>
      <c r="C22" s="69" t="n">
        <f aca="false">'Central scenario'!BO20</f>
        <v>-0.050564788827564</v>
      </c>
      <c r="D22" s="32" t="n">
        <f aca="false">'Low scenario'!AL20</f>
        <v>-0.0519267221825607</v>
      </c>
      <c r="E22" s="32" t="n">
        <f aca="false">'Low scenario'!BO20</f>
        <v>-0.0609276882887433</v>
      </c>
      <c r="F22" s="32" t="n">
        <f aca="false">'High scenario'!AL20</f>
        <v>-0.0406321172800577</v>
      </c>
      <c r="G22" s="32" t="n">
        <f aca="false">'High scenario'!BO20</f>
        <v>-0.0494875739482155</v>
      </c>
      <c r="H22" s="32" t="n">
        <f aca="false">B31-D31</f>
        <v>0.0111250610495902</v>
      </c>
      <c r="I22" s="32" t="n">
        <f aca="false">C31-E31</f>
        <v>0.0127207785081804</v>
      </c>
    </row>
    <row r="23" customFormat="false" ht="12.8" hidden="false" customHeight="false" outlineLevel="0" collapsed="false">
      <c r="A23" s="68" t="n">
        <f aca="false">A22+1</f>
        <v>2032</v>
      </c>
      <c r="B23" s="69" t="n">
        <f aca="false">'Central scenario'!AL21</f>
        <v>-0.0412018322872116</v>
      </c>
      <c r="C23" s="69" t="n">
        <f aca="false">'Central scenario'!BO21</f>
        <v>-0.0505461147427884</v>
      </c>
      <c r="D23" s="32" t="n">
        <f aca="false">'Low scenario'!AL21</f>
        <v>-0.0499627239843386</v>
      </c>
      <c r="E23" s="32" t="n">
        <f aca="false">'Low scenario'!BO21</f>
        <v>-0.0597000793250384</v>
      </c>
      <c r="F23" s="32" t="n">
        <f aca="false">'High scenario'!AL21</f>
        <v>-0.0393344230758333</v>
      </c>
      <c r="G23" s="32" t="n">
        <f aca="false">'High scenario'!BO21</f>
        <v>-0.0490052629531579</v>
      </c>
      <c r="H23" s="32" t="n">
        <f aca="false">B31-F31</f>
        <v>-0.001007665705223</v>
      </c>
      <c r="I23" s="32" t="n">
        <f aca="false">C31-G31</f>
        <v>-0.000781780479933998</v>
      </c>
    </row>
    <row r="24" customFormat="false" ht="12.8" hidden="false" customHeight="false" outlineLevel="0" collapsed="false">
      <c r="A24" s="62" t="n">
        <f aca="false">A23+1</f>
        <v>2033</v>
      </c>
      <c r="B24" s="63" t="n">
        <f aca="false">'Central scenario'!AL22</f>
        <v>-0.0393211591974578</v>
      </c>
      <c r="C24" s="63" t="n">
        <f aca="false">'Central scenario'!BO22</f>
        <v>-0.0495898072465668</v>
      </c>
      <c r="D24" s="32" t="n">
        <f aca="false">'Low scenario'!AL22</f>
        <v>-0.048152325266656</v>
      </c>
      <c r="E24" s="32" t="n">
        <f aca="false">'Low scenario'!BO22</f>
        <v>-0.0587974136761845</v>
      </c>
      <c r="F24" s="32" t="n">
        <f aca="false">'High scenario'!AL22</f>
        <v>-0.0385860568403294</v>
      </c>
      <c r="G24" s="32" t="n">
        <f aca="false">'High scenario'!BO22</f>
        <v>-0.0490659801854881</v>
      </c>
      <c r="H24" s="32" t="n">
        <f aca="false">H22-I22</f>
        <v>-0.00159571745859024</v>
      </c>
    </row>
    <row r="25" customFormat="false" ht="12.8" hidden="false" customHeight="false" outlineLevel="0" collapsed="false">
      <c r="A25" s="68" t="n">
        <f aca="false">A24+1</f>
        <v>2034</v>
      </c>
      <c r="B25" s="69" t="n">
        <f aca="false">'Central scenario'!AL23</f>
        <v>-0.0376894516262805</v>
      </c>
      <c r="C25" s="69" t="n">
        <f aca="false">'Central scenario'!BO23</f>
        <v>-0.0486464016804676</v>
      </c>
      <c r="D25" s="32" t="n">
        <f aca="false">'Low scenario'!AL23</f>
        <v>-0.0479472748417714</v>
      </c>
      <c r="E25" s="32" t="n">
        <f aca="false">'Low scenario'!BO23</f>
        <v>-0.0593150544222351</v>
      </c>
      <c r="F25" s="32" t="n">
        <f aca="false">'High scenario'!AL23</f>
        <v>-0.0377625796003656</v>
      </c>
      <c r="G25" s="32" t="n">
        <f aca="false">'High scenario'!BO23</f>
        <v>-0.0489651903359753</v>
      </c>
      <c r="H25" s="32" t="n">
        <f aca="false">H23-I23</f>
        <v>-0.000225885225289005</v>
      </c>
    </row>
    <row r="26" customFormat="false" ht="12.8" hidden="false" customHeight="false" outlineLevel="0" collapsed="false">
      <c r="A26" s="68" t="n">
        <f aca="false">A25+1</f>
        <v>2035</v>
      </c>
      <c r="B26" s="69" t="n">
        <f aca="false">'Central scenario'!AL24</f>
        <v>-0.0363314791691825</v>
      </c>
      <c r="C26" s="69" t="n">
        <f aca="false">'Central scenario'!BO24</f>
        <v>-0.0478517532399683</v>
      </c>
      <c r="D26" s="32" t="n">
        <f aca="false">'Low scenario'!AL24</f>
        <v>-0.0478612285811141</v>
      </c>
      <c r="E26" s="32" t="n">
        <f aca="false">'Low scenario'!BO24</f>
        <v>-0.0600658535156662</v>
      </c>
      <c r="F26" s="32" t="n">
        <f aca="false">'High scenario'!AL24</f>
        <v>-0.036548784016663</v>
      </c>
      <c r="G26" s="32" t="n">
        <f aca="false">'High scenario'!BO24</f>
        <v>-0.0482995373743603</v>
      </c>
    </row>
    <row r="27" customFormat="false" ht="12.8" hidden="false" customHeight="false" outlineLevel="0" collapsed="false">
      <c r="A27" s="68" t="n">
        <f aca="false">A26+1</f>
        <v>2036</v>
      </c>
      <c r="B27" s="69" t="n">
        <f aca="false">'Central scenario'!AL25</f>
        <v>-0.0356008764056225</v>
      </c>
      <c r="C27" s="69" t="n">
        <f aca="false">'Central scenario'!BO25</f>
        <v>-0.0479744056734139</v>
      </c>
      <c r="D27" s="32" t="n">
        <f aca="false">'Low scenario'!AL25</f>
        <v>-0.0461507414724795</v>
      </c>
      <c r="E27" s="32" t="n">
        <f aca="false">'Low scenario'!BO25</f>
        <v>-0.0593368604583965</v>
      </c>
      <c r="F27" s="32" t="n">
        <f aca="false">'High scenario'!AL25</f>
        <v>-0.0343521488728797</v>
      </c>
      <c r="G27" s="32" t="n">
        <f aca="false">'High scenario'!BO25</f>
        <v>-0.0469723600251276</v>
      </c>
    </row>
    <row r="28" customFormat="false" ht="12.8" hidden="false" customHeight="false" outlineLevel="0" collapsed="false">
      <c r="A28" s="62" t="n">
        <f aca="false">A27+1</f>
        <v>2037</v>
      </c>
      <c r="B28" s="63" t="n">
        <f aca="false">'Central scenario'!AL26</f>
        <v>-0.0354128925771882</v>
      </c>
      <c r="C28" s="63" t="n">
        <f aca="false">'Central scenario'!BO26</f>
        <v>-0.0486184518526416</v>
      </c>
      <c r="D28" s="32" t="n">
        <f aca="false">'Low scenario'!AL26</f>
        <v>-0.0448146229883313</v>
      </c>
      <c r="E28" s="32" t="n">
        <f aca="false">'Low scenario'!BO26</f>
        <v>-0.0589440157622468</v>
      </c>
      <c r="F28" s="32" t="n">
        <f aca="false">'High scenario'!AL26</f>
        <v>-0.0338609019296825</v>
      </c>
      <c r="G28" s="32" t="n">
        <f aca="false">'High scenario'!BO26</f>
        <v>-0.0473074067013522</v>
      </c>
    </row>
    <row r="29" customFormat="false" ht="12.8" hidden="false" customHeight="false" outlineLevel="0" collapsed="false">
      <c r="A29" s="68" t="n">
        <f aca="false">A28+1</f>
        <v>2038</v>
      </c>
      <c r="B29" s="69" t="n">
        <f aca="false">'Central scenario'!AL27</f>
        <v>-0.0336889041680922</v>
      </c>
      <c r="C29" s="69" t="n">
        <f aca="false">'Central scenario'!BO27</f>
        <v>-0.0472614699582431</v>
      </c>
      <c r="D29" s="32" t="n">
        <f aca="false">'Low scenario'!AL27</f>
        <v>-0.0431351365450127</v>
      </c>
      <c r="E29" s="32" t="n">
        <f aca="false">'Low scenario'!BO27</f>
        <v>-0.0579536016039221</v>
      </c>
      <c r="F29" s="32" t="n">
        <f aca="false">'High scenario'!AL27</f>
        <v>-0.0330040846853962</v>
      </c>
      <c r="G29" s="32" t="n">
        <f aca="false">'High scenario'!BO27</f>
        <v>-0.0470851048453416</v>
      </c>
      <c r="I29" s="32" t="n">
        <f aca="false">C31-E31</f>
        <v>0.0127207785081804</v>
      </c>
    </row>
    <row r="30" customFormat="false" ht="12.8" hidden="false" customHeight="false" outlineLevel="0" collapsed="false">
      <c r="A30" s="68" t="n">
        <f aca="false">A29+1</f>
        <v>2039</v>
      </c>
      <c r="B30" s="69" t="n">
        <f aca="false">'Central scenario'!AL28</f>
        <v>-0.0318780494901138</v>
      </c>
      <c r="C30" s="69" t="n">
        <f aca="false">'Central scenario'!BO28</f>
        <v>-0.0462837329663931</v>
      </c>
      <c r="D30" s="32" t="n">
        <f aca="false">'Low scenario'!AL28</f>
        <v>-0.0421430613907902</v>
      </c>
      <c r="E30" s="32" t="n">
        <f aca="false">'Low scenario'!BO28</f>
        <v>-0.0580479714029811</v>
      </c>
      <c r="F30" s="32" t="n">
        <f aca="false">'High scenario'!AL28</f>
        <v>-0.0313303273202546</v>
      </c>
      <c r="G30" s="32" t="n">
        <f aca="false">'High scenario'!BO28</f>
        <v>-0.0460699336717474</v>
      </c>
      <c r="I30" s="32" t="n">
        <f aca="false">C31-G31</f>
        <v>-0.000781780479933998</v>
      </c>
    </row>
    <row r="31" customFormat="false" ht="12.8" hidden="false" customHeight="false" outlineLevel="0" collapsed="false">
      <c r="A31" s="68" t="n">
        <f aca="false">A30+1</f>
        <v>2040</v>
      </c>
      <c r="B31" s="69" t="n">
        <f aca="false">'Central scenario'!AL29</f>
        <v>-0.0308629384111173</v>
      </c>
      <c r="C31" s="69" t="n">
        <f aca="false">'Central scenario'!BO29</f>
        <v>-0.0460101070083958</v>
      </c>
      <c r="D31" s="32" t="n">
        <f aca="false">'Low scenario'!AL29</f>
        <v>-0.0419879994607075</v>
      </c>
      <c r="E31" s="32" t="n">
        <f aca="false">'Low scenario'!BO29</f>
        <v>-0.0587308855165762</v>
      </c>
      <c r="F31" s="32" t="n">
        <f aca="false">'High scenario'!AL29</f>
        <v>-0.0298552727058943</v>
      </c>
      <c r="G31" s="32" t="n">
        <f aca="false">'High scenario'!BO29</f>
        <v>-0.0452283265284618</v>
      </c>
    </row>
    <row r="33" customFormat="false" ht="57.85" hidden="false" customHeight="false" outlineLevel="0" collapsed="false">
      <c r="B33" s="92" t="s">
        <v>127</v>
      </c>
      <c r="C33" s="46" t="s">
        <v>0</v>
      </c>
      <c r="D33" s="46" t="s">
        <v>128</v>
      </c>
      <c r="E33" s="46" t="s">
        <v>129</v>
      </c>
      <c r="F33" s="46" t="s">
        <v>130</v>
      </c>
      <c r="G33" s="46" t="s">
        <v>131</v>
      </c>
      <c r="H33" s="46" t="s">
        <v>132</v>
      </c>
    </row>
    <row r="34" customFormat="false" ht="12.8" hidden="false" customHeight="false" outlineLevel="0" collapsed="false">
      <c r="B34" s="92"/>
    </row>
    <row r="35" customFormat="false" ht="12.8" hidden="false" customHeight="false" outlineLevel="0" collapsed="false">
      <c r="A35" s="0" t="n">
        <v>1993</v>
      </c>
      <c r="B35" s="93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94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93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94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93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94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93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94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93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94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93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94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93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94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93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94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93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94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93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94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93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94" t="n">
        <v>-0.0217</v>
      </c>
      <c r="C56" s="52" t="n">
        <v>-0.0204610062724093</v>
      </c>
      <c r="D56" s="52"/>
      <c r="E56" s="32"/>
      <c r="F56" s="32"/>
      <c r="G56" s="32"/>
      <c r="H56" s="32"/>
    </row>
    <row r="57" customFormat="false" ht="12.8" hidden="false" customHeight="false" outlineLevel="0" collapsed="false">
      <c r="A57" s="0" t="n">
        <f aca="false">A56+1</f>
        <v>2015</v>
      </c>
      <c r="B57" s="93" t="n">
        <v>-0.0288</v>
      </c>
      <c r="C57" s="52" t="n">
        <v>-0.0330446382603628</v>
      </c>
      <c r="D57" s="52"/>
      <c r="E57" s="32"/>
      <c r="F57" s="32"/>
      <c r="G57" s="32"/>
      <c r="H57" s="32"/>
    </row>
    <row r="58" customFormat="false" ht="12.8" hidden="false" customHeight="false" outlineLevel="0" collapsed="false">
      <c r="A58" s="0" t="n">
        <f aca="false">A57+1</f>
        <v>2016</v>
      </c>
      <c r="B58" s="94" t="n">
        <v>-0.0337</v>
      </c>
      <c r="C58" s="52" t="n">
        <v>-0.0320699980328446</v>
      </c>
      <c r="D58" s="52" t="n">
        <v>-0.0321032250996477</v>
      </c>
      <c r="E58" s="32"/>
      <c r="F58" s="32"/>
      <c r="G58" s="32"/>
      <c r="H58" s="32"/>
    </row>
    <row r="59" customFormat="false" ht="12.8" hidden="false" customHeight="false" outlineLevel="0" collapsed="false">
      <c r="A59" s="0" t="n">
        <f aca="false">A58+1</f>
        <v>2017</v>
      </c>
      <c r="B59" s="93" t="n">
        <v>-0.0406</v>
      </c>
      <c r="C59" s="52" t="n">
        <v>-0.0374038527856204</v>
      </c>
      <c r="D59" s="52" t="n">
        <v>-0.0379961132519919</v>
      </c>
      <c r="E59" s="32" t="n">
        <v>-0.0376077782939136</v>
      </c>
      <c r="F59" s="32" t="n">
        <v>-0.0382000387602851</v>
      </c>
      <c r="G59" s="32" t="n">
        <v>-0.0373415222108777</v>
      </c>
      <c r="H59" s="32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52" t="n">
        <v>-0.0373929613246554</v>
      </c>
      <c r="D60" s="52" t="n">
        <v>-0.0384525136714927</v>
      </c>
      <c r="E60" s="32" t="n">
        <v>-0.0386403639641776</v>
      </c>
      <c r="F60" s="32" t="n">
        <v>-0.0397056041299793</v>
      </c>
      <c r="G60" s="32" t="n">
        <v>-0.0363078603080157</v>
      </c>
      <c r="H60" s="32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52" t="n">
        <v>-0.0409383594403069</v>
      </c>
      <c r="D61" s="52" t="n">
        <v>-0.04245369280166</v>
      </c>
      <c r="E61" s="32" t="n">
        <v>-0.043475443742129</v>
      </c>
      <c r="F61" s="32" t="n">
        <v>-0.0450108497150175</v>
      </c>
      <c r="G61" s="32" t="n">
        <v>-0.0387666181259384</v>
      </c>
      <c r="H61" s="32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52" t="n">
        <v>-0.0438282105343072</v>
      </c>
      <c r="D62" s="52" t="n">
        <v>-0.0458505671389831</v>
      </c>
      <c r="E62" s="32" t="n">
        <v>-0.0474454684221555</v>
      </c>
      <c r="F62" s="32" t="n">
        <v>-0.0495102950710981</v>
      </c>
      <c r="G62" s="32" t="n">
        <v>-0.0406980206307754</v>
      </c>
      <c r="H62" s="32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52" t="n">
        <v>-0.0448411650186807</v>
      </c>
      <c r="D63" s="52" t="n">
        <v>-0.0473273786694441</v>
      </c>
      <c r="E63" s="32" t="n">
        <v>-0.0491760423378644</v>
      </c>
      <c r="F63" s="32" t="n">
        <v>-0.0517191664308293</v>
      </c>
      <c r="G63" s="32" t="n">
        <v>-0.0402797930914584</v>
      </c>
      <c r="H63" s="32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52" t="n">
        <v>-0.0447708650920272</v>
      </c>
      <c r="D64" s="52" t="n">
        <v>-0.0478243493010391</v>
      </c>
      <c r="E64" s="32" t="n">
        <v>-0.0506935587242372</v>
      </c>
      <c r="F64" s="32" t="n">
        <v>-0.0538113524625579</v>
      </c>
      <c r="G64" s="32" t="n">
        <v>-0.0399413969028234</v>
      </c>
      <c r="H64" s="32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52" t="n">
        <v>-0.0432474424424217</v>
      </c>
      <c r="D65" s="52" t="n">
        <v>-0.0468031617223973</v>
      </c>
      <c r="E65" s="32" t="n">
        <v>-0.0502813077901995</v>
      </c>
      <c r="F65" s="32" t="n">
        <v>-0.0538445675385018</v>
      </c>
      <c r="G65" s="32" t="n">
        <v>-0.0369823891921761</v>
      </c>
      <c r="H65" s="32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59" t="n">
        <v>-0.0407053581128047</v>
      </c>
      <c r="D66" s="59" t="n">
        <v>-0.0448736930498427</v>
      </c>
      <c r="E66" s="32" t="n">
        <v>-0.0491978690669384</v>
      </c>
      <c r="F66" s="32" t="n">
        <v>-0.0533503083682397</v>
      </c>
      <c r="G66" s="32" t="n">
        <v>-0.034357169997021</v>
      </c>
      <c r="H66" s="32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63" t="n">
        <v>-0.0384373888357271</v>
      </c>
      <c r="D67" s="63" t="n">
        <v>-0.0438390133565703</v>
      </c>
      <c r="E67" s="32" t="n">
        <v>-0.0483171619735341</v>
      </c>
      <c r="F67" s="32" t="n">
        <v>-0.0537956697994875</v>
      </c>
      <c r="G67" s="32" t="n">
        <v>-0.0314464623231193</v>
      </c>
      <c r="H67" s="32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69" t="n">
        <v>-0.0358333614797038</v>
      </c>
      <c r="D68" s="69" t="n">
        <v>-0.0425189159959425</v>
      </c>
      <c r="E68" s="32" t="n">
        <v>-0.0471101721898914</v>
      </c>
      <c r="F68" s="32" t="n">
        <v>-0.0539224093496101</v>
      </c>
      <c r="G68" s="32" t="n">
        <v>-0.028543145589423</v>
      </c>
      <c r="H68" s="32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69" t="n">
        <v>-0.0335559985720395</v>
      </c>
      <c r="D69" s="69" t="n">
        <v>-0.0416711328187213</v>
      </c>
      <c r="E69" s="32" t="n">
        <v>-0.0444999022775352</v>
      </c>
      <c r="F69" s="32" t="n">
        <v>-0.0529308403260635</v>
      </c>
      <c r="G69" s="32" t="n">
        <v>-0.0246350258213394</v>
      </c>
      <c r="H69" s="32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48"/>
      <c r="C70" s="69" t="n">
        <v>-0.0315098585025888</v>
      </c>
      <c r="D70" s="69" t="n">
        <v>-0.0410056250740558</v>
      </c>
      <c r="E70" s="32" t="n">
        <v>-0.0427561364711711</v>
      </c>
      <c r="F70" s="32" t="n">
        <v>-0.0526627103492831</v>
      </c>
      <c r="G70" s="32" t="n">
        <v>-0.0215076695017689</v>
      </c>
      <c r="H70" s="32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52"/>
      <c r="C71" s="63" t="n">
        <v>-0.0293502546836776</v>
      </c>
      <c r="D71" s="63" t="n">
        <v>-0.0400278417992508</v>
      </c>
      <c r="E71" s="32" t="n">
        <v>-0.0419262211314313</v>
      </c>
      <c r="F71" s="32" t="n">
        <v>-0.0532050074663445</v>
      </c>
      <c r="G71" s="32" t="n">
        <v>-0.0177299347081778</v>
      </c>
      <c r="H71" s="32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52"/>
      <c r="C72" s="69" t="n">
        <v>-0.0275110441600482</v>
      </c>
      <c r="D72" s="69" t="n">
        <v>-0.0390830751566264</v>
      </c>
      <c r="E72" s="32" t="n">
        <v>-0.0412160077772183</v>
      </c>
      <c r="F72" s="32" t="n">
        <v>-0.0537519990268602</v>
      </c>
      <c r="G72" s="32" t="n">
        <v>-0.0152009619822014</v>
      </c>
      <c r="H72" s="32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52"/>
      <c r="C73" s="69" t="n">
        <v>-0.0250237011514879</v>
      </c>
      <c r="D73" s="69" t="n">
        <v>-0.0376364338615586</v>
      </c>
      <c r="E73" s="32" t="n">
        <v>-0.0390044038696693</v>
      </c>
      <c r="F73" s="32" t="n">
        <v>-0.0527439418247547</v>
      </c>
      <c r="G73" s="32" t="n">
        <v>-0.0127195302993086</v>
      </c>
      <c r="H73" s="32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52"/>
      <c r="C74" s="69" t="n">
        <v>-0.0236624962419754</v>
      </c>
      <c r="D74" s="69" t="n">
        <v>-0.0373739552155568</v>
      </c>
      <c r="E74" s="32" t="n">
        <v>-0.037203827708454</v>
      </c>
      <c r="F74" s="32" t="n">
        <v>-0.0523481451309193</v>
      </c>
      <c r="G74" s="32" t="n">
        <v>-0.00997912897839578</v>
      </c>
      <c r="H74" s="32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52"/>
      <c r="C75" s="63" t="n">
        <v>-0.0211892288381244</v>
      </c>
      <c r="D75" s="63" t="n">
        <v>-0.03583671292832</v>
      </c>
      <c r="E75" s="32" t="n">
        <v>-0.0352482069847661</v>
      </c>
      <c r="F75" s="32" t="n">
        <v>-0.0516568298564333</v>
      </c>
      <c r="G75" s="32" t="n">
        <v>-0.00716633020583441</v>
      </c>
      <c r="H75" s="32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52"/>
      <c r="C76" s="69" t="n">
        <v>-0.0197720290629055</v>
      </c>
      <c r="D76" s="69" t="n">
        <v>-0.0353918960189126</v>
      </c>
      <c r="E76" s="32" t="n">
        <v>-0.0345458264840886</v>
      </c>
      <c r="F76" s="32" t="n">
        <v>-0.0521983980484141</v>
      </c>
      <c r="G76" s="32" t="n">
        <v>-0.00525913285479715</v>
      </c>
      <c r="H76" s="32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52"/>
      <c r="C77" s="69" t="n">
        <v>-0.0181150845513351</v>
      </c>
      <c r="D77" s="69" t="n">
        <v>-0.0346789214741994</v>
      </c>
      <c r="E77" s="32" t="n">
        <v>-0.0334258454902035</v>
      </c>
      <c r="F77" s="32" t="n">
        <v>-0.0523619318281197</v>
      </c>
      <c r="G77" s="32" t="n">
        <v>-0.0035417840712153</v>
      </c>
      <c r="H77" s="32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52"/>
      <c r="C78" s="69" t="n">
        <v>-0.0165379779749596</v>
      </c>
      <c r="D78" s="69" t="n">
        <v>-0.03407846173714</v>
      </c>
      <c r="E78" s="32" t="n">
        <v>-0.032063325189906</v>
      </c>
      <c r="F78" s="32" t="n">
        <v>-0.0522221045716853</v>
      </c>
      <c r="G78" s="32" t="n">
        <v>-0.00188583595423482</v>
      </c>
      <c r="H78" s="32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52"/>
      <c r="C79" s="63" t="n">
        <v>-0.0155509752335555</v>
      </c>
      <c r="D79" s="63" t="n">
        <v>-0.034099803431488</v>
      </c>
      <c r="E79" s="32" t="n">
        <v>-0.0306064418243413</v>
      </c>
      <c r="F79" s="32" t="n">
        <v>-0.0521689157220568</v>
      </c>
      <c r="G79" s="32" t="n">
        <v>0.00017017956259122</v>
      </c>
      <c r="H79" s="32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52"/>
      <c r="C80" s="69" t="n">
        <v>-0.0145018192110957</v>
      </c>
      <c r="D80" s="69" t="n">
        <v>-0.03408777570155</v>
      </c>
      <c r="E80" s="32" t="n">
        <v>-0.0292541441802</v>
      </c>
      <c r="F80" s="32" t="n">
        <v>-0.0521679509577505</v>
      </c>
      <c r="G80" s="32" t="n">
        <v>0.00142985621154989</v>
      </c>
      <c r="H80" s="32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59"/>
      <c r="C81" s="69" t="n">
        <v>-0.0134972399103032</v>
      </c>
      <c r="D81" s="69" t="n">
        <v>-0.0339682331787172</v>
      </c>
      <c r="E81" s="32" t="n">
        <v>-0.0277373383666853</v>
      </c>
      <c r="F81" s="32" t="n">
        <v>-0.0521665053479258</v>
      </c>
      <c r="G81" s="32" t="n">
        <v>0.00227289823088215</v>
      </c>
      <c r="H81" s="32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63"/>
      <c r="C82" s="69" t="n">
        <v>-0.0132561175472251</v>
      </c>
      <c r="D82" s="69" t="n">
        <v>-0.0347109965182293</v>
      </c>
      <c r="E82" s="32" t="n">
        <v>-0.0276257733975593</v>
      </c>
      <c r="F82" s="32" t="n">
        <v>-0.0533668979244751</v>
      </c>
      <c r="G82" s="32" t="n">
        <v>0.00295901714450528</v>
      </c>
      <c r="H82" s="32" t="n">
        <v>-0.0154309710792054</v>
      </c>
    </row>
    <row r="83" customFormat="false" ht="12.8" hidden="false" customHeight="false" outlineLevel="0" collapsed="false">
      <c r="A83" s="68"/>
      <c r="B83" s="69"/>
      <c r="C83" s="69"/>
      <c r="D83" s="32"/>
      <c r="E83" s="32"/>
      <c r="F83" s="32"/>
      <c r="G83" s="32"/>
    </row>
    <row r="84" customFormat="false" ht="12.8" hidden="false" customHeight="false" outlineLevel="0" collapsed="false">
      <c r="A84" s="68"/>
      <c r="B84" s="69"/>
      <c r="C84" s="69"/>
      <c r="D84" s="32"/>
      <c r="E84" s="32"/>
      <c r="F84" s="32"/>
      <c r="G84" s="32"/>
    </row>
    <row r="85" customFormat="false" ht="12.8" hidden="false" customHeight="false" outlineLevel="0" collapsed="false">
      <c r="A85" s="68"/>
      <c r="B85" s="69"/>
      <c r="C85" s="69"/>
      <c r="D85" s="32"/>
      <c r="E85" s="32"/>
      <c r="F85" s="32"/>
      <c r="G85" s="32"/>
    </row>
    <row r="86" customFormat="false" ht="12.8" hidden="false" customHeight="false" outlineLevel="0" collapsed="false">
      <c r="A86" s="62"/>
      <c r="B86" s="63"/>
      <c r="C86" s="63"/>
      <c r="D86" s="32"/>
      <c r="E86" s="32"/>
      <c r="F86" s="32"/>
      <c r="G86" s="32"/>
    </row>
    <row r="87" customFormat="false" ht="12.8" hidden="false" customHeight="false" outlineLevel="0" collapsed="false">
      <c r="A87" s="68"/>
      <c r="B87" s="69"/>
      <c r="C87" s="69"/>
      <c r="D87" s="32"/>
      <c r="E87" s="32"/>
      <c r="F87" s="32"/>
      <c r="G87" s="32"/>
    </row>
    <row r="88" customFormat="false" ht="12.8" hidden="false" customHeight="false" outlineLevel="0" collapsed="false">
      <c r="A88" s="68"/>
      <c r="B88" s="69"/>
      <c r="C88" s="69"/>
      <c r="D88" s="32"/>
      <c r="E88" s="32"/>
      <c r="F88" s="32"/>
      <c r="G88" s="32"/>
    </row>
    <row r="89" customFormat="false" ht="12.8" hidden="false" customHeight="false" outlineLevel="0" collapsed="false">
      <c r="A89" s="68"/>
      <c r="B89" s="69"/>
      <c r="C89" s="69"/>
      <c r="D89" s="32"/>
      <c r="E89" s="32"/>
      <c r="F89" s="32"/>
      <c r="G89" s="32"/>
    </row>
    <row r="90" customFormat="false" ht="12.8" hidden="false" customHeight="false" outlineLevel="0" collapsed="false">
      <c r="A90" s="62"/>
      <c r="B90" s="63"/>
      <c r="C90" s="63"/>
      <c r="D90" s="32"/>
      <c r="E90" s="32"/>
      <c r="F90" s="32"/>
      <c r="G90" s="32"/>
    </row>
    <row r="91" customFormat="false" ht="12.8" hidden="false" customHeight="false" outlineLevel="0" collapsed="false">
      <c r="A91" s="68"/>
      <c r="B91" s="69"/>
      <c r="C91" s="69"/>
      <c r="D91" s="32"/>
      <c r="E91" s="32"/>
      <c r="F91" s="32"/>
      <c r="G91" s="32"/>
    </row>
    <row r="92" customFormat="false" ht="12.8" hidden="false" customHeight="false" outlineLevel="0" collapsed="false">
      <c r="A92" s="68"/>
      <c r="B92" s="69"/>
      <c r="C92" s="69"/>
      <c r="D92" s="32"/>
      <c r="E92" s="32"/>
      <c r="F92" s="32"/>
      <c r="G92" s="32"/>
    </row>
    <row r="93" customFormat="false" ht="12.8" hidden="false" customHeight="false" outlineLevel="0" collapsed="false">
      <c r="A93" s="68"/>
      <c r="B93" s="69"/>
      <c r="C93" s="69"/>
      <c r="D93" s="32"/>
      <c r="E93" s="32"/>
      <c r="F93" s="32"/>
      <c r="G93" s="32"/>
    </row>
    <row r="94" customFormat="false" ht="12.8" hidden="false" customHeight="false" outlineLevel="0" collapsed="false">
      <c r="A94" s="62"/>
      <c r="B94" s="63"/>
      <c r="C94" s="63"/>
      <c r="D94" s="32"/>
      <c r="E94" s="32"/>
      <c r="F94" s="32"/>
      <c r="G94" s="32"/>
    </row>
    <row r="95" customFormat="false" ht="12.8" hidden="false" customHeight="false" outlineLevel="0" collapsed="false">
      <c r="A95" s="68"/>
      <c r="B95" s="69"/>
      <c r="C95" s="69"/>
      <c r="D95" s="32"/>
      <c r="E95" s="32"/>
      <c r="F95" s="32"/>
      <c r="G95" s="32"/>
    </row>
    <row r="96" customFormat="false" ht="12.8" hidden="false" customHeight="false" outlineLevel="0" collapsed="false">
      <c r="A96" s="68"/>
      <c r="B96" s="69"/>
      <c r="C96" s="69"/>
      <c r="D96" s="32"/>
      <c r="E96" s="32"/>
      <c r="F96" s="32"/>
      <c r="G96" s="32"/>
    </row>
    <row r="97" customFormat="false" ht="12.8" hidden="false" customHeight="false" outlineLevel="0" collapsed="false">
      <c r="A97" s="68"/>
      <c r="B97" s="69"/>
      <c r="C97" s="69"/>
      <c r="D97" s="32"/>
      <c r="E97" s="32"/>
      <c r="F97" s="32"/>
      <c r="G97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0" ySplit="2" topLeftCell="A888" activePane="bottomLeft" state="frozen"/>
      <selection pane="topLeft" activeCell="A1" activeCellId="0" sqref="A1"/>
      <selection pane="bottomLeft" activeCell="A929" activeCellId="0" sqref="A929"/>
    </sheetView>
  </sheetViews>
  <sheetFormatPr defaultColWidth="11.9140625" defaultRowHeight="12.8" zeroHeight="false" outlineLevelRow="0" outlineLevelCol="0"/>
  <sheetData>
    <row r="1" customFormat="false" ht="57.85" hidden="false" customHeight="false" outlineLevel="0" collapsed="false">
      <c r="A1" s="95"/>
      <c r="B1" s="96" t="s">
        <v>127</v>
      </c>
      <c r="C1" s="97" t="s">
        <v>0</v>
      </c>
      <c r="D1" s="97" t="s">
        <v>128</v>
      </c>
      <c r="E1" s="97" t="s">
        <v>129</v>
      </c>
      <c r="F1" s="97" t="s">
        <v>130</v>
      </c>
      <c r="G1" s="97" t="s">
        <v>131</v>
      </c>
      <c r="H1" s="97" t="s">
        <v>132</v>
      </c>
    </row>
    <row r="2" customFormat="false" ht="12.8" hidden="false" customHeight="false" outlineLevel="0" collapsed="false">
      <c r="A2" s="95"/>
      <c r="B2" s="96"/>
      <c r="C2" s="95"/>
      <c r="D2" s="95"/>
      <c r="E2" s="95"/>
      <c r="F2" s="95"/>
      <c r="G2" s="95"/>
      <c r="H2" s="95"/>
    </row>
    <row r="3" customFormat="false" ht="15" hidden="false" customHeight="false" outlineLevel="0" collapsed="false">
      <c r="A3" s="98" t="n">
        <v>1993</v>
      </c>
      <c r="B3" s="99" t="n">
        <v>-0.0176975770327058</v>
      </c>
      <c r="C3" s="95"/>
      <c r="D3" s="95"/>
      <c r="E3" s="95"/>
      <c r="F3" s="95"/>
      <c r="G3" s="95"/>
      <c r="H3" s="95"/>
    </row>
    <row r="4" customFormat="false" ht="15" hidden="false" customHeight="false" outlineLevel="0" collapsed="false">
      <c r="A4" s="98" t="n">
        <v>1994</v>
      </c>
      <c r="B4" s="100" t="n">
        <v>-0.0265706733334723</v>
      </c>
      <c r="C4" s="95"/>
      <c r="D4" s="95"/>
      <c r="E4" s="95"/>
      <c r="F4" s="95"/>
      <c r="G4" s="95"/>
      <c r="H4" s="95"/>
    </row>
    <row r="5" customFormat="false" ht="15" hidden="false" customHeight="false" outlineLevel="0" collapsed="false">
      <c r="A5" s="98" t="n">
        <v>1995</v>
      </c>
      <c r="B5" s="99" t="n">
        <v>-0.0223256780195043</v>
      </c>
      <c r="C5" s="95"/>
      <c r="D5" s="95"/>
      <c r="E5" s="95"/>
      <c r="F5" s="95"/>
      <c r="G5" s="95"/>
      <c r="H5" s="95"/>
    </row>
    <row r="6" customFormat="false" ht="15" hidden="false" customHeight="false" outlineLevel="0" collapsed="false">
      <c r="A6" s="98" t="n">
        <v>1996</v>
      </c>
      <c r="B6" s="100" t="n">
        <v>-0.0232748001171907</v>
      </c>
      <c r="C6" s="95"/>
      <c r="D6" s="95"/>
      <c r="E6" s="95"/>
      <c r="F6" s="95"/>
      <c r="G6" s="95"/>
      <c r="H6" s="95"/>
    </row>
    <row r="7" customFormat="false" ht="15" hidden="false" customHeight="false" outlineLevel="0" collapsed="false">
      <c r="A7" s="98" t="n">
        <v>1997</v>
      </c>
      <c r="B7" s="99" t="n">
        <v>-0.0208020897656273</v>
      </c>
      <c r="C7" s="95"/>
      <c r="D7" s="95"/>
      <c r="E7" s="95"/>
      <c r="F7" s="95"/>
      <c r="G7" s="95"/>
      <c r="H7" s="95"/>
    </row>
    <row r="8" customFormat="false" ht="15" hidden="false" customHeight="false" outlineLevel="0" collapsed="false">
      <c r="A8" s="98" t="n">
        <v>1998</v>
      </c>
      <c r="B8" s="100" t="n">
        <v>-0.0271450823041349</v>
      </c>
      <c r="C8" s="95"/>
      <c r="D8" s="95"/>
      <c r="E8" s="95"/>
      <c r="F8" s="95"/>
      <c r="G8" s="95"/>
      <c r="H8" s="95"/>
    </row>
    <row r="9" customFormat="false" ht="15" hidden="false" customHeight="false" outlineLevel="0" collapsed="false">
      <c r="A9" s="98" t="n">
        <v>1999</v>
      </c>
      <c r="B9" s="99" t="n">
        <v>-0.0321516368666459</v>
      </c>
      <c r="C9" s="95"/>
      <c r="D9" s="95"/>
      <c r="E9" s="95"/>
      <c r="F9" s="95"/>
      <c r="G9" s="95"/>
      <c r="H9" s="95"/>
    </row>
    <row r="10" customFormat="false" ht="15" hidden="false" customHeight="false" outlineLevel="0" collapsed="false">
      <c r="A10" s="98" t="n">
        <v>2000</v>
      </c>
      <c r="B10" s="100" t="n">
        <v>-0.0337754965366008</v>
      </c>
      <c r="C10" s="95"/>
      <c r="D10" s="95"/>
      <c r="E10" s="95"/>
      <c r="F10" s="95"/>
      <c r="G10" s="95"/>
      <c r="H10" s="95"/>
    </row>
    <row r="11" customFormat="false" ht="15" hidden="false" customHeight="false" outlineLevel="0" collapsed="false">
      <c r="A11" s="98" t="n">
        <v>2001</v>
      </c>
      <c r="B11" s="99" t="n">
        <v>-0.0343324976529175</v>
      </c>
      <c r="C11" s="95"/>
      <c r="D11" s="95"/>
      <c r="E11" s="95"/>
      <c r="F11" s="95"/>
      <c r="G11" s="95"/>
      <c r="H11" s="95"/>
    </row>
    <row r="12" customFormat="false" ht="15" hidden="false" customHeight="false" outlineLevel="0" collapsed="false">
      <c r="A12" s="98" t="n">
        <v>2002</v>
      </c>
      <c r="B12" s="100" t="n">
        <v>-0.0297003395722639</v>
      </c>
      <c r="C12" s="95"/>
      <c r="D12" s="95"/>
      <c r="E12" s="95"/>
      <c r="F12" s="95"/>
      <c r="G12" s="95"/>
      <c r="H12" s="95"/>
    </row>
    <row r="13" customFormat="false" ht="15" hidden="false" customHeight="false" outlineLevel="0" collapsed="false">
      <c r="A13" s="98" t="n">
        <v>2003</v>
      </c>
      <c r="B13" s="99" t="n">
        <v>-0.0277579380361316</v>
      </c>
      <c r="C13" s="95"/>
      <c r="D13" s="95"/>
      <c r="E13" s="95"/>
      <c r="F13" s="95"/>
      <c r="G13" s="95"/>
      <c r="H13" s="95"/>
    </row>
    <row r="14" customFormat="false" ht="15" hidden="false" customHeight="false" outlineLevel="0" collapsed="false">
      <c r="A14" s="98" t="n">
        <v>2004</v>
      </c>
      <c r="B14" s="100" t="n">
        <v>-0.0218853689158177</v>
      </c>
      <c r="C14" s="95"/>
      <c r="D14" s="95"/>
      <c r="E14" s="95"/>
      <c r="F14" s="95"/>
      <c r="G14" s="95"/>
      <c r="H14" s="95"/>
    </row>
    <row r="15" customFormat="false" ht="15" hidden="false" customHeight="false" outlineLevel="0" collapsed="false">
      <c r="A15" s="98" t="n">
        <v>2005</v>
      </c>
      <c r="B15" s="99" t="n">
        <v>-0.0179040572743257</v>
      </c>
      <c r="C15" s="95"/>
      <c r="D15" s="95"/>
      <c r="E15" s="95"/>
      <c r="F15" s="95"/>
      <c r="G15" s="95"/>
      <c r="H15" s="95"/>
    </row>
    <row r="16" customFormat="false" ht="15" hidden="false" customHeight="false" outlineLevel="0" collapsed="false">
      <c r="A16" s="98" t="n">
        <v>2006</v>
      </c>
      <c r="B16" s="100" t="n">
        <v>-0.0165135934957867</v>
      </c>
      <c r="C16" s="95"/>
      <c r="D16" s="95"/>
      <c r="E16" s="95"/>
      <c r="F16" s="95"/>
      <c r="G16" s="95"/>
      <c r="H16" s="95"/>
    </row>
    <row r="17" customFormat="false" ht="15" hidden="false" customHeight="false" outlineLevel="0" collapsed="false">
      <c r="A17" s="98" t="n">
        <v>2007</v>
      </c>
      <c r="B17" s="99" t="n">
        <v>-0.0158656512635353</v>
      </c>
      <c r="C17" s="95"/>
      <c r="D17" s="95"/>
      <c r="E17" s="95"/>
      <c r="F17" s="95"/>
      <c r="G17" s="95"/>
      <c r="H17" s="95"/>
    </row>
    <row r="18" customFormat="false" ht="15" hidden="false" customHeight="false" outlineLevel="0" collapsed="false">
      <c r="A18" s="98" t="n">
        <v>2008</v>
      </c>
      <c r="B18" s="100" t="n">
        <v>-0.0183013371636907</v>
      </c>
      <c r="C18" s="95"/>
      <c r="D18" s="95"/>
      <c r="E18" s="95"/>
      <c r="F18" s="95"/>
      <c r="G18" s="95"/>
      <c r="H18" s="95"/>
    </row>
    <row r="19" customFormat="false" ht="15" hidden="false" customHeight="false" outlineLevel="0" collapsed="false">
      <c r="A19" s="98" t="n">
        <v>2009</v>
      </c>
      <c r="B19" s="99" t="n">
        <v>-0.0156710909032578</v>
      </c>
      <c r="C19" s="95"/>
      <c r="D19" s="95"/>
      <c r="E19" s="95"/>
      <c r="F19" s="95"/>
      <c r="G19" s="95"/>
      <c r="H19" s="95"/>
    </row>
    <row r="20" customFormat="false" ht="15" hidden="false" customHeight="false" outlineLevel="0" collapsed="false">
      <c r="A20" s="98" t="n">
        <v>2010</v>
      </c>
      <c r="B20" s="100" t="n">
        <v>-0.0158039957303612</v>
      </c>
      <c r="C20" s="95"/>
      <c r="D20" s="95"/>
      <c r="E20" s="95"/>
      <c r="F20" s="95"/>
      <c r="G20" s="95"/>
      <c r="H20" s="95"/>
    </row>
    <row r="21" customFormat="false" ht="15" hidden="false" customHeight="false" outlineLevel="0" collapsed="false">
      <c r="A21" s="98" t="n">
        <v>2011</v>
      </c>
      <c r="B21" s="99" t="n">
        <v>-0.0158943271566621</v>
      </c>
      <c r="C21" s="95"/>
      <c r="D21" s="95"/>
      <c r="E21" s="95"/>
      <c r="F21" s="95"/>
      <c r="G21" s="95"/>
      <c r="H21" s="95"/>
    </row>
    <row r="22" customFormat="false" ht="15" hidden="false" customHeight="false" outlineLevel="0" collapsed="false">
      <c r="A22" s="98" t="n">
        <v>2012</v>
      </c>
      <c r="B22" s="100" t="n">
        <v>-0.0195335859314802</v>
      </c>
      <c r="C22" s="95"/>
      <c r="D22" s="95"/>
      <c r="E22" s="95"/>
      <c r="F22" s="95"/>
      <c r="G22" s="95"/>
      <c r="H22" s="95"/>
    </row>
    <row r="23" customFormat="false" ht="15" hidden="false" customHeight="false" outlineLevel="0" collapsed="false">
      <c r="A23" s="98" t="n">
        <v>2013</v>
      </c>
      <c r="B23" s="99" t="n">
        <v>-0.02109912849421</v>
      </c>
      <c r="C23" s="95"/>
      <c r="D23" s="95"/>
      <c r="E23" s="95"/>
      <c r="F23" s="95"/>
      <c r="G23" s="95"/>
      <c r="H23" s="95"/>
    </row>
    <row r="24" customFormat="false" ht="15" hidden="false" customHeight="false" outlineLevel="0" collapsed="false">
      <c r="A24" s="98" t="n">
        <v>2014</v>
      </c>
      <c r="B24" s="100" t="n">
        <v>-0.0217418594917814</v>
      </c>
      <c r="C24" s="101" t="n">
        <f aca="false">'Central scenario'!AL3</f>
        <v>-0.0196925047215125</v>
      </c>
      <c r="D24" s="102"/>
      <c r="E24" s="95"/>
      <c r="F24" s="95"/>
      <c r="G24" s="95"/>
      <c r="H24" s="95"/>
    </row>
    <row r="25" customFormat="false" ht="15" hidden="false" customHeight="false" outlineLevel="0" collapsed="false">
      <c r="A25" s="98" t="n">
        <v>2015</v>
      </c>
      <c r="B25" s="99" t="n">
        <v>-0.02830905931782</v>
      </c>
      <c r="C25" s="101" t="n">
        <f aca="false">'Central scenario'!AL4</f>
        <v>-0.0329745750899216</v>
      </c>
      <c r="D25" s="102"/>
      <c r="E25" s="95"/>
      <c r="F25" s="95"/>
      <c r="G25" s="95"/>
      <c r="H25" s="95"/>
    </row>
    <row r="26" customFormat="false" ht="15" hidden="false" customHeight="false" outlineLevel="0" collapsed="false">
      <c r="A26" s="98" t="n">
        <v>2016</v>
      </c>
      <c r="B26" s="100" t="n">
        <v>-0.031163226932361</v>
      </c>
      <c r="C26" s="101" t="n">
        <f aca="false">'Central scenario'!AL5</f>
        <v>-0.0331795977538116</v>
      </c>
      <c r="D26" s="101" t="n">
        <f aca="false">'Central scenario'!BO5</f>
        <v>-0.0331995920570141</v>
      </c>
      <c r="E26" s="95"/>
      <c r="F26" s="95"/>
      <c r="G26" s="95"/>
      <c r="H26" s="95"/>
    </row>
    <row r="27" customFormat="false" ht="15" hidden="false" customHeight="false" outlineLevel="0" collapsed="false">
      <c r="A27" s="98" t="n">
        <v>2017</v>
      </c>
      <c r="B27" s="99" t="n">
        <v>-0.031311152517781</v>
      </c>
      <c r="C27" s="101" t="n">
        <f aca="false">'Central scenario'!AL6</f>
        <v>-0.0366051126539165</v>
      </c>
      <c r="D27" s="101" t="n">
        <f aca="false">'Central scenario'!BO6</f>
        <v>-0.0370530841535637</v>
      </c>
      <c r="E27" s="103" t="n">
        <f aca="false">'Low scenario'!AL6</f>
        <v>-0.0366051126539165</v>
      </c>
      <c r="F27" s="103" t="n">
        <f aca="false">'Low scenario'!BO6</f>
        <v>-0.0370530841535637</v>
      </c>
      <c r="G27" s="103" t="n">
        <f aca="false">'High scenario'!AL6</f>
        <v>-0.0366051126539165</v>
      </c>
      <c r="H27" s="103" t="n">
        <f aca="false">'High scenario'!BO6</f>
        <v>-0.0370530841535637</v>
      </c>
    </row>
    <row r="28" customFormat="false" ht="15" hidden="false" customHeight="false" outlineLevel="0" collapsed="false">
      <c r="A28" s="98" t="n">
        <v>2018</v>
      </c>
      <c r="B28" s="100" t="n">
        <v>-0.033240002411513</v>
      </c>
      <c r="C28" s="101" t="n">
        <f aca="false">'Central scenario'!AL7</f>
        <v>-0.0367867634379302</v>
      </c>
      <c r="D28" s="101" t="n">
        <f aca="false">'Central scenario'!BO7</f>
        <v>-0.0376732487763681</v>
      </c>
      <c r="E28" s="103" t="n">
        <f aca="false">'Low scenario'!AL7</f>
        <v>-0.0367867634379302</v>
      </c>
      <c r="F28" s="103" t="n">
        <f aca="false">'Low scenario'!BO7</f>
        <v>-0.0376732487763681</v>
      </c>
      <c r="G28" s="103" t="n">
        <f aca="false">'High scenario'!AL7</f>
        <v>-0.0367867634379302</v>
      </c>
      <c r="H28" s="103" t="n">
        <f aca="false">'High scenario'!BO7</f>
        <v>-0.0376732487763681</v>
      </c>
    </row>
    <row r="29" customFormat="false" ht="12.8" hidden="false" customHeight="false" outlineLevel="0" collapsed="false">
      <c r="A29" s="98" t="n">
        <v>2019</v>
      </c>
      <c r="B29" s="95"/>
      <c r="C29" s="101" t="n">
        <f aca="false">'Central scenario'!AL8</f>
        <v>-0.0376961884096758</v>
      </c>
      <c r="D29" s="101" t="n">
        <f aca="false">'Central scenario'!BO8</f>
        <v>-0.0385800679980238</v>
      </c>
      <c r="E29" s="103" t="n">
        <f aca="false">'Low scenario'!AL8</f>
        <v>-0.0377389074028458</v>
      </c>
      <c r="F29" s="103" t="n">
        <f aca="false">'Low scenario'!BO8</f>
        <v>-0.0386227869911939</v>
      </c>
      <c r="G29" s="103" t="n">
        <f aca="false">'High scenario'!AL8</f>
        <v>-0.037696040868939</v>
      </c>
      <c r="H29" s="103" t="n">
        <f aca="false">'High scenario'!BO8</f>
        <v>-0.0385799204572871</v>
      </c>
    </row>
    <row r="30" customFormat="false" ht="12.8" hidden="false" customHeight="false" outlineLevel="0" collapsed="false">
      <c r="A30" s="98" t="n">
        <v>2020</v>
      </c>
      <c r="B30" s="95"/>
      <c r="C30" s="101" t="n">
        <f aca="false">'Central scenario'!AL9</f>
        <v>-0.0462320911620017</v>
      </c>
      <c r="D30" s="101" t="n">
        <f aca="false">'Central scenario'!BO9</f>
        <v>-0.0476115469221648</v>
      </c>
      <c r="E30" s="103" t="n">
        <f aca="false">'Low scenario'!AL9</f>
        <v>-0.0466196684132555</v>
      </c>
      <c r="F30" s="103" t="n">
        <f aca="false">'Low scenario'!BO9</f>
        <v>-0.0480034414406569</v>
      </c>
      <c r="G30" s="103" t="n">
        <f aca="false">'High scenario'!AL9</f>
        <v>-0.0462005002089527</v>
      </c>
      <c r="H30" s="103" t="n">
        <f aca="false">'High scenario'!BO9</f>
        <v>-0.0475742926541286</v>
      </c>
    </row>
    <row r="31" customFormat="false" ht="12.8" hidden="false" customHeight="false" outlineLevel="0" collapsed="false">
      <c r="A31" s="98" t="n">
        <v>2021</v>
      </c>
      <c r="B31" s="95"/>
      <c r="C31" s="101" t="n">
        <f aca="false">'Central scenario'!AL10</f>
        <v>-0.0357415071627705</v>
      </c>
      <c r="D31" s="101" t="n">
        <f aca="false">'Central scenario'!BO10</f>
        <v>-0.0372447336343861</v>
      </c>
      <c r="E31" s="103" t="n">
        <f aca="false">'Low scenario'!AL10</f>
        <v>-0.0369182087990963</v>
      </c>
      <c r="F31" s="103" t="n">
        <f aca="false">'Low scenario'!BO10</f>
        <v>-0.0384407217107905</v>
      </c>
      <c r="G31" s="103" t="n">
        <f aca="false">'High scenario'!AL10</f>
        <v>-0.0343335918451581</v>
      </c>
      <c r="H31" s="103" t="n">
        <f aca="false">'High scenario'!BO10</f>
        <v>-0.0358083850010354</v>
      </c>
    </row>
    <row r="32" customFormat="false" ht="12.8" hidden="false" customHeight="false" outlineLevel="0" collapsed="false">
      <c r="A32" s="98" t="n">
        <v>2022</v>
      </c>
      <c r="B32" s="95"/>
      <c r="C32" s="101" t="n">
        <f aca="false">'Central scenario'!AL11</f>
        <v>-0.0387346672882409</v>
      </c>
      <c r="D32" s="101" t="n">
        <f aca="false">'Central scenario'!BO11</f>
        <v>-0.0405750628248723</v>
      </c>
      <c r="E32" s="103" t="n">
        <f aca="false">'Low scenario'!AL11</f>
        <v>-0.0402137942895214</v>
      </c>
      <c r="F32" s="103" t="n">
        <f aca="false">'Low scenario'!BO11</f>
        <v>-0.0420641398194579</v>
      </c>
      <c r="G32" s="103" t="n">
        <f aca="false">'High scenario'!AL11</f>
        <v>-0.0365796971238717</v>
      </c>
      <c r="H32" s="103" t="n">
        <f aca="false">'High scenario'!BO11</f>
        <v>-0.0384327434848283</v>
      </c>
    </row>
    <row r="33" customFormat="false" ht="12.8" hidden="false" customHeight="false" outlineLevel="0" collapsed="false">
      <c r="A33" s="98" t="n">
        <v>2023</v>
      </c>
      <c r="B33" s="95"/>
      <c r="C33" s="101" t="n">
        <f aca="false">'Central scenario'!AL12</f>
        <v>-0.041154832770375</v>
      </c>
      <c r="D33" s="101" t="n">
        <f aca="false">'Central scenario'!BO12</f>
        <v>-0.0433188457786168</v>
      </c>
      <c r="E33" s="103" t="n">
        <f aca="false">'Low scenario'!AL12</f>
        <v>-0.0429746081239417</v>
      </c>
      <c r="F33" s="103" t="n">
        <f aca="false">'Low scenario'!BO12</f>
        <v>-0.0451066817462946</v>
      </c>
      <c r="G33" s="103" t="n">
        <f aca="false">'High scenario'!AL12</f>
        <v>-0.0403154871108569</v>
      </c>
      <c r="H33" s="103" t="n">
        <f aca="false">'High scenario'!BO12</f>
        <v>-0.0425184650801734</v>
      </c>
    </row>
    <row r="34" customFormat="false" ht="12.8" hidden="false" customHeight="false" outlineLevel="0" collapsed="false">
      <c r="A34" s="98" t="n">
        <v>2024</v>
      </c>
      <c r="B34" s="95"/>
      <c r="C34" s="104" t="n">
        <f aca="false">'Central scenario'!AL13</f>
        <v>-0.0439134914926584</v>
      </c>
      <c r="D34" s="104" t="n">
        <f aca="false">'Central scenario'!BO13</f>
        <v>-0.0464753302110262</v>
      </c>
      <c r="E34" s="103" t="n">
        <f aca="false">'Low scenario'!AL13</f>
        <v>-0.0451326700721788</v>
      </c>
      <c r="F34" s="103" t="n">
        <f aca="false">'Low scenario'!BO13</f>
        <v>-0.0476757466469266</v>
      </c>
      <c r="G34" s="103" t="n">
        <f aca="false">'High scenario'!AL13</f>
        <v>-0.041487417660542</v>
      </c>
      <c r="H34" s="103" t="n">
        <f aca="false">'High scenario'!BO13</f>
        <v>-0.0441364371616</v>
      </c>
    </row>
    <row r="35" customFormat="false" ht="12.8" hidden="false" customHeight="false" outlineLevel="0" collapsed="false">
      <c r="A35" s="98" t="n">
        <v>2025</v>
      </c>
      <c r="B35" s="95"/>
      <c r="C35" s="105" t="n">
        <f aca="false">'Central scenario'!AL14</f>
        <v>-0.0449752149939445</v>
      </c>
      <c r="D35" s="105" t="n">
        <f aca="false">'Central scenario'!BO14</f>
        <v>-0.0485382496785623</v>
      </c>
      <c r="E35" s="103" t="n">
        <f aca="false">'Low scenario'!AL14</f>
        <v>-0.0459633121241567</v>
      </c>
      <c r="F35" s="103" t="n">
        <f aca="false">'Low scenario'!BO14</f>
        <v>-0.0495096259084929</v>
      </c>
      <c r="G35" s="103" t="n">
        <f aca="false">'High scenario'!AL14</f>
        <v>-0.0428697125034317</v>
      </c>
      <c r="H35" s="103" t="n">
        <f aca="false">'High scenario'!BO14</f>
        <v>-0.0464864709904884</v>
      </c>
    </row>
    <row r="36" customFormat="false" ht="12.8" hidden="false" customHeight="false" outlineLevel="0" collapsed="false">
      <c r="A36" s="98" t="n">
        <v>2026</v>
      </c>
      <c r="B36" s="95"/>
      <c r="C36" s="106" t="n">
        <f aca="false">'Central scenario'!AL15</f>
        <v>-0.0461235825242219</v>
      </c>
      <c r="D36" s="106" t="n">
        <f aca="false">'Central scenario'!BO15</f>
        <v>-0.050785976152736</v>
      </c>
      <c r="E36" s="103" t="n">
        <f aca="false">'Low scenario'!AL15</f>
        <v>-0.0487922969987862</v>
      </c>
      <c r="F36" s="103" t="n">
        <f aca="false">'Low scenario'!BO15</f>
        <v>-0.0535250562204573</v>
      </c>
      <c r="G36" s="103" t="n">
        <f aca="false">'High scenario'!AL15</f>
        <v>-0.0451250653620358</v>
      </c>
      <c r="H36" s="103" t="n">
        <f aca="false">'High scenario'!BO15</f>
        <v>-0.0499226958826307</v>
      </c>
    </row>
    <row r="37" customFormat="false" ht="12.8" hidden="false" customHeight="false" outlineLevel="0" collapsed="false">
      <c r="A37" s="98" t="n">
        <v>2027</v>
      </c>
      <c r="B37" s="95"/>
      <c r="C37" s="106" t="n">
        <f aca="false">'Central scenario'!AL16</f>
        <v>-0.0455856077325444</v>
      </c>
      <c r="D37" s="106" t="n">
        <f aca="false">'Central scenario'!BO16</f>
        <v>-0.0510987428350827</v>
      </c>
      <c r="E37" s="103" t="n">
        <f aca="false">'Low scenario'!AL16</f>
        <v>-0.0536723878636351</v>
      </c>
      <c r="F37" s="103" t="n">
        <f aca="false">'Low scenario'!BO16</f>
        <v>-0.0594220305729511</v>
      </c>
      <c r="G37" s="103" t="n">
        <f aca="false">'High scenario'!AL16</f>
        <v>-0.0475543234082448</v>
      </c>
      <c r="H37" s="103" t="n">
        <f aca="false">'High scenario'!BO16</f>
        <v>-0.0532504407235523</v>
      </c>
    </row>
    <row r="38" customFormat="false" ht="12.8" hidden="false" customHeight="false" outlineLevel="0" collapsed="false">
      <c r="A38" s="98" t="n">
        <v>2028</v>
      </c>
      <c r="B38" s="102"/>
      <c r="C38" s="106" t="n">
        <f aca="false">'Central scenario'!AL17</f>
        <v>-0.0453885527486582</v>
      </c>
      <c r="D38" s="106" t="n">
        <f aca="false">'Central scenario'!BO17</f>
        <v>-0.0517379223614127</v>
      </c>
      <c r="E38" s="103" t="n">
        <f aca="false">'Low scenario'!AL17</f>
        <v>-0.0536249080259519</v>
      </c>
      <c r="F38" s="103" t="n">
        <f aca="false">'Low scenario'!BO17</f>
        <v>-0.0603491264800327</v>
      </c>
      <c r="G38" s="103" t="n">
        <f aca="false">'High scenario'!AL17</f>
        <v>-0.0458491653283055</v>
      </c>
      <c r="H38" s="103" t="n">
        <f aca="false">'High scenario'!BO17</f>
        <v>-0.0523345460481141</v>
      </c>
    </row>
    <row r="39" customFormat="false" ht="12.8" hidden="false" customHeight="false" outlineLevel="0" collapsed="false">
      <c r="A39" s="98" t="n">
        <v>2029</v>
      </c>
      <c r="B39" s="102"/>
      <c r="C39" s="105" t="n">
        <f aca="false">'Central scenario'!AL18</f>
        <v>-0.0440787112672015</v>
      </c>
      <c r="D39" s="105" t="n">
        <f aca="false">'Central scenario'!BO18</f>
        <v>-0.0512893577868665</v>
      </c>
      <c r="E39" s="103" t="n">
        <f aca="false">'Low scenario'!AL18</f>
        <v>-0.0536012432120854</v>
      </c>
      <c r="F39" s="103" t="n">
        <f aca="false">'Low scenario'!BO18</f>
        <v>-0.061207695857901</v>
      </c>
      <c r="G39" s="103" t="n">
        <f aca="false">'High scenario'!AL18</f>
        <v>-0.0439016411736903</v>
      </c>
      <c r="H39" s="103" t="n">
        <f aca="false">'High scenario'!BO18</f>
        <v>-0.0513368213801125</v>
      </c>
    </row>
    <row r="40" customFormat="false" ht="12.8" hidden="false" customHeight="false" outlineLevel="0" collapsed="false">
      <c r="A40" s="98" t="n">
        <v>2030</v>
      </c>
      <c r="B40" s="102"/>
      <c r="C40" s="106" t="n">
        <f aca="false">'Central scenario'!AL19</f>
        <v>-0.0428915543936508</v>
      </c>
      <c r="D40" s="106" t="n">
        <f aca="false">'Central scenario'!BO19</f>
        <v>-0.050790422052348</v>
      </c>
      <c r="E40" s="103" t="n">
        <f aca="false">'Low scenario'!AL19</f>
        <v>-0.0527469410468008</v>
      </c>
      <c r="F40" s="103" t="n">
        <f aca="false">'Low scenario'!BO19</f>
        <v>-0.0609018254034722</v>
      </c>
      <c r="G40" s="103" t="n">
        <f aca="false">'High scenario'!AL19</f>
        <v>-0.0419814352488132</v>
      </c>
      <c r="H40" s="103" t="n">
        <f aca="false">'High scenario'!BO19</f>
        <v>-0.0500078912297863</v>
      </c>
    </row>
    <row r="41" customFormat="false" ht="12.8" hidden="false" customHeight="false" outlineLevel="0" collapsed="false">
      <c r="A41" s="98" t="n">
        <v>2031</v>
      </c>
      <c r="B41" s="102"/>
      <c r="C41" s="106" t="n">
        <f aca="false">'Central scenario'!AL20</f>
        <v>-0.0419039028878886</v>
      </c>
      <c r="D41" s="106" t="n">
        <f aca="false">'Central scenario'!BO20</f>
        <v>-0.050564788827564</v>
      </c>
      <c r="E41" s="103" t="n">
        <f aca="false">'Low scenario'!AL20</f>
        <v>-0.0519267221825607</v>
      </c>
      <c r="F41" s="103" t="n">
        <f aca="false">'Low scenario'!BO20</f>
        <v>-0.0609276882887433</v>
      </c>
      <c r="G41" s="103" t="n">
        <f aca="false">'High scenario'!AL20</f>
        <v>-0.0406321172800577</v>
      </c>
      <c r="H41" s="103" t="n">
        <f aca="false">'High scenario'!BO20</f>
        <v>-0.0494875739482155</v>
      </c>
    </row>
    <row r="42" customFormat="false" ht="12.8" hidden="false" customHeight="false" outlineLevel="0" collapsed="false">
      <c r="A42" s="98" t="n">
        <v>2032</v>
      </c>
      <c r="B42" s="102"/>
      <c r="C42" s="106" t="n">
        <f aca="false">'Central scenario'!AL21</f>
        <v>-0.0412018322872116</v>
      </c>
      <c r="D42" s="106" t="n">
        <f aca="false">'Central scenario'!BO21</f>
        <v>-0.0505461147427884</v>
      </c>
      <c r="E42" s="103" t="n">
        <f aca="false">'Low scenario'!AL21</f>
        <v>-0.0499627239843386</v>
      </c>
      <c r="F42" s="103" t="n">
        <f aca="false">'Low scenario'!BO21</f>
        <v>-0.0597000793250384</v>
      </c>
      <c r="G42" s="103" t="n">
        <f aca="false">'High scenario'!AL21</f>
        <v>-0.0393344230758333</v>
      </c>
      <c r="H42" s="103" t="n">
        <f aca="false">'High scenario'!BO21</f>
        <v>-0.0490052629531579</v>
      </c>
    </row>
    <row r="43" customFormat="false" ht="12.8" hidden="false" customHeight="false" outlineLevel="0" collapsed="false">
      <c r="A43" s="98" t="n">
        <v>2033</v>
      </c>
      <c r="B43" s="102"/>
      <c r="C43" s="105" t="n">
        <f aca="false">'Central scenario'!AL22</f>
        <v>-0.0393211591974578</v>
      </c>
      <c r="D43" s="105" t="n">
        <f aca="false">'Central scenario'!BO22</f>
        <v>-0.0495898072465668</v>
      </c>
      <c r="E43" s="103" t="n">
        <f aca="false">'Low scenario'!AL22</f>
        <v>-0.048152325266656</v>
      </c>
      <c r="F43" s="103" t="n">
        <f aca="false">'Low scenario'!BO22</f>
        <v>-0.0587974136761845</v>
      </c>
      <c r="G43" s="103" t="n">
        <f aca="false">'High scenario'!AL22</f>
        <v>-0.0385860568403294</v>
      </c>
      <c r="H43" s="103" t="n">
        <f aca="false">'High scenario'!BO22</f>
        <v>-0.0490659801854881</v>
      </c>
    </row>
    <row r="44" customFormat="false" ht="12.8" hidden="false" customHeight="false" outlineLevel="0" collapsed="false">
      <c r="A44" s="98" t="n">
        <v>2034</v>
      </c>
      <c r="B44" s="102"/>
      <c r="C44" s="106" t="n">
        <f aca="false">'Central scenario'!AL23</f>
        <v>-0.0376894516262805</v>
      </c>
      <c r="D44" s="106" t="n">
        <f aca="false">'Central scenario'!BO23</f>
        <v>-0.0486464016804676</v>
      </c>
      <c r="E44" s="103" t="n">
        <f aca="false">'Low scenario'!AL23</f>
        <v>-0.0479472748417714</v>
      </c>
      <c r="F44" s="103" t="n">
        <f aca="false">'Low scenario'!BO23</f>
        <v>-0.0593150544222351</v>
      </c>
      <c r="G44" s="103" t="n">
        <f aca="false">'High scenario'!AL23</f>
        <v>-0.0377625796003656</v>
      </c>
      <c r="H44" s="103" t="n">
        <f aca="false">'High scenario'!BO23</f>
        <v>-0.0489651903359753</v>
      </c>
    </row>
    <row r="45" customFormat="false" ht="12.8" hidden="false" customHeight="false" outlineLevel="0" collapsed="false">
      <c r="A45" s="98" t="n">
        <v>2035</v>
      </c>
      <c r="B45" s="102"/>
      <c r="C45" s="106" t="n">
        <f aca="false">'Central scenario'!AL24</f>
        <v>-0.0363314791691825</v>
      </c>
      <c r="D45" s="106" t="n">
        <f aca="false">'Central scenario'!BO24</f>
        <v>-0.0478517532399683</v>
      </c>
      <c r="E45" s="103" t="n">
        <f aca="false">'Low scenario'!AL24</f>
        <v>-0.0478612285811141</v>
      </c>
      <c r="F45" s="103" t="n">
        <f aca="false">'Low scenario'!BO24</f>
        <v>-0.0600658535156662</v>
      </c>
      <c r="G45" s="103" t="n">
        <f aca="false">'High scenario'!AL24</f>
        <v>-0.036548784016663</v>
      </c>
      <c r="H45" s="103" t="n">
        <f aca="false">'High scenario'!BO24</f>
        <v>-0.0482995373743603</v>
      </c>
    </row>
    <row r="46" customFormat="false" ht="12.8" hidden="false" customHeight="false" outlineLevel="0" collapsed="false">
      <c r="A46" s="98" t="n">
        <v>2036</v>
      </c>
      <c r="B46" s="102"/>
      <c r="C46" s="106" t="n">
        <f aca="false">'Central scenario'!AL25</f>
        <v>-0.0356008764056225</v>
      </c>
      <c r="D46" s="106" t="n">
        <f aca="false">'Central scenario'!BO25</f>
        <v>-0.0479744056734139</v>
      </c>
      <c r="E46" s="103" t="n">
        <f aca="false">'Low scenario'!AL25</f>
        <v>-0.0461507414724795</v>
      </c>
      <c r="F46" s="103" t="n">
        <f aca="false">'Low scenario'!BO25</f>
        <v>-0.0593368604583965</v>
      </c>
      <c r="G46" s="103" t="n">
        <f aca="false">'High scenario'!AL25</f>
        <v>-0.0343521488728797</v>
      </c>
      <c r="H46" s="103" t="n">
        <f aca="false">'High scenario'!BO25</f>
        <v>-0.0469723600251276</v>
      </c>
    </row>
    <row r="47" customFormat="false" ht="12.8" hidden="false" customHeight="false" outlineLevel="0" collapsed="false">
      <c r="A47" s="98" t="n">
        <v>2037</v>
      </c>
      <c r="B47" s="102"/>
      <c r="C47" s="105" t="n">
        <f aca="false">'Central scenario'!AL26</f>
        <v>-0.0354128925771882</v>
      </c>
      <c r="D47" s="105" t="n">
        <f aca="false">'Central scenario'!BO26</f>
        <v>-0.0486184518526416</v>
      </c>
      <c r="E47" s="103" t="n">
        <f aca="false">'Low scenario'!AL26</f>
        <v>-0.0448146229883313</v>
      </c>
      <c r="F47" s="103" t="n">
        <f aca="false">'Low scenario'!BO26</f>
        <v>-0.0589440157622468</v>
      </c>
      <c r="G47" s="103" t="n">
        <f aca="false">'High scenario'!AL26</f>
        <v>-0.0338609019296825</v>
      </c>
      <c r="H47" s="103" t="n">
        <f aca="false">'High scenario'!BO26</f>
        <v>-0.0473074067013522</v>
      </c>
    </row>
    <row r="48" customFormat="false" ht="12.8" hidden="false" customHeight="false" outlineLevel="0" collapsed="false">
      <c r="A48" s="98" t="n">
        <v>2038</v>
      </c>
      <c r="B48" s="102"/>
      <c r="C48" s="106" t="n">
        <f aca="false">'Central scenario'!AL27</f>
        <v>-0.0336889041680922</v>
      </c>
      <c r="D48" s="106" t="n">
        <f aca="false">'Central scenario'!BO27</f>
        <v>-0.0472614699582431</v>
      </c>
      <c r="E48" s="103" t="n">
        <f aca="false">'Low scenario'!AL27</f>
        <v>-0.0431351365450127</v>
      </c>
      <c r="F48" s="103" t="n">
        <f aca="false">'Low scenario'!BO27</f>
        <v>-0.0579536016039221</v>
      </c>
      <c r="G48" s="103" t="n">
        <f aca="false">'High scenario'!AL27</f>
        <v>-0.0330040846853962</v>
      </c>
      <c r="H48" s="103" t="n">
        <f aca="false">'High scenario'!BO27</f>
        <v>-0.0470851048453416</v>
      </c>
    </row>
    <row r="49" customFormat="false" ht="12.8" hidden="false" customHeight="false" outlineLevel="0" collapsed="false">
      <c r="A49" s="98" t="n">
        <v>2039</v>
      </c>
      <c r="B49" s="107"/>
      <c r="C49" s="106" t="n">
        <f aca="false">'Central scenario'!AL28</f>
        <v>-0.0318780494901138</v>
      </c>
      <c r="D49" s="106" t="n">
        <f aca="false">'Central scenario'!BO28</f>
        <v>-0.0462837329663931</v>
      </c>
      <c r="E49" s="103" t="n">
        <f aca="false">'Low scenario'!AL28</f>
        <v>-0.0421430613907902</v>
      </c>
      <c r="F49" s="103" t="n">
        <f aca="false">'Low scenario'!BO28</f>
        <v>-0.0580479714029811</v>
      </c>
      <c r="G49" s="103" t="n">
        <f aca="false">'High scenario'!AL28</f>
        <v>-0.0313303273202546</v>
      </c>
      <c r="H49" s="103" t="n">
        <f aca="false">'High scenario'!BO28</f>
        <v>-0.0460699336717474</v>
      </c>
    </row>
    <row r="50" customFormat="false" ht="12.8" hidden="false" customHeight="false" outlineLevel="0" collapsed="false">
      <c r="A50" s="98" t="n">
        <v>2040</v>
      </c>
      <c r="B50" s="108"/>
      <c r="C50" s="106" t="n">
        <f aca="false">'Central scenario'!AL29</f>
        <v>-0.0308629384111173</v>
      </c>
      <c r="D50" s="106" t="n">
        <f aca="false">'Central scenario'!BO29</f>
        <v>-0.0460101070083958</v>
      </c>
      <c r="E50" s="103" t="n">
        <f aca="false">'Low scenario'!AL29</f>
        <v>-0.0419879994607075</v>
      </c>
      <c r="F50" s="103" t="n">
        <f aca="false">'Low scenario'!BO29</f>
        <v>-0.0587308855165762</v>
      </c>
      <c r="G50" s="103" t="n">
        <f aca="false">'High scenario'!AL29</f>
        <v>-0.0298552727058943</v>
      </c>
      <c r="H50" s="103" t="n">
        <f aca="false">'High scenario'!BO29</f>
        <v>-0.0452283265284618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1367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2021-01-20T13:22:07Z</dcterms:modified>
  <cp:revision>351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