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ilidad" sheetId="1" state="visible" r:id="rId2"/>
    <sheet name="tabla_macro" sheetId="2" state="visible" r:id="rId3"/>
    <sheet name="Gráficos_escenarios" sheetId="3" state="visible" r:id="rId4"/>
  </sheets>
  <definedNames>
    <definedName function="false" hidden="false" localSheetId="1" name="_xlnm.Print_Area" vbProcedure="false">tabla_macro!$B$2:$Z$51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<sst xmlns="http://schemas.openxmlformats.org/spreadsheetml/2006/main" count="119" uniqueCount="83">
  <si>
    <t xml:space="preserve">ESQUEMAS DE MOVILIDAD PREVISIONAL</t>
  </si>
  <si>
    <t xml:space="preserve">Mes</t>
  </si>
  <si>
    <t xml:space="preserve">Salarios (evol.RIPTE)</t>
  </si>
  <si>
    <t xml:space="preserve">IPC base Diciembre 2016=100</t>
  </si>
  <si>
    <t xml:space="preserve">IPC evolución mensual</t>
  </si>
  <si>
    <t xml:space="preserve">Recursos totales SPN (corrientes sin rentas) en miles de pesos</t>
  </si>
  <si>
    <t xml:space="preserve">Recursos tributarios ANSES en miles de pesos</t>
  </si>
  <si>
    <t xml:space="preserve">Impuesto PAIS asignado a ANSES dentro de los recursos tributarios</t>
  </si>
  <si>
    <t xml:space="preserve">Recursos totales ANSES en miles de pesos (sin ingresos no tributarios ni rentas de la propiedad)</t>
  </si>
  <si>
    <t xml:space="preserve">Beneficiarios totales</t>
  </si>
  <si>
    <t xml:space="preserve">Fórmula suspendida</t>
  </si>
  <si>
    <t xml:space="preserve">Fórmula SEPOT v1</t>
  </si>
  <si>
    <t xml:space="preserve">Fórmula ANSES v1</t>
  </si>
  <si>
    <t xml:space="preserve">Fórmula SEPOT v2</t>
  </si>
  <si>
    <t xml:space="preserve">Fórmula SEPOT v3</t>
  </si>
  <si>
    <t xml:space="preserve">Fórmula SEPOT v4</t>
  </si>
  <si>
    <t xml:space="preserve">Fórmula ANSES v2</t>
  </si>
  <si>
    <t xml:space="preserve">Fórmula HACIENDA v1</t>
  </si>
  <si>
    <t xml:space="preserve">IPC</t>
  </si>
  <si>
    <t xml:space="preserve">RIPTE</t>
  </si>
  <si>
    <t xml:space="preserve">m = 0.7 IPC + 0.3 RIPTE</t>
  </si>
  <si>
    <t xml:space="preserve">RT</t>
  </si>
  <si>
    <t xml:space="preserve">b = (SQRT(1+RT)-1)*1.03</t>
  </si>
  <si>
    <t xml:space="preserve">m (con tope b)</t>
  </si>
  <si>
    <t xml:space="preserve">W</t>
  </si>
  <si>
    <t xml:space="preserve">RTribA</t>
  </si>
  <si>
    <t xml:space="preserve">a = 0.5 W + 0.5 RTribA</t>
  </si>
  <si>
    <t xml:space="preserve">RTotA</t>
  </si>
  <si>
    <t xml:space="preserve">b</t>
  </si>
  <si>
    <t xml:space="preserve">d</t>
  </si>
  <si>
    <t xml:space="preserve">m</t>
  </si>
  <si>
    <t xml:space="preserve">w = RIPTE</t>
  </si>
  <si>
    <t xml:space="preserve">x = RecTribA (sin PAIS)</t>
  </si>
  <si>
    <t xml:space="preserve">RT = SQRT(1+x)-1</t>
  </si>
  <si>
    <t xml:space="preserve">a = 0.7 w + 0.3 RT</t>
  </si>
  <si>
    <t xml:space="preserve">r = RecTotA</t>
  </si>
  <si>
    <t xml:space="preserve">b = 1 + r * 1.03 / (1+ m(marzo))</t>
  </si>
  <si>
    <t xml:space="preserve">m = a en marzo y m = a con tope en b en septiembre</t>
  </si>
  <si>
    <t xml:space="preserve">x = RecTribA (con PAIS)</t>
  </si>
  <si>
    <t xml:space="preserve">a = 0.5 w + 0.5 RT</t>
  </si>
  <si>
    <t xml:space="preserve">RTribA (sin PAIS)</t>
  </si>
  <si>
    <t xml:space="preserve">x = RTotA</t>
  </si>
  <si>
    <t xml:space="preserve">RT = (SQRT(1+x)-1)*1.03</t>
  </si>
  <si>
    <t xml:space="preserve">Suspensión de fórmula</t>
  </si>
  <si>
    <t xml:space="preserve">ESCENARIO MACRO-FISCAL: INDICADORES BASICOS</t>
  </si>
  <si>
    <t xml:space="preserve">Indicadores</t>
  </si>
  <si>
    <t xml:space="preserve">Actividad</t>
  </si>
  <si>
    <t xml:space="preserve">PIB a valores corrientes</t>
  </si>
  <si>
    <t xml:space="preserve">(mill de $)</t>
  </si>
  <si>
    <t xml:space="preserve">PIB a valores constantes</t>
  </si>
  <si>
    <t xml:space="preserve">(mill de $ del año 2004)</t>
  </si>
  <si>
    <t xml:space="preserve">PIB per cápita a valores constantes</t>
  </si>
  <si>
    <t xml:space="preserve">($ del año 2004)</t>
  </si>
  <si>
    <t xml:space="preserve">(mill de USD)</t>
  </si>
  <si>
    <t xml:space="preserve">PIB per cápita a valores corrientes</t>
  </si>
  <si>
    <t xml:space="preserve">(USD anuales)</t>
  </si>
  <si>
    <t xml:space="preserve">Dólar y precios</t>
  </si>
  <si>
    <t xml:space="preserve">Tipo de cambio promedio</t>
  </si>
  <si>
    <t xml:space="preserve">($/USD)</t>
  </si>
  <si>
    <t xml:space="preserve">Tipo de cambio 31-dic de cada año</t>
  </si>
  <si>
    <t xml:space="preserve">Indice IPC cobertura nacional</t>
  </si>
  <si>
    <t xml:space="preserve">dic-16 = 100 (promedio anual)</t>
  </si>
  <si>
    <t xml:space="preserve">dic-16 = 100 (dic. cada año)</t>
  </si>
  <si>
    <t xml:space="preserve">Tipo de cambio real promedio a valores de MAYO-20</t>
  </si>
  <si>
    <t xml:space="preserve">Empleo y salarios</t>
  </si>
  <si>
    <t xml:space="preserve">Empleo privado registrado</t>
  </si>
  <si>
    <t xml:space="preserve">Índice de productividad</t>
  </si>
  <si>
    <t xml:space="preserve">(dic-17 = 100)</t>
  </si>
  <si>
    <t xml:space="preserve">Salario promedio mensual valores corrientes en $</t>
  </si>
  <si>
    <t xml:space="preserve">Salario promedio mensual valores reales en $ de 2020</t>
  </si>
  <si>
    <t xml:space="preserve">Salario promedio mensual valores corrientes en USD</t>
  </si>
  <si>
    <t xml:space="preserve">BCRA</t>
  </si>
  <si>
    <t xml:space="preserve">Reservas internacionales a diciembre (mill de USD)</t>
  </si>
  <si>
    <t xml:space="preserve">Base monetaria a diciembre de cada (mill de $)</t>
  </si>
  <si>
    <t xml:space="preserve">Deuda (Lebac y otros) en relación a base monetaria</t>
  </si>
  <si>
    <t xml:space="preserve">Sector externo</t>
  </si>
  <si>
    <t xml:space="preserve">Exportaciones (mill de USD)</t>
  </si>
  <si>
    <t xml:space="preserve">Importaciones (mill de USD)</t>
  </si>
  <si>
    <t xml:space="preserve">Balanza comercial (mill de USD)</t>
  </si>
  <si>
    <t xml:space="preserve">Grado de apertura comercial (X+M)/PIB</t>
  </si>
  <si>
    <t xml:space="preserve">Valores a pesos de diciembre de 2016</t>
  </si>
  <si>
    <t xml:space="preserve">Salarios reales (RIPTE)
</t>
  </si>
  <si>
    <t xml:space="preserve">Base enero 2020=100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</si>
</sst>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0%"/>
    <numFmt numFmtId="167" formatCode="[$-409]MMM\-YY"/>
    <numFmt numFmtId="168" formatCode="_(* #,##0_);_(* \(#,##0\);_(* \-??_);_(@_)"/>
    <numFmt numFmtId="169" formatCode="_(* #,##0.0_);_(* \(#,##0.0\);_(* \-??_);_(@_)"/>
    <numFmt numFmtId="170" formatCode="0.00%"/>
    <numFmt numFmtId="171" formatCode="0.0%"/>
    <numFmt numFmtId="172" formatCode="General"/>
    <numFmt numFmtId="173" formatCode="#,##0.00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FFC000"/>
        <bgColor rgb="FFFFD320"/>
      </patternFill>
    </fill>
    <fill>
      <patternFill patternType="solid">
        <fgColor rgb="FFE2F0D9"/>
        <bgColor rgb="FFDEEBF7"/>
      </patternFill>
    </fill>
    <fill>
      <patternFill patternType="solid">
        <fgColor rgb="FF4472C4"/>
        <bgColor rgb="FF0066CC"/>
      </patternFill>
    </fill>
    <fill>
      <patternFill patternType="solid">
        <fgColor rgb="FF548235"/>
        <bgColor rgb="FF339966"/>
      </patternFill>
    </fill>
    <fill>
      <patternFill patternType="solid">
        <fgColor rgb="FFDEEBF7"/>
        <bgColor rgb="FFDAE3F3"/>
      </patternFill>
    </fill>
    <fill>
      <patternFill patternType="solid">
        <fgColor rgb="FFFFFFFF"/>
        <bgColor rgb="FFE2F0D9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ck">
        <color rgb="FFFF0000"/>
      </right>
      <top style="thin"/>
      <bottom style="thin"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ck">
        <color rgb="FFFF0000"/>
      </right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/>
      <right style="thick">
        <color rgb="FFFF0000"/>
      </right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ck">
        <color rgb="FFFF0000"/>
      </right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ck">
        <color rgb="FFFF0000"/>
      </right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" fillId="4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" fillId="4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4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4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3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6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7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3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3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3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8" borderId="3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4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4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2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0" borderId="2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42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29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8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4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3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3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3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3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8" borderId="3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4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4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8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4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2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19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4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6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4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3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4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3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4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8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3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1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48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3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4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3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4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2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2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4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2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8" borderId="3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8" borderId="5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8" borderId="3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  <cellStyle name="Percent 2" xfId="22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DAE3F3"/>
      <rgbColor rgb="FFE2F0D9"/>
      <rgbColor rgb="FFFFFF99"/>
      <rgbColor rgb="FF99CCFF"/>
      <rgbColor rgb="FFFFC7CE"/>
      <rgbColor rgb="FFCC99FF"/>
      <rgbColor rgb="FFF8CBAD"/>
      <rgbColor rgb="FF4472C4"/>
      <rgbColor rgb="FF33CCCC"/>
      <rgbColor rgb="FF99CC00"/>
      <rgbColor rgb="FFFFC000"/>
      <rgbColor rgb="FFBF9000"/>
      <rgbColor rgb="FFFF6600"/>
      <rgbColor rgb="FF595959"/>
      <rgbColor rgb="FF969696"/>
      <rgbColor rgb="FF004586"/>
      <rgbColor rgb="FF339966"/>
      <rgbColor rgb="FF003300"/>
      <rgbColor rgb="FF333300"/>
      <rgbColor rgb="FFC00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AR" sz="1400" spc="-1" strike="noStrike">
                <a:solidFill>
                  <a:srgbClr val="595959"/>
                </a:solidFill>
                <a:latin typeface="Calibri"/>
              </a:rPr>
              <a:t>Variaciones interanuales del RIPTE en 2020 (supuestas)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movilidad!$BH$17:$BH$28</c:f>
              <c:numCache>
                <c:formatCode>General</c:formatCode>
                <c:ptCount val="12"/>
                <c:pt idx="0">
                  <c:v>0.500759708875826</c:v>
                </c:pt>
                <c:pt idx="1">
                  <c:v>0.535007382870434</c:v>
                </c:pt>
                <c:pt idx="2">
                  <c:v>0.462612670418468</c:v>
                </c:pt>
                <c:pt idx="3">
                  <c:v>0.436164571468916</c:v>
                </c:pt>
                <c:pt idx="4">
                  <c:v>0.394680513278918</c:v>
                </c:pt>
                <c:pt idx="5">
                  <c:v>0.403464056059754</c:v>
                </c:pt>
                <c:pt idx="6">
                  <c:v>0.396146678197943</c:v>
                </c:pt>
                <c:pt idx="7">
                  <c:v>0.378166417608676</c:v>
                </c:pt>
                <c:pt idx="8">
                  <c:v>0.350940139821212</c:v>
                </c:pt>
                <c:pt idx="9">
                  <c:v>0.308490483053874</c:v>
                </c:pt>
                <c:pt idx="10">
                  <c:v>0.316951599432427</c:v>
                </c:pt>
                <c:pt idx="11">
                  <c:v>0.319243782345385</c:v>
                </c:pt>
              </c:numCache>
            </c:numRef>
          </c:val>
        </c:ser>
        <c:gapWidth val="95"/>
        <c:overlap val="-27"/>
        <c:axId val="81176518"/>
        <c:axId val="43348237"/>
      </c:barChart>
      <c:catAx>
        <c:axId val="811765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348237"/>
        <c:crosses val="autoZero"/>
        <c:auto val="1"/>
        <c:lblAlgn val="ctr"/>
        <c:lblOffset val="100"/>
      </c:catAx>
      <c:valAx>
        <c:axId val="43348237"/>
        <c:scaling>
          <c:orientation val="minMax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176518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6037877367335"/>
          <c:y val="0.0346149572174686"/>
          <c:w val="0.506344146509157"/>
          <c:h val="0.865985109456606"/>
        </c:manualLayout>
      </c:layout>
      <c:lineChart>
        <c:grouping val="standard"/>
        <c:varyColors val="0"/>
        <c:ser>
          <c:idx val="0"/>
          <c:order val="0"/>
          <c:tx>
            <c:strRef>
              <c:f>Gráficos_escenarios!$C$91</c:f>
              <c:strCache>
                <c:ptCount val="1"/>
                <c:pt idx="0">
                  <c:v>Salarios reales (RIPTE)
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Gráficos_escenarios!$B$92:$B$176</c:f>
              <c:strCache>
                <c:ptCount val="85"/>
                <c:pt idx="0">
                  <c:v/>
                </c:pt>
                <c:pt idx="1">
                  <c:v>Jan-19</c:v>
                </c:pt>
                <c:pt idx="2">
                  <c:v>Feb-19</c:v>
                </c:pt>
                <c:pt idx="3">
                  <c:v>Mar-19</c:v>
                </c:pt>
                <c:pt idx="4">
                  <c:v>Apr-19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Aug-19</c:v>
                </c:pt>
                <c:pt idx="9">
                  <c:v>Sep-19</c:v>
                </c:pt>
                <c:pt idx="10">
                  <c:v>Oct-19</c:v>
                </c:pt>
                <c:pt idx="11">
                  <c:v>Nov-19</c:v>
                </c:pt>
                <c:pt idx="12">
                  <c:v>Dec-19</c:v>
                </c:pt>
                <c:pt idx="13">
                  <c:v>Jan-20</c:v>
                </c:pt>
                <c:pt idx="14">
                  <c:v>Feb-20</c:v>
                </c:pt>
                <c:pt idx="15">
                  <c:v>Mar-20</c:v>
                </c:pt>
                <c:pt idx="16">
                  <c:v>Apr-20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Aug-20</c:v>
                </c:pt>
                <c:pt idx="21">
                  <c:v>Sep-20</c:v>
                </c:pt>
                <c:pt idx="22">
                  <c:v>Oct-20</c:v>
                </c:pt>
                <c:pt idx="23">
                  <c:v>Nov-20</c:v>
                </c:pt>
                <c:pt idx="24">
                  <c:v>Dec-20</c:v>
                </c:pt>
                <c:pt idx="25">
                  <c:v>Jan-21</c:v>
                </c:pt>
                <c:pt idx="26">
                  <c:v>Feb-21</c:v>
                </c:pt>
                <c:pt idx="27">
                  <c:v>Mar-21</c:v>
                </c:pt>
                <c:pt idx="28">
                  <c:v>Apr-21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Aug-21</c:v>
                </c:pt>
                <c:pt idx="33">
                  <c:v>Sep-21</c:v>
                </c:pt>
                <c:pt idx="34">
                  <c:v>Oct-21</c:v>
                </c:pt>
                <c:pt idx="35">
                  <c:v>Nov-21</c:v>
                </c:pt>
                <c:pt idx="36">
                  <c:v>Dec-21</c:v>
                </c:pt>
                <c:pt idx="37">
                  <c:v>Jan-22</c:v>
                </c:pt>
                <c:pt idx="38">
                  <c:v>Feb-22</c:v>
                </c:pt>
                <c:pt idx="39">
                  <c:v>Mar-22</c:v>
                </c:pt>
                <c:pt idx="40">
                  <c:v>Apr-22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Aug-22</c:v>
                </c:pt>
                <c:pt idx="45">
                  <c:v>Sep-22</c:v>
                </c:pt>
                <c:pt idx="46">
                  <c:v>Oct-22</c:v>
                </c:pt>
                <c:pt idx="47">
                  <c:v>Nov-22</c:v>
                </c:pt>
                <c:pt idx="48">
                  <c:v>Dec-22</c:v>
                </c:pt>
                <c:pt idx="49">
                  <c:v>Jan-23</c:v>
                </c:pt>
                <c:pt idx="50">
                  <c:v>Feb-23</c:v>
                </c:pt>
                <c:pt idx="51">
                  <c:v>Mar-23</c:v>
                </c:pt>
                <c:pt idx="52">
                  <c:v>Apr-23</c:v>
                </c:pt>
                <c:pt idx="53">
                  <c:v>May-23</c:v>
                </c:pt>
                <c:pt idx="54">
                  <c:v>Jun-23</c:v>
                </c:pt>
                <c:pt idx="55">
                  <c:v>Jul-23</c:v>
                </c:pt>
                <c:pt idx="56">
                  <c:v>Aug-23</c:v>
                </c:pt>
                <c:pt idx="57">
                  <c:v>Sep-23</c:v>
                </c:pt>
                <c:pt idx="58">
                  <c:v>Oct-23</c:v>
                </c:pt>
                <c:pt idx="59">
                  <c:v>Nov-23</c:v>
                </c:pt>
                <c:pt idx="60">
                  <c:v>Dec-23</c:v>
                </c:pt>
                <c:pt idx="61">
                  <c:v>Jan-24</c:v>
                </c:pt>
                <c:pt idx="62">
                  <c:v>Feb-24</c:v>
                </c:pt>
                <c:pt idx="63">
                  <c:v>Mar-24</c:v>
                </c:pt>
                <c:pt idx="64">
                  <c:v>Apr-24</c:v>
                </c:pt>
                <c:pt idx="65">
                  <c:v>May-24</c:v>
                </c:pt>
                <c:pt idx="66">
                  <c:v>Jun-24</c:v>
                </c:pt>
                <c:pt idx="67">
                  <c:v>Jul-24</c:v>
                </c:pt>
                <c:pt idx="68">
                  <c:v>Aug-24</c:v>
                </c:pt>
                <c:pt idx="69">
                  <c:v>Sep-24</c:v>
                </c:pt>
                <c:pt idx="70">
                  <c:v>Oct-24</c:v>
                </c:pt>
                <c:pt idx="71">
                  <c:v>Nov-24</c:v>
                </c:pt>
                <c:pt idx="72">
                  <c:v>Dec-24</c:v>
                </c:pt>
                <c:pt idx="73">
                  <c:v>Jan-25</c:v>
                </c:pt>
                <c:pt idx="74">
                  <c:v>Feb-25</c:v>
                </c:pt>
                <c:pt idx="75">
                  <c:v>Mar-25</c:v>
                </c:pt>
                <c:pt idx="76">
                  <c:v>Apr-25</c:v>
                </c:pt>
                <c:pt idx="77">
                  <c:v>May-25</c:v>
                </c:pt>
                <c:pt idx="78">
                  <c:v>Jun-25</c:v>
                </c:pt>
                <c:pt idx="79">
                  <c:v>Jul-25</c:v>
                </c:pt>
                <c:pt idx="80">
                  <c:v>Aug-25</c:v>
                </c:pt>
                <c:pt idx="81">
                  <c:v>Sep-25</c:v>
                </c:pt>
                <c:pt idx="82">
                  <c:v>Oct-25</c:v>
                </c:pt>
                <c:pt idx="83">
                  <c:v>Nov-25</c:v>
                </c:pt>
                <c:pt idx="84">
                  <c:v>Dec-25</c:v>
                </c:pt>
              </c:strCache>
            </c:strRef>
          </c:cat>
          <c:val>
            <c:numRef>
              <c:f>Gráficos_escenarios!$C$92:$C$176</c:f>
              <c:numCache>
                <c:formatCode>General</c:formatCode>
                <c:ptCount val="85"/>
                <c:pt idx="1">
                  <c:v>101.85223375393</c:v>
                </c:pt>
                <c:pt idx="2">
                  <c:v>101.962824495695</c:v>
                </c:pt>
                <c:pt idx="3">
                  <c:v>103.107759496826</c:v>
                </c:pt>
                <c:pt idx="4">
                  <c:v>101.657594296809</c:v>
                </c:pt>
                <c:pt idx="5">
                  <c:v>101.756511501146</c:v>
                </c:pt>
                <c:pt idx="6">
                  <c:v>100.693846782114</c:v>
                </c:pt>
                <c:pt idx="7">
                  <c:v>102.572271383189</c:v>
                </c:pt>
                <c:pt idx="8">
                  <c:v>100.498455505639</c:v>
                </c:pt>
                <c:pt idx="9">
                  <c:v>97.9095035025531</c:v>
                </c:pt>
                <c:pt idx="10">
                  <c:v>99.6830091579083</c:v>
                </c:pt>
                <c:pt idx="11">
                  <c:v>97.1287432644051</c:v>
                </c:pt>
                <c:pt idx="12">
                  <c:v>95.5172168438683</c:v>
                </c:pt>
                <c:pt idx="13">
                  <c:v>100</c:v>
                </c:pt>
                <c:pt idx="14">
                  <c:v>104.151589428542</c:v>
                </c:pt>
                <c:pt idx="15">
                  <c:v>101.651321549269</c:v>
                </c:pt>
                <c:pt idx="16">
                  <c:v>100.298224216042</c:v>
                </c:pt>
                <c:pt idx="17">
                  <c:v>98.9517559265524</c:v>
                </c:pt>
                <c:pt idx="18">
                  <c:v>98.9923178070943</c:v>
                </c:pt>
                <c:pt idx="19">
                  <c:v>100.572724567125</c:v>
                </c:pt>
                <c:pt idx="20">
                  <c:v>98.4578802283702</c:v>
                </c:pt>
                <c:pt idx="21">
                  <c:v>96.8488409405915</c:v>
                </c:pt>
                <c:pt idx="22">
                  <c:v>95.6840246189005</c:v>
                </c:pt>
                <c:pt idx="23">
                  <c:v>95.1627886871244</c:v>
                </c:pt>
                <c:pt idx="24">
                  <c:v>95.1627886871244</c:v>
                </c:pt>
                <c:pt idx="25">
                  <c:v>95.2627075190467</c:v>
                </c:pt>
                <c:pt idx="26">
                  <c:v>95.4627550080362</c:v>
                </c:pt>
                <c:pt idx="27">
                  <c:v>95.6632225879395</c:v>
                </c:pt>
                <c:pt idx="28">
                  <c:v>95.864111140929</c:v>
                </c:pt>
                <c:pt idx="29">
                  <c:v>96.0654215510296</c:v>
                </c:pt>
                <c:pt idx="30">
                  <c:v>96.2671547041227</c:v>
                </c:pt>
                <c:pt idx="31">
                  <c:v>96.46931148795</c:v>
                </c:pt>
                <c:pt idx="32">
                  <c:v>96.6718927921173</c:v>
                </c:pt>
                <c:pt idx="33">
                  <c:v>96.8748995080985</c:v>
                </c:pt>
                <c:pt idx="34">
                  <c:v>97.0783325292399</c:v>
                </c:pt>
                <c:pt idx="35">
                  <c:v>97.2821927507635</c:v>
                </c:pt>
                <c:pt idx="36">
                  <c:v>97.4864810697712</c:v>
                </c:pt>
                <c:pt idx="37">
                  <c:v>97.5731378474631</c:v>
                </c:pt>
                <c:pt idx="38">
                  <c:v>97.6598716552933</c:v>
                </c:pt>
                <c:pt idx="39">
                  <c:v>97.7466825617347</c:v>
                </c:pt>
                <c:pt idx="40">
                  <c:v>97.8335706353212</c:v>
                </c:pt>
                <c:pt idx="41">
                  <c:v>97.9205359446473</c:v>
                </c:pt>
                <c:pt idx="42">
                  <c:v>98.0075785583689</c:v>
                </c:pt>
                <c:pt idx="43">
                  <c:v>98.0946985452025</c:v>
                </c:pt>
                <c:pt idx="44">
                  <c:v>98.181895973926</c:v>
                </c:pt>
                <c:pt idx="45">
                  <c:v>98.2691709133783</c:v>
                </c:pt>
                <c:pt idx="46">
                  <c:v>98.3565234324595</c:v>
                </c:pt>
                <c:pt idx="47">
                  <c:v>98.4439536001311</c:v>
                </c:pt>
                <c:pt idx="48">
                  <c:v>98.5314614854155</c:v>
                </c:pt>
                <c:pt idx="49">
                  <c:v>98.5908540338535</c:v>
                </c:pt>
                <c:pt idx="50">
                  <c:v>98.6502823827835</c:v>
                </c:pt>
                <c:pt idx="51">
                  <c:v>98.7097465537855</c:v>
                </c:pt>
                <c:pt idx="52">
                  <c:v>98.769246568452</c:v>
                </c:pt>
                <c:pt idx="53">
                  <c:v>98.8287824483888</c:v>
                </c:pt>
                <c:pt idx="54">
                  <c:v>98.8883542152148</c:v>
                </c:pt>
                <c:pt idx="55">
                  <c:v>98.9479618905617</c:v>
                </c:pt>
                <c:pt idx="56">
                  <c:v>99.0076054960743</c:v>
                </c:pt>
                <c:pt idx="57">
                  <c:v>99.0672850534107</c:v>
                </c:pt>
                <c:pt idx="58">
                  <c:v>99.1270005842416</c:v>
                </c:pt>
                <c:pt idx="59">
                  <c:v>99.1867521102512</c:v>
                </c:pt>
                <c:pt idx="60">
                  <c:v>99.2465396531365</c:v>
                </c:pt>
                <c:pt idx="61">
                  <c:v>99.2720126050712</c:v>
                </c:pt>
                <c:pt idx="62">
                  <c:v>99.2974920949797</c:v>
                </c:pt>
                <c:pt idx="63">
                  <c:v>99.3229781245401</c:v>
                </c:pt>
                <c:pt idx="64">
                  <c:v>99.3484706954309</c:v>
                </c:pt>
                <c:pt idx="65">
                  <c:v>99.3739698093311</c:v>
                </c:pt>
                <c:pt idx="66">
                  <c:v>99.3994754679199</c:v>
                </c:pt>
                <c:pt idx="67">
                  <c:v>99.4249876728771</c:v>
                </c:pt>
                <c:pt idx="68">
                  <c:v>99.450506425883</c:v>
                </c:pt>
                <c:pt idx="69">
                  <c:v>99.4760317286181</c:v>
                </c:pt>
                <c:pt idx="70">
                  <c:v>99.5015635827637</c:v>
                </c:pt>
                <c:pt idx="71">
                  <c:v>99.5271019900012</c:v>
                </c:pt>
                <c:pt idx="72">
                  <c:v>99.5526469520124</c:v>
                </c:pt>
                <c:pt idx="73">
                  <c:v>99.5866021306565</c:v>
                </c:pt>
                <c:pt idx="74">
                  <c:v>99.6205688906516</c:v>
                </c:pt>
                <c:pt idx="75">
                  <c:v>99.654547235948</c:v>
                </c:pt>
                <c:pt idx="76">
                  <c:v>99.6885371704971</c:v>
                </c:pt>
                <c:pt idx="77">
                  <c:v>99.7225386982517</c:v>
                </c:pt>
                <c:pt idx="78">
                  <c:v>99.7565518231661</c:v>
                </c:pt>
                <c:pt idx="79">
                  <c:v>99.7905765491958</c:v>
                </c:pt>
                <c:pt idx="80">
                  <c:v>99.8246128802976</c:v>
                </c:pt>
                <c:pt idx="81">
                  <c:v>99.8586608204298</c:v>
                </c:pt>
                <c:pt idx="82">
                  <c:v>99.8927203735519</c:v>
                </c:pt>
                <c:pt idx="83">
                  <c:v>99.9267915436249</c:v>
                </c:pt>
                <c:pt idx="84">
                  <c:v>99.9608743346111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Gráficos_escenarios!$E$91</c:f>
              <c:strCache>
                <c:ptCount val="1"/>
                <c:pt idx="0">
                  <c:v>Recursos tributarios ANSES en miles de pesos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Gráficos_escenarios!$B$92:$B$176</c:f>
              <c:strCache>
                <c:ptCount val="85"/>
                <c:pt idx="0">
                  <c:v/>
                </c:pt>
                <c:pt idx="1">
                  <c:v>Jan-19</c:v>
                </c:pt>
                <c:pt idx="2">
                  <c:v>Feb-19</c:v>
                </c:pt>
                <c:pt idx="3">
                  <c:v>Mar-19</c:v>
                </c:pt>
                <c:pt idx="4">
                  <c:v>Apr-19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Aug-19</c:v>
                </c:pt>
                <c:pt idx="9">
                  <c:v>Sep-19</c:v>
                </c:pt>
                <c:pt idx="10">
                  <c:v>Oct-19</c:v>
                </c:pt>
                <c:pt idx="11">
                  <c:v>Nov-19</c:v>
                </c:pt>
                <c:pt idx="12">
                  <c:v>Dec-19</c:v>
                </c:pt>
                <c:pt idx="13">
                  <c:v>Jan-20</c:v>
                </c:pt>
                <c:pt idx="14">
                  <c:v>Feb-20</c:v>
                </c:pt>
                <c:pt idx="15">
                  <c:v>Mar-20</c:v>
                </c:pt>
                <c:pt idx="16">
                  <c:v>Apr-20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Aug-20</c:v>
                </c:pt>
                <c:pt idx="21">
                  <c:v>Sep-20</c:v>
                </c:pt>
                <c:pt idx="22">
                  <c:v>Oct-20</c:v>
                </c:pt>
                <c:pt idx="23">
                  <c:v>Nov-20</c:v>
                </c:pt>
                <c:pt idx="24">
                  <c:v>Dec-20</c:v>
                </c:pt>
                <c:pt idx="25">
                  <c:v>Jan-21</c:v>
                </c:pt>
                <c:pt idx="26">
                  <c:v>Feb-21</c:v>
                </c:pt>
                <c:pt idx="27">
                  <c:v>Mar-21</c:v>
                </c:pt>
                <c:pt idx="28">
                  <c:v>Apr-21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Aug-21</c:v>
                </c:pt>
                <c:pt idx="33">
                  <c:v>Sep-21</c:v>
                </c:pt>
                <c:pt idx="34">
                  <c:v>Oct-21</c:v>
                </c:pt>
                <c:pt idx="35">
                  <c:v>Nov-21</c:v>
                </c:pt>
                <c:pt idx="36">
                  <c:v>Dec-21</c:v>
                </c:pt>
                <c:pt idx="37">
                  <c:v>Jan-22</c:v>
                </c:pt>
                <c:pt idx="38">
                  <c:v>Feb-22</c:v>
                </c:pt>
                <c:pt idx="39">
                  <c:v>Mar-22</c:v>
                </c:pt>
                <c:pt idx="40">
                  <c:v>Apr-22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Aug-22</c:v>
                </c:pt>
                <c:pt idx="45">
                  <c:v>Sep-22</c:v>
                </c:pt>
                <c:pt idx="46">
                  <c:v>Oct-22</c:v>
                </c:pt>
                <c:pt idx="47">
                  <c:v>Nov-22</c:v>
                </c:pt>
                <c:pt idx="48">
                  <c:v>Dec-22</c:v>
                </c:pt>
                <c:pt idx="49">
                  <c:v>Jan-23</c:v>
                </c:pt>
                <c:pt idx="50">
                  <c:v>Feb-23</c:v>
                </c:pt>
                <c:pt idx="51">
                  <c:v>Mar-23</c:v>
                </c:pt>
                <c:pt idx="52">
                  <c:v>Apr-23</c:v>
                </c:pt>
                <c:pt idx="53">
                  <c:v>May-23</c:v>
                </c:pt>
                <c:pt idx="54">
                  <c:v>Jun-23</c:v>
                </c:pt>
                <c:pt idx="55">
                  <c:v>Jul-23</c:v>
                </c:pt>
                <c:pt idx="56">
                  <c:v>Aug-23</c:v>
                </c:pt>
                <c:pt idx="57">
                  <c:v>Sep-23</c:v>
                </c:pt>
                <c:pt idx="58">
                  <c:v>Oct-23</c:v>
                </c:pt>
                <c:pt idx="59">
                  <c:v>Nov-23</c:v>
                </c:pt>
                <c:pt idx="60">
                  <c:v>Dec-23</c:v>
                </c:pt>
                <c:pt idx="61">
                  <c:v>Jan-24</c:v>
                </c:pt>
                <c:pt idx="62">
                  <c:v>Feb-24</c:v>
                </c:pt>
                <c:pt idx="63">
                  <c:v>Mar-24</c:v>
                </c:pt>
                <c:pt idx="64">
                  <c:v>Apr-24</c:v>
                </c:pt>
                <c:pt idx="65">
                  <c:v>May-24</c:v>
                </c:pt>
                <c:pt idx="66">
                  <c:v>Jun-24</c:v>
                </c:pt>
                <c:pt idx="67">
                  <c:v>Jul-24</c:v>
                </c:pt>
                <c:pt idx="68">
                  <c:v>Aug-24</c:v>
                </c:pt>
                <c:pt idx="69">
                  <c:v>Sep-24</c:v>
                </c:pt>
                <c:pt idx="70">
                  <c:v>Oct-24</c:v>
                </c:pt>
                <c:pt idx="71">
                  <c:v>Nov-24</c:v>
                </c:pt>
                <c:pt idx="72">
                  <c:v>Dec-24</c:v>
                </c:pt>
                <c:pt idx="73">
                  <c:v>Jan-25</c:v>
                </c:pt>
                <c:pt idx="74">
                  <c:v>Feb-25</c:v>
                </c:pt>
                <c:pt idx="75">
                  <c:v>Mar-25</c:v>
                </c:pt>
                <c:pt idx="76">
                  <c:v>Apr-25</c:v>
                </c:pt>
                <c:pt idx="77">
                  <c:v>May-25</c:v>
                </c:pt>
                <c:pt idx="78">
                  <c:v>Jun-25</c:v>
                </c:pt>
                <c:pt idx="79">
                  <c:v>Jul-25</c:v>
                </c:pt>
                <c:pt idx="80">
                  <c:v>Aug-25</c:v>
                </c:pt>
                <c:pt idx="81">
                  <c:v>Sep-25</c:v>
                </c:pt>
                <c:pt idx="82">
                  <c:v>Oct-25</c:v>
                </c:pt>
                <c:pt idx="83">
                  <c:v>Nov-25</c:v>
                </c:pt>
                <c:pt idx="84">
                  <c:v>Dec-25</c:v>
                </c:pt>
              </c:strCache>
            </c:strRef>
          </c:cat>
          <c:val>
            <c:numRef>
              <c:f>Gráficos_escenarios!$E$92:$E$176</c:f>
              <c:numCache>
                <c:formatCode>General</c:formatCode>
                <c:ptCount val="85"/>
                <c:pt idx="1">
                  <c:v>107.829990760224</c:v>
                </c:pt>
                <c:pt idx="2">
                  <c:v>91.3130187113608</c:v>
                </c:pt>
                <c:pt idx="3">
                  <c:v>97.075862716051</c:v>
                </c:pt>
                <c:pt idx="4">
                  <c:v>91.2868296672842</c:v>
                </c:pt>
                <c:pt idx="5">
                  <c:v>103.628701707107</c:v>
                </c:pt>
                <c:pt idx="6">
                  <c:v>96.5031523307096</c:v>
                </c:pt>
                <c:pt idx="7">
                  <c:v>99.9887697417923</c:v>
                </c:pt>
                <c:pt idx="8">
                  <c:v>104.59210026286</c:v>
                </c:pt>
                <c:pt idx="9">
                  <c:v>99.0953791815385</c:v>
                </c:pt>
                <c:pt idx="10">
                  <c:v>100.532903488443</c:v>
                </c:pt>
                <c:pt idx="11">
                  <c:v>100.947157032919</c:v>
                </c:pt>
                <c:pt idx="12">
                  <c:v>96.2320745815884</c:v>
                </c:pt>
                <c:pt idx="13">
                  <c:v>100</c:v>
                </c:pt>
                <c:pt idx="14">
                  <c:v>93.2021682970132</c:v>
                </c:pt>
                <c:pt idx="15">
                  <c:v>83.2594546904051</c:v>
                </c:pt>
                <c:pt idx="16">
                  <c:v>88.366332406912</c:v>
                </c:pt>
                <c:pt idx="17">
                  <c:v>76.2082348953903</c:v>
                </c:pt>
                <c:pt idx="18">
                  <c:v>104.887118586571</c:v>
                </c:pt>
                <c:pt idx="19">
                  <c:v>99.5788047224243</c:v>
                </c:pt>
                <c:pt idx="20">
                  <c:v>103.031188116406</c:v>
                </c:pt>
                <c:pt idx="21">
                  <c:v>111.951805429545</c:v>
                </c:pt>
                <c:pt idx="22">
                  <c:v>105.148032419034</c:v>
                </c:pt>
                <c:pt idx="23">
                  <c:v>97.9723482172785</c:v>
                </c:pt>
                <c:pt idx="24">
                  <c:v>96.0438579023358</c:v>
                </c:pt>
                <c:pt idx="25">
                  <c:v>101.231047925175</c:v>
                </c:pt>
                <c:pt idx="26">
                  <c:v>100.218978159957</c:v>
                </c:pt>
                <c:pt idx="27">
                  <c:v>99.2225212662746</c:v>
                </c:pt>
                <c:pt idx="28">
                  <c:v>88.2847504337236</c:v>
                </c:pt>
                <c:pt idx="29">
                  <c:v>101.099628034485</c:v>
                </c:pt>
                <c:pt idx="30">
                  <c:v>106.231396375032</c:v>
                </c:pt>
                <c:pt idx="31">
                  <c:v>110.499938230627</c:v>
                </c:pt>
                <c:pt idx="32">
                  <c:v>108.097936109541</c:v>
                </c:pt>
                <c:pt idx="33">
                  <c:v>106.607981389247</c:v>
                </c:pt>
                <c:pt idx="34">
                  <c:v>114.619023484235</c:v>
                </c:pt>
                <c:pt idx="35">
                  <c:v>104.511061681022</c:v>
                </c:pt>
                <c:pt idx="36">
                  <c:v>100.363191804318</c:v>
                </c:pt>
                <c:pt idx="37">
                  <c:v>105.418439865636</c:v>
                </c:pt>
                <c:pt idx="38">
                  <c:v>104.535030329577</c:v>
                </c:pt>
                <c:pt idx="39">
                  <c:v>103.798280385301</c:v>
                </c:pt>
                <c:pt idx="40">
                  <c:v>92.1771666498864</c:v>
                </c:pt>
                <c:pt idx="41">
                  <c:v>105.593796977928</c:v>
                </c:pt>
                <c:pt idx="42">
                  <c:v>111.797133309168</c:v>
                </c:pt>
                <c:pt idx="43">
                  <c:v>115.705809305455</c:v>
                </c:pt>
                <c:pt idx="44">
                  <c:v>113.419901527415</c:v>
                </c:pt>
                <c:pt idx="45">
                  <c:v>112.247032976047</c:v>
                </c:pt>
                <c:pt idx="46">
                  <c:v>119.835841179704</c:v>
                </c:pt>
                <c:pt idx="47">
                  <c:v>109.449484603691</c:v>
                </c:pt>
                <c:pt idx="48">
                  <c:v>105.310639035261</c:v>
                </c:pt>
                <c:pt idx="49">
                  <c:v>109.046706993875</c:v>
                </c:pt>
                <c:pt idx="50">
                  <c:v>108.30330258822</c:v>
                </c:pt>
                <c:pt idx="51">
                  <c:v>107.677110191937</c:v>
                </c:pt>
                <c:pt idx="52">
                  <c:v>95.4566830585924</c:v>
                </c:pt>
                <c:pt idx="53">
                  <c:v>109.580672650602</c:v>
                </c:pt>
                <c:pt idx="54">
                  <c:v>116.401628560383</c:v>
                </c:pt>
                <c:pt idx="55">
                  <c:v>119.869433183533</c:v>
                </c:pt>
                <c:pt idx="56">
                  <c:v>117.739391502038</c:v>
                </c:pt>
                <c:pt idx="57">
                  <c:v>116.866741759258</c:v>
                </c:pt>
                <c:pt idx="58">
                  <c:v>124.323287393334</c:v>
                </c:pt>
                <c:pt idx="59">
                  <c:v>113.484369107826</c:v>
                </c:pt>
                <c:pt idx="60">
                  <c:v>109.165089108164</c:v>
                </c:pt>
                <c:pt idx="61">
                  <c:v>112.146919673287</c:v>
                </c:pt>
                <c:pt idx="62">
                  <c:v>111.475372435818</c:v>
                </c:pt>
                <c:pt idx="63">
                  <c:v>110.874287047396</c:v>
                </c:pt>
                <c:pt idx="64">
                  <c:v>98.1951178388227</c:v>
                </c:pt>
                <c:pt idx="65">
                  <c:v>112.883512444078</c:v>
                </c:pt>
                <c:pt idx="66">
                  <c:v>120.258681437317</c:v>
                </c:pt>
                <c:pt idx="67">
                  <c:v>123.294404090532</c:v>
                </c:pt>
                <c:pt idx="68">
                  <c:v>121.262189863294</c:v>
                </c:pt>
                <c:pt idx="69">
                  <c:v>120.601639813503</c:v>
                </c:pt>
                <c:pt idx="70">
                  <c:v>127.795122513904</c:v>
                </c:pt>
                <c:pt idx="71">
                  <c:v>116.876521502889</c:v>
                </c:pt>
                <c:pt idx="72">
                  <c:v>112.333726135455</c:v>
                </c:pt>
                <c:pt idx="73">
                  <c:v>114.798130971748</c:v>
                </c:pt>
                <c:pt idx="74">
                  <c:v>114.120079228219</c:v>
                </c:pt>
                <c:pt idx="75">
                  <c:v>113.447704935003</c:v>
                </c:pt>
                <c:pt idx="76">
                  <c:v>100.557884100242</c:v>
                </c:pt>
                <c:pt idx="77">
                  <c:v>115.672330534358</c:v>
                </c:pt>
                <c:pt idx="78">
                  <c:v>123.535923044897</c:v>
                </c:pt>
                <c:pt idx="79">
                  <c:v>126.277209640098</c:v>
                </c:pt>
                <c:pt idx="80">
                  <c:v>124.273275854606</c:v>
                </c:pt>
                <c:pt idx="81">
                  <c:v>123.789669632703</c:v>
                </c:pt>
                <c:pt idx="82">
                  <c:v>130.829920585431</c:v>
                </c:pt>
                <c:pt idx="83">
                  <c:v>119.661360637211</c:v>
                </c:pt>
                <c:pt idx="84">
                  <c:v>115.007465292712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Gráficos_escenarios!$G$91</c:f>
              <c:strCache>
                <c:ptCount val="1"/>
                <c:pt idx="0">
                  <c:v>Recursos totales ANSES en miles de pesos (sin ingresos no tributarios ni rentas de la propiedad)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Gráficos_escenarios!$B$92:$B$176</c:f>
              <c:strCache>
                <c:ptCount val="85"/>
                <c:pt idx="0">
                  <c:v/>
                </c:pt>
                <c:pt idx="1">
                  <c:v>Jan-19</c:v>
                </c:pt>
                <c:pt idx="2">
                  <c:v>Feb-19</c:v>
                </c:pt>
                <c:pt idx="3">
                  <c:v>Mar-19</c:v>
                </c:pt>
                <c:pt idx="4">
                  <c:v>Apr-19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Aug-19</c:v>
                </c:pt>
                <c:pt idx="9">
                  <c:v>Sep-19</c:v>
                </c:pt>
                <c:pt idx="10">
                  <c:v>Oct-19</c:v>
                </c:pt>
                <c:pt idx="11">
                  <c:v>Nov-19</c:v>
                </c:pt>
                <c:pt idx="12">
                  <c:v>Dec-19</c:v>
                </c:pt>
                <c:pt idx="13">
                  <c:v>Jan-20</c:v>
                </c:pt>
                <c:pt idx="14">
                  <c:v>Feb-20</c:v>
                </c:pt>
                <c:pt idx="15">
                  <c:v>Mar-20</c:v>
                </c:pt>
                <c:pt idx="16">
                  <c:v>Apr-20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Aug-20</c:v>
                </c:pt>
                <c:pt idx="21">
                  <c:v>Sep-20</c:v>
                </c:pt>
                <c:pt idx="22">
                  <c:v>Oct-20</c:v>
                </c:pt>
                <c:pt idx="23">
                  <c:v>Nov-20</c:v>
                </c:pt>
                <c:pt idx="24">
                  <c:v>Dec-20</c:v>
                </c:pt>
                <c:pt idx="25">
                  <c:v>Jan-21</c:v>
                </c:pt>
                <c:pt idx="26">
                  <c:v>Feb-21</c:v>
                </c:pt>
                <c:pt idx="27">
                  <c:v>Mar-21</c:v>
                </c:pt>
                <c:pt idx="28">
                  <c:v>Apr-21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Aug-21</c:v>
                </c:pt>
                <c:pt idx="33">
                  <c:v>Sep-21</c:v>
                </c:pt>
                <c:pt idx="34">
                  <c:v>Oct-21</c:v>
                </c:pt>
                <c:pt idx="35">
                  <c:v>Nov-21</c:v>
                </c:pt>
                <c:pt idx="36">
                  <c:v>Dec-21</c:v>
                </c:pt>
                <c:pt idx="37">
                  <c:v>Jan-22</c:v>
                </c:pt>
                <c:pt idx="38">
                  <c:v>Feb-22</c:v>
                </c:pt>
                <c:pt idx="39">
                  <c:v>Mar-22</c:v>
                </c:pt>
                <c:pt idx="40">
                  <c:v>Apr-22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Aug-22</c:v>
                </c:pt>
                <c:pt idx="45">
                  <c:v>Sep-22</c:v>
                </c:pt>
                <c:pt idx="46">
                  <c:v>Oct-22</c:v>
                </c:pt>
                <c:pt idx="47">
                  <c:v>Nov-22</c:v>
                </c:pt>
                <c:pt idx="48">
                  <c:v>Dec-22</c:v>
                </c:pt>
                <c:pt idx="49">
                  <c:v>Jan-23</c:v>
                </c:pt>
                <c:pt idx="50">
                  <c:v>Feb-23</c:v>
                </c:pt>
                <c:pt idx="51">
                  <c:v>Mar-23</c:v>
                </c:pt>
                <c:pt idx="52">
                  <c:v>Apr-23</c:v>
                </c:pt>
                <c:pt idx="53">
                  <c:v>May-23</c:v>
                </c:pt>
                <c:pt idx="54">
                  <c:v>Jun-23</c:v>
                </c:pt>
                <c:pt idx="55">
                  <c:v>Jul-23</c:v>
                </c:pt>
                <c:pt idx="56">
                  <c:v>Aug-23</c:v>
                </c:pt>
                <c:pt idx="57">
                  <c:v>Sep-23</c:v>
                </c:pt>
                <c:pt idx="58">
                  <c:v>Oct-23</c:v>
                </c:pt>
                <c:pt idx="59">
                  <c:v>Nov-23</c:v>
                </c:pt>
                <c:pt idx="60">
                  <c:v>Dec-23</c:v>
                </c:pt>
                <c:pt idx="61">
                  <c:v>Jan-24</c:v>
                </c:pt>
                <c:pt idx="62">
                  <c:v>Feb-24</c:v>
                </c:pt>
                <c:pt idx="63">
                  <c:v>Mar-24</c:v>
                </c:pt>
                <c:pt idx="64">
                  <c:v>Apr-24</c:v>
                </c:pt>
                <c:pt idx="65">
                  <c:v>May-24</c:v>
                </c:pt>
                <c:pt idx="66">
                  <c:v>Jun-24</c:v>
                </c:pt>
                <c:pt idx="67">
                  <c:v>Jul-24</c:v>
                </c:pt>
                <c:pt idx="68">
                  <c:v>Aug-24</c:v>
                </c:pt>
                <c:pt idx="69">
                  <c:v>Sep-24</c:v>
                </c:pt>
                <c:pt idx="70">
                  <c:v>Oct-24</c:v>
                </c:pt>
                <c:pt idx="71">
                  <c:v>Nov-24</c:v>
                </c:pt>
                <c:pt idx="72">
                  <c:v>Dec-24</c:v>
                </c:pt>
                <c:pt idx="73">
                  <c:v>Jan-25</c:v>
                </c:pt>
                <c:pt idx="74">
                  <c:v>Feb-25</c:v>
                </c:pt>
                <c:pt idx="75">
                  <c:v>Mar-25</c:v>
                </c:pt>
                <c:pt idx="76">
                  <c:v>Apr-25</c:v>
                </c:pt>
                <c:pt idx="77">
                  <c:v>May-25</c:v>
                </c:pt>
                <c:pt idx="78">
                  <c:v>Jun-25</c:v>
                </c:pt>
                <c:pt idx="79">
                  <c:v>Jul-25</c:v>
                </c:pt>
                <c:pt idx="80">
                  <c:v>Aug-25</c:v>
                </c:pt>
                <c:pt idx="81">
                  <c:v>Sep-25</c:v>
                </c:pt>
                <c:pt idx="82">
                  <c:v>Oct-25</c:v>
                </c:pt>
                <c:pt idx="83">
                  <c:v>Nov-25</c:v>
                </c:pt>
                <c:pt idx="84">
                  <c:v>Dec-25</c:v>
                </c:pt>
              </c:strCache>
            </c:strRef>
          </c:cat>
          <c:val>
            <c:numRef>
              <c:f>Gráficos_escenarios!$G$92:$G$176</c:f>
              <c:numCache>
                <c:formatCode>General</c:formatCode>
                <c:ptCount val="85"/>
                <c:pt idx="1">
                  <c:v>110.175689250092</c:v>
                </c:pt>
                <c:pt idx="2">
                  <c:v>87.0761044331118</c:v>
                </c:pt>
                <c:pt idx="3">
                  <c:v>86.4955362349643</c:v>
                </c:pt>
                <c:pt idx="4">
                  <c:v>86.6451591543539</c:v>
                </c:pt>
                <c:pt idx="5">
                  <c:v>87.6893052516196</c:v>
                </c:pt>
                <c:pt idx="6">
                  <c:v>85.1073505876381</c:v>
                </c:pt>
                <c:pt idx="7">
                  <c:v>103.118743959197</c:v>
                </c:pt>
                <c:pt idx="8">
                  <c:v>86.9214999897651</c:v>
                </c:pt>
                <c:pt idx="9">
                  <c:v>77.1113207763387</c:v>
                </c:pt>
                <c:pt idx="10">
                  <c:v>78.5482115368681</c:v>
                </c:pt>
                <c:pt idx="11">
                  <c:v>83.0906334473454</c:v>
                </c:pt>
                <c:pt idx="12">
                  <c:v>82.6873193096406</c:v>
                </c:pt>
                <c:pt idx="13">
                  <c:v>100</c:v>
                </c:pt>
                <c:pt idx="14">
                  <c:v>84.7077644841854</c:v>
                </c:pt>
                <c:pt idx="15">
                  <c:v>78.2610524492244</c:v>
                </c:pt>
                <c:pt idx="16">
                  <c:v>70.477179866676</c:v>
                </c:pt>
                <c:pt idx="17">
                  <c:v>66.170745665855</c:v>
                </c:pt>
                <c:pt idx="18">
                  <c:v>79.3108672912212</c:v>
                </c:pt>
                <c:pt idx="19">
                  <c:v>90.2798914116573</c:v>
                </c:pt>
                <c:pt idx="20">
                  <c:v>79.5147501108993</c:v>
                </c:pt>
                <c:pt idx="21">
                  <c:v>82.7948435212167</c:v>
                </c:pt>
                <c:pt idx="22">
                  <c:v>78.8839970890501</c:v>
                </c:pt>
                <c:pt idx="23">
                  <c:v>76.4022563667678</c:v>
                </c:pt>
                <c:pt idx="24">
                  <c:v>76.9376234481172</c:v>
                </c:pt>
                <c:pt idx="25">
                  <c:v>101.854641014741</c:v>
                </c:pt>
                <c:pt idx="26">
                  <c:v>82.0453141549078</c:v>
                </c:pt>
                <c:pt idx="27">
                  <c:v>82.7861279072222</c:v>
                </c:pt>
                <c:pt idx="28">
                  <c:v>79.4739883440019</c:v>
                </c:pt>
                <c:pt idx="29">
                  <c:v>82.9306076566806</c:v>
                </c:pt>
                <c:pt idx="30">
                  <c:v>84.8351444648585</c:v>
                </c:pt>
                <c:pt idx="31">
                  <c:v>108.009876362798</c:v>
                </c:pt>
                <c:pt idx="32">
                  <c:v>85.0142597976766</c:v>
                </c:pt>
                <c:pt idx="33">
                  <c:v>85.3712020422065</c:v>
                </c:pt>
                <c:pt idx="34">
                  <c:v>88.407293036153</c:v>
                </c:pt>
                <c:pt idx="35">
                  <c:v>85.8275743312833</c:v>
                </c:pt>
                <c:pt idx="36">
                  <c:v>84.8598222398933</c:v>
                </c:pt>
                <c:pt idx="37">
                  <c:v>111.142248609089</c:v>
                </c:pt>
                <c:pt idx="38">
                  <c:v>86.5471945744754</c:v>
                </c:pt>
                <c:pt idx="39">
                  <c:v>86.5516197450441</c:v>
                </c:pt>
                <c:pt idx="40">
                  <c:v>82.8248600099682</c:v>
                </c:pt>
                <c:pt idx="41">
                  <c:v>86.4553074227775</c:v>
                </c:pt>
                <c:pt idx="42">
                  <c:v>88.5899956734584</c:v>
                </c:pt>
                <c:pt idx="43">
                  <c:v>112.340274574637</c:v>
                </c:pt>
                <c:pt idx="44">
                  <c:v>88.4604042269898</c:v>
                </c:pt>
                <c:pt idx="45">
                  <c:v>88.9477301463889</c:v>
                </c:pt>
                <c:pt idx="46">
                  <c:v>91.8843740946737</c:v>
                </c:pt>
                <c:pt idx="47">
                  <c:v>89.1985339279289</c:v>
                </c:pt>
                <c:pt idx="48">
                  <c:v>88.2017744671668</c:v>
                </c:pt>
                <c:pt idx="49">
                  <c:v>115.047837734346</c:v>
                </c:pt>
                <c:pt idx="50">
                  <c:v>89.6551196066614</c:v>
                </c:pt>
                <c:pt idx="51">
                  <c:v>89.5975652227505</c:v>
                </c:pt>
                <c:pt idx="52">
                  <c:v>85.6912818474867</c:v>
                </c:pt>
                <c:pt idx="53">
                  <c:v>89.4040203201497</c:v>
                </c:pt>
                <c:pt idx="54">
                  <c:v>91.7268458766826</c:v>
                </c:pt>
                <c:pt idx="55">
                  <c:v>116.002919818207</c:v>
                </c:pt>
                <c:pt idx="56">
                  <c:v>91.5140437169723</c:v>
                </c:pt>
                <c:pt idx="57">
                  <c:v>92.1278965350983</c:v>
                </c:pt>
                <c:pt idx="58">
                  <c:v>94.9419625778421</c:v>
                </c:pt>
                <c:pt idx="59">
                  <c:v>92.0453708311221</c:v>
                </c:pt>
                <c:pt idx="60">
                  <c:v>91.0053280853225</c:v>
                </c:pt>
                <c:pt idx="61">
                  <c:v>118.90353217015</c:v>
                </c:pt>
                <c:pt idx="62">
                  <c:v>92.6629279395825</c:v>
                </c:pt>
                <c:pt idx="63">
                  <c:v>92.5699597511396</c:v>
                </c:pt>
                <c:pt idx="64">
                  <c:v>88.4634910639455</c:v>
                </c:pt>
                <c:pt idx="65">
                  <c:v>92.2310284569832</c:v>
                </c:pt>
                <c:pt idx="66">
                  <c:v>94.7144065189574</c:v>
                </c:pt>
                <c:pt idx="67">
                  <c:v>119.576960614901</c:v>
                </c:pt>
                <c:pt idx="68">
                  <c:v>94.3527488416185</c:v>
                </c:pt>
                <c:pt idx="69">
                  <c:v>95.0092145503489</c:v>
                </c:pt>
                <c:pt idx="70">
                  <c:v>97.7240695485887</c:v>
                </c:pt>
                <c:pt idx="71">
                  <c:v>94.787668266128</c:v>
                </c:pt>
                <c:pt idx="72">
                  <c:v>93.6584408191518</c:v>
                </c:pt>
                <c:pt idx="73">
                  <c:v>123.129969754441</c:v>
                </c:pt>
                <c:pt idx="74">
                  <c:v>95.845631955991</c:v>
                </c:pt>
                <c:pt idx="75">
                  <c:v>95.7016679857163</c:v>
                </c:pt>
                <c:pt idx="76">
                  <c:v>91.492509891532</c:v>
                </c:pt>
                <c:pt idx="77">
                  <c:v>95.338125198721</c:v>
                </c:pt>
                <c:pt idx="78">
                  <c:v>97.9864555560567</c:v>
                </c:pt>
                <c:pt idx="79">
                  <c:v>123.714601458443</c:v>
                </c:pt>
                <c:pt idx="80">
                  <c:v>97.5365265998469</c:v>
                </c:pt>
                <c:pt idx="81">
                  <c:v>98.2855550196907</c:v>
                </c:pt>
                <c:pt idx="82">
                  <c:v>100.976941000851</c:v>
                </c:pt>
                <c:pt idx="83">
                  <c:v>97.9864571505631</c:v>
                </c:pt>
                <c:pt idx="84">
                  <c:v>96.8391819142109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263111"/>
        <c:axId val="48109846"/>
      </c:lineChart>
      <c:catAx>
        <c:axId val="73263111"/>
        <c:scaling>
          <c:orientation val="minMax"/>
        </c:scaling>
        <c:delete val="0"/>
        <c:axPos val="b"/>
        <c:numFmt formatCode="[$-409]MMM\-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109846"/>
        <c:crosses val="autoZero"/>
        <c:auto val="1"/>
        <c:lblAlgn val="ctr"/>
        <c:lblOffset val="100"/>
      </c:catAx>
      <c:valAx>
        <c:axId val="48109846"/>
        <c:scaling>
          <c:orientation val="minMax"/>
          <c:min val="6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26311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59</xdr:col>
      <xdr:colOff>203400</xdr:colOff>
      <xdr:row>30</xdr:row>
      <xdr:rowOff>32040</xdr:rowOff>
    </xdr:from>
    <xdr:to>
      <xdr:col>64</xdr:col>
      <xdr:colOff>647280</xdr:colOff>
      <xdr:row>53</xdr:row>
      <xdr:rowOff>37800</xdr:rowOff>
    </xdr:to>
    <xdr:graphicFrame>
      <xdr:nvGraphicFramePr>
        <xdr:cNvPr id="0" name="Chart 2"/>
        <xdr:cNvGraphicFramePr/>
      </xdr:nvGraphicFramePr>
      <xdr:xfrm>
        <a:off x="52254000" y="6753240"/>
        <a:ext cx="4431960" cy="438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711360</xdr:colOff>
      <xdr:row>117</xdr:row>
      <xdr:rowOff>123120</xdr:rowOff>
    </xdr:from>
    <xdr:to>
      <xdr:col>22</xdr:col>
      <xdr:colOff>730440</xdr:colOff>
      <xdr:row>141</xdr:row>
      <xdr:rowOff>42840</xdr:rowOff>
    </xdr:to>
    <xdr:graphicFrame>
      <xdr:nvGraphicFramePr>
        <xdr:cNvPr id="1" name=""/>
        <xdr:cNvGraphicFramePr/>
      </xdr:nvGraphicFramePr>
      <xdr:xfrm>
        <a:off x="16241400" y="22694760"/>
        <a:ext cx="7334280" cy="449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17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G152" activePane="bottomRight" state="frozen"/>
      <selection pane="topLeft" activeCell="A1" activeCellId="0" sqref="A1"/>
      <selection pane="topRight" activeCell="G1" activeCellId="0" sqref="G1"/>
      <selection pane="bottomLeft" activeCell="A152" activeCellId="0" sqref="A152"/>
      <selection pane="bottomRight" activeCell="I175" activeCellId="0" sqref="I92:I175"/>
    </sheetView>
  </sheetViews>
  <sheetFormatPr defaultColWidth="10.296875" defaultRowHeight="15" zeroHeight="false" outlineLevelRow="0" outlineLevelCol="0"/>
  <cols>
    <col collapsed="false" customWidth="true" hidden="false" outlineLevel="0" max="1" min="1" style="0" width="7.33"/>
    <col collapsed="false" customWidth="true" hidden="false" outlineLevel="0" max="3" min="3" style="0" width="11.5"/>
    <col collapsed="false" customWidth="true" hidden="false" outlineLevel="0" max="9" min="5" style="0" width="19.16"/>
    <col collapsed="false" customWidth="true" hidden="false" outlineLevel="0" max="10" min="10" style="0" width="16.66"/>
    <col collapsed="false" customWidth="true" hidden="false" outlineLevel="0" max="13" min="11" style="0" width="10.83"/>
    <col collapsed="false" customWidth="true" hidden="false" outlineLevel="0" max="32" min="32" style="0" width="15"/>
    <col collapsed="false" customWidth="true" hidden="false" outlineLevel="0" max="39" min="39" style="0" width="15"/>
    <col collapsed="false" customWidth="true" hidden="false" outlineLevel="0" max="46" min="46" style="0" width="15"/>
  </cols>
  <sheetData>
    <row r="1" customFormat="false" ht="22.05" hidden="false" customHeight="false" outlineLevel="0" collapsed="false">
      <c r="B1" s="1" t="s">
        <v>0</v>
      </c>
      <c r="M1" s="0" t="n">
        <v>11</v>
      </c>
      <c r="Q1" s="0" t="n">
        <v>15</v>
      </c>
      <c r="Y1" s="0" t="n">
        <v>23</v>
      </c>
      <c r="AF1" s="0" t="n">
        <v>30</v>
      </c>
      <c r="AM1" s="0" t="n">
        <v>37</v>
      </c>
      <c r="AT1" s="0" t="n">
        <v>44</v>
      </c>
      <c r="BB1" s="0" t="n">
        <v>52</v>
      </c>
      <c r="BF1" s="0" t="n">
        <v>56</v>
      </c>
    </row>
    <row r="2" customFormat="false" ht="15" hidden="false" customHeight="false" outlineLevel="0" collapsed="false">
      <c r="K2" s="2" t="n">
        <v>0</v>
      </c>
      <c r="L2" s="2"/>
      <c r="M2" s="2"/>
      <c r="N2" s="2" t="n">
        <v>1</v>
      </c>
      <c r="O2" s="2"/>
      <c r="P2" s="2"/>
      <c r="Q2" s="2"/>
      <c r="R2" s="3" t="n">
        <v>2</v>
      </c>
      <c r="S2" s="3"/>
      <c r="T2" s="3"/>
      <c r="U2" s="3"/>
      <c r="V2" s="3"/>
      <c r="W2" s="3"/>
      <c r="X2" s="3"/>
      <c r="Y2" s="3"/>
      <c r="Z2" s="2" t="n">
        <v>3</v>
      </c>
      <c r="AA2" s="2"/>
      <c r="AB2" s="2"/>
      <c r="AC2" s="2"/>
      <c r="AD2" s="2"/>
      <c r="AE2" s="2"/>
      <c r="AF2" s="2"/>
      <c r="AG2" s="2" t="n">
        <v>4</v>
      </c>
      <c r="AH2" s="2"/>
      <c r="AI2" s="2"/>
      <c r="AJ2" s="2"/>
      <c r="AK2" s="2"/>
      <c r="AL2" s="2"/>
      <c r="AM2" s="2"/>
      <c r="AN2" s="2" t="n">
        <v>5</v>
      </c>
      <c r="AO2" s="2"/>
      <c r="AP2" s="2"/>
      <c r="AQ2" s="2"/>
      <c r="AR2" s="2"/>
      <c r="AS2" s="2"/>
      <c r="AT2" s="2"/>
      <c r="AU2" s="2" t="n">
        <v>6</v>
      </c>
      <c r="AV2" s="2"/>
      <c r="AW2" s="2"/>
      <c r="AX2" s="2"/>
      <c r="AY2" s="2"/>
      <c r="AZ2" s="2"/>
      <c r="BA2" s="2"/>
      <c r="BB2" s="2"/>
      <c r="BC2" s="2" t="n">
        <v>7</v>
      </c>
      <c r="BD2" s="2"/>
      <c r="BE2" s="2"/>
      <c r="BF2" s="2"/>
    </row>
    <row r="3" customFormat="false" ht="68" hidden="false" customHeight="true" outlineLevel="0" collapsed="false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5" t="s">
        <v>9</v>
      </c>
      <c r="K3" s="6" t="s">
        <v>10</v>
      </c>
      <c r="L3" s="6"/>
      <c r="M3" s="6"/>
      <c r="N3" s="6" t="s">
        <v>11</v>
      </c>
      <c r="O3" s="6"/>
      <c r="P3" s="6"/>
      <c r="Q3" s="6"/>
      <c r="R3" s="7" t="s">
        <v>12</v>
      </c>
      <c r="S3" s="7"/>
      <c r="T3" s="7"/>
      <c r="U3" s="7"/>
      <c r="V3" s="7"/>
      <c r="W3" s="7"/>
      <c r="X3" s="7"/>
      <c r="Y3" s="7"/>
      <c r="Z3" s="6" t="s">
        <v>13</v>
      </c>
      <c r="AA3" s="6"/>
      <c r="AB3" s="6"/>
      <c r="AC3" s="6"/>
      <c r="AD3" s="6"/>
      <c r="AE3" s="6"/>
      <c r="AF3" s="6"/>
      <c r="AG3" s="6" t="s">
        <v>14</v>
      </c>
      <c r="AH3" s="6"/>
      <c r="AI3" s="6"/>
      <c r="AJ3" s="6"/>
      <c r="AK3" s="6"/>
      <c r="AL3" s="6"/>
      <c r="AM3" s="6"/>
      <c r="AN3" s="6" t="s">
        <v>15</v>
      </c>
      <c r="AO3" s="6"/>
      <c r="AP3" s="6"/>
      <c r="AQ3" s="6"/>
      <c r="AR3" s="6"/>
      <c r="AS3" s="6"/>
      <c r="AT3" s="6"/>
      <c r="AU3" s="6" t="s">
        <v>16</v>
      </c>
      <c r="AV3" s="6"/>
      <c r="AW3" s="6"/>
      <c r="AX3" s="6"/>
      <c r="AY3" s="6"/>
      <c r="AZ3" s="6"/>
      <c r="BA3" s="6"/>
      <c r="BB3" s="6"/>
      <c r="BC3" s="8" t="s">
        <v>17</v>
      </c>
      <c r="BD3" s="8"/>
      <c r="BE3" s="8"/>
      <c r="BF3" s="8"/>
    </row>
    <row r="4" customFormat="false" ht="34.2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5"/>
      <c r="K4" s="9" t="s">
        <v>18</v>
      </c>
      <c r="L4" s="10" t="s">
        <v>19</v>
      </c>
      <c r="M4" s="11" t="s">
        <v>20</v>
      </c>
      <c r="N4" s="12" t="s">
        <v>19</v>
      </c>
      <c r="O4" s="13" t="s">
        <v>21</v>
      </c>
      <c r="P4" s="13" t="s">
        <v>22</v>
      </c>
      <c r="Q4" s="14" t="s">
        <v>23</v>
      </c>
      <c r="R4" s="15" t="s">
        <v>24</v>
      </c>
      <c r="S4" s="10" t="s">
        <v>25</v>
      </c>
      <c r="T4" s="10" t="s">
        <v>26</v>
      </c>
      <c r="U4" s="15" t="s">
        <v>27</v>
      </c>
      <c r="V4" s="10" t="s">
        <v>28</v>
      </c>
      <c r="W4" s="10" t="s">
        <v>18</v>
      </c>
      <c r="X4" s="10" t="s">
        <v>29</v>
      </c>
      <c r="Y4" s="15" t="s">
        <v>30</v>
      </c>
      <c r="Z4" s="12" t="s">
        <v>31</v>
      </c>
      <c r="AA4" s="16" t="s">
        <v>32</v>
      </c>
      <c r="AB4" s="13" t="s">
        <v>33</v>
      </c>
      <c r="AC4" s="13" t="s">
        <v>34</v>
      </c>
      <c r="AD4" s="13" t="s">
        <v>35</v>
      </c>
      <c r="AE4" s="13" t="s">
        <v>36</v>
      </c>
      <c r="AF4" s="14" t="s">
        <v>37</v>
      </c>
      <c r="AG4" s="12" t="s">
        <v>31</v>
      </c>
      <c r="AH4" s="16" t="s">
        <v>38</v>
      </c>
      <c r="AI4" s="13" t="s">
        <v>33</v>
      </c>
      <c r="AJ4" s="13" t="s">
        <v>34</v>
      </c>
      <c r="AK4" s="13" t="s">
        <v>35</v>
      </c>
      <c r="AL4" s="13" t="s">
        <v>36</v>
      </c>
      <c r="AM4" s="14" t="s">
        <v>37</v>
      </c>
      <c r="AN4" s="12" t="s">
        <v>31</v>
      </c>
      <c r="AO4" s="16" t="s">
        <v>38</v>
      </c>
      <c r="AP4" s="13" t="s">
        <v>33</v>
      </c>
      <c r="AQ4" s="13" t="s">
        <v>39</v>
      </c>
      <c r="AR4" s="13" t="s">
        <v>35</v>
      </c>
      <c r="AS4" s="13" t="s">
        <v>36</v>
      </c>
      <c r="AT4" s="14" t="s">
        <v>37</v>
      </c>
      <c r="AU4" s="17" t="s">
        <v>24</v>
      </c>
      <c r="AV4" s="10" t="s">
        <v>40</v>
      </c>
      <c r="AW4" s="10" t="s">
        <v>26</v>
      </c>
      <c r="AX4" s="15" t="s">
        <v>27</v>
      </c>
      <c r="AY4" s="10" t="s">
        <v>28</v>
      </c>
      <c r="AZ4" s="10" t="s">
        <v>18</v>
      </c>
      <c r="BA4" s="10" t="s">
        <v>29</v>
      </c>
      <c r="BB4" s="18" t="s">
        <v>30</v>
      </c>
      <c r="BC4" s="17" t="s">
        <v>24</v>
      </c>
      <c r="BD4" s="10" t="s">
        <v>41</v>
      </c>
      <c r="BE4" s="13" t="s">
        <v>42</v>
      </c>
      <c r="BF4" s="18" t="s">
        <v>30</v>
      </c>
    </row>
    <row r="5" customFormat="false" ht="15" hidden="false" customHeight="false" outlineLevel="0" collapsed="false">
      <c r="B5" s="19" t="n">
        <v>43466</v>
      </c>
      <c r="C5" s="20" t="n">
        <v>35362.23</v>
      </c>
      <c r="D5" s="21" t="n">
        <v>189.6101</v>
      </c>
      <c r="F5" s="22" t="n">
        <v>267708000</v>
      </c>
      <c r="G5" s="22" t="n">
        <v>41330600</v>
      </c>
      <c r="H5" s="22" t="n">
        <v>0</v>
      </c>
      <c r="I5" s="22" t="n">
        <v>133757500</v>
      </c>
      <c r="J5" s="22" t="n">
        <v>8234417.36892736</v>
      </c>
      <c r="K5" s="23"/>
      <c r="L5" s="24"/>
      <c r="M5" s="25"/>
      <c r="N5" s="23"/>
      <c r="O5" s="26"/>
      <c r="P5" s="24"/>
      <c r="Q5" s="25"/>
      <c r="R5" s="26"/>
      <c r="S5" s="26"/>
      <c r="T5" s="26"/>
      <c r="U5" s="26"/>
      <c r="V5" s="26"/>
      <c r="W5" s="26"/>
      <c r="X5" s="24"/>
      <c r="Y5" s="26"/>
      <c r="Z5" s="23"/>
      <c r="AA5" s="26"/>
      <c r="AB5" s="26"/>
      <c r="AC5" s="26"/>
      <c r="AD5" s="26"/>
      <c r="AE5" s="24"/>
      <c r="AF5" s="25"/>
      <c r="AG5" s="23"/>
      <c r="AH5" s="26"/>
      <c r="AI5" s="26"/>
      <c r="AJ5" s="26"/>
      <c r="AK5" s="26"/>
      <c r="AL5" s="24"/>
      <c r="AM5" s="25"/>
      <c r="AN5" s="23"/>
      <c r="AO5" s="26"/>
      <c r="AP5" s="26"/>
      <c r="AQ5" s="26"/>
      <c r="AR5" s="26"/>
      <c r="AS5" s="24"/>
      <c r="AT5" s="25"/>
      <c r="AU5" s="23"/>
      <c r="AV5" s="26"/>
      <c r="AW5" s="26"/>
      <c r="AX5" s="26"/>
      <c r="AY5" s="26"/>
      <c r="AZ5" s="26"/>
      <c r="BA5" s="24"/>
      <c r="BB5" s="27"/>
      <c r="BC5" s="28"/>
      <c r="BE5" s="29"/>
      <c r="BF5" s="30"/>
    </row>
    <row r="6" customFormat="false" ht="15" hidden="false" customHeight="false" outlineLevel="0" collapsed="false">
      <c r="B6" s="31" t="n">
        <v>43497</v>
      </c>
      <c r="C6" s="32" t="n">
        <v>36733.68</v>
      </c>
      <c r="D6" s="33" t="n">
        <v>196.7501</v>
      </c>
      <c r="E6" s="34" t="n">
        <f aca="false">D6/D5-1</f>
        <v>0.037656221899572</v>
      </c>
      <c r="F6" s="35" t="n">
        <v>233776100</v>
      </c>
      <c r="G6" s="35" t="n">
        <v>36317700</v>
      </c>
      <c r="H6" s="35" t="n">
        <v>0</v>
      </c>
      <c r="I6" s="35" t="n">
        <v>109694500</v>
      </c>
      <c r="J6" s="35" t="n">
        <v>8237119.62435203</v>
      </c>
      <c r="K6" s="36"/>
      <c r="L6" s="37"/>
      <c r="M6" s="38"/>
      <c r="N6" s="36"/>
      <c r="O6" s="39"/>
      <c r="P6" s="37"/>
      <c r="Q6" s="38"/>
      <c r="R6" s="39"/>
      <c r="S6" s="39"/>
      <c r="T6" s="39"/>
      <c r="U6" s="39"/>
      <c r="V6" s="39"/>
      <c r="W6" s="39"/>
      <c r="X6" s="37"/>
      <c r="Y6" s="39"/>
      <c r="Z6" s="36"/>
      <c r="AA6" s="39"/>
      <c r="AB6" s="39"/>
      <c r="AC6" s="39"/>
      <c r="AD6" s="39"/>
      <c r="AE6" s="37"/>
      <c r="AF6" s="38"/>
      <c r="AG6" s="36"/>
      <c r="AH6" s="39"/>
      <c r="AI6" s="39"/>
      <c r="AJ6" s="39"/>
      <c r="AK6" s="39"/>
      <c r="AL6" s="37"/>
      <c r="AM6" s="38"/>
      <c r="AN6" s="36"/>
      <c r="AO6" s="39"/>
      <c r="AP6" s="39"/>
      <c r="AQ6" s="39"/>
      <c r="AR6" s="39"/>
      <c r="AS6" s="37"/>
      <c r="AT6" s="38"/>
      <c r="AU6" s="36"/>
      <c r="AV6" s="39"/>
      <c r="AW6" s="39"/>
      <c r="AX6" s="39"/>
      <c r="AY6" s="39"/>
      <c r="AZ6" s="39"/>
      <c r="BA6" s="37"/>
      <c r="BB6" s="40"/>
      <c r="BC6" s="28"/>
      <c r="BE6" s="29"/>
      <c r="BF6" s="30"/>
    </row>
    <row r="7" customFormat="false" ht="15" hidden="false" customHeight="false" outlineLevel="0" collapsed="false">
      <c r="B7" s="31" t="n">
        <v>43525</v>
      </c>
      <c r="C7" s="32" t="n">
        <v>38884.43</v>
      </c>
      <c r="D7" s="33" t="n">
        <v>205.9571</v>
      </c>
      <c r="E7" s="34" t="n">
        <f aca="false">D7/D6-1</f>
        <v>0.046795401882896</v>
      </c>
      <c r="F7" s="35" t="n">
        <v>236302200</v>
      </c>
      <c r="G7" s="35" t="n">
        <v>40416500</v>
      </c>
      <c r="H7" s="35" t="n">
        <v>0</v>
      </c>
      <c r="I7" s="35" t="n">
        <v>114062100</v>
      </c>
      <c r="J7" s="35" t="n">
        <v>8239822.76656492</v>
      </c>
      <c r="K7" s="36"/>
      <c r="L7" s="37"/>
      <c r="M7" s="38"/>
      <c r="N7" s="36"/>
      <c r="O7" s="39"/>
      <c r="P7" s="37"/>
      <c r="Q7" s="38"/>
      <c r="R7" s="39"/>
      <c r="S7" s="39"/>
      <c r="T7" s="39"/>
      <c r="U7" s="39"/>
      <c r="V7" s="39"/>
      <c r="W7" s="39"/>
      <c r="X7" s="37"/>
      <c r="Y7" s="39"/>
      <c r="Z7" s="36"/>
      <c r="AA7" s="39"/>
      <c r="AB7" s="39"/>
      <c r="AC7" s="39"/>
      <c r="AD7" s="39"/>
      <c r="AE7" s="37"/>
      <c r="AF7" s="38"/>
      <c r="AG7" s="36"/>
      <c r="AH7" s="39"/>
      <c r="AI7" s="39"/>
      <c r="AJ7" s="39"/>
      <c r="AK7" s="39"/>
      <c r="AL7" s="37"/>
      <c r="AM7" s="38"/>
      <c r="AN7" s="36"/>
      <c r="AO7" s="39"/>
      <c r="AP7" s="39"/>
      <c r="AQ7" s="39"/>
      <c r="AR7" s="39"/>
      <c r="AS7" s="37"/>
      <c r="AT7" s="38"/>
      <c r="AU7" s="36"/>
      <c r="AV7" s="39"/>
      <c r="AW7" s="39"/>
      <c r="AX7" s="39"/>
      <c r="AY7" s="39"/>
      <c r="AZ7" s="39"/>
      <c r="BA7" s="37"/>
      <c r="BB7" s="40"/>
      <c r="BC7" s="28"/>
      <c r="BE7" s="29"/>
      <c r="BF7" s="30"/>
    </row>
    <row r="8" customFormat="false" ht="15" hidden="false" customHeight="false" outlineLevel="0" collapsed="false">
      <c r="B8" s="31" t="n">
        <v>43556</v>
      </c>
      <c r="C8" s="32" t="n">
        <v>39658.15</v>
      </c>
      <c r="D8" s="33" t="n">
        <v>213.0517</v>
      </c>
      <c r="E8" s="34" t="n">
        <f aca="false">D8/D7-1</f>
        <v>0.0344469794923312</v>
      </c>
      <c r="F8" s="35" t="n">
        <v>258425300</v>
      </c>
      <c r="G8" s="35" t="n">
        <v>39315500</v>
      </c>
      <c r="H8" s="35" t="n">
        <v>0</v>
      </c>
      <c r="I8" s="35" t="n">
        <v>118195300</v>
      </c>
      <c r="J8" s="35" t="n">
        <v>8242526.79585706</v>
      </c>
      <c r="K8" s="36"/>
      <c r="L8" s="37"/>
      <c r="M8" s="38"/>
      <c r="N8" s="36"/>
      <c r="O8" s="39"/>
      <c r="P8" s="37"/>
      <c r="Q8" s="38"/>
      <c r="R8" s="39"/>
      <c r="S8" s="39"/>
      <c r="T8" s="39"/>
      <c r="U8" s="39"/>
      <c r="V8" s="39"/>
      <c r="W8" s="39"/>
      <c r="X8" s="37"/>
      <c r="Y8" s="39"/>
      <c r="Z8" s="36"/>
      <c r="AA8" s="39"/>
      <c r="AB8" s="39"/>
      <c r="AC8" s="39"/>
      <c r="AD8" s="39"/>
      <c r="AE8" s="37"/>
      <c r="AF8" s="38"/>
      <c r="AG8" s="36"/>
      <c r="AH8" s="39"/>
      <c r="AI8" s="39"/>
      <c r="AJ8" s="39"/>
      <c r="AK8" s="39"/>
      <c r="AL8" s="37"/>
      <c r="AM8" s="38"/>
      <c r="AN8" s="36"/>
      <c r="AO8" s="39"/>
      <c r="AP8" s="39"/>
      <c r="AQ8" s="39"/>
      <c r="AR8" s="39"/>
      <c r="AS8" s="37"/>
      <c r="AT8" s="38"/>
      <c r="AU8" s="36"/>
      <c r="AV8" s="39"/>
      <c r="AW8" s="39"/>
      <c r="AX8" s="39"/>
      <c r="AY8" s="39"/>
      <c r="AZ8" s="39"/>
      <c r="BA8" s="37"/>
      <c r="BB8" s="40"/>
      <c r="BC8" s="28"/>
      <c r="BE8" s="29"/>
      <c r="BF8" s="30"/>
    </row>
    <row r="9" customFormat="false" ht="15" hidden="false" customHeight="false" outlineLevel="0" collapsed="false">
      <c r="B9" s="31" t="n">
        <v>43586</v>
      </c>
      <c r="C9" s="32" t="n">
        <v>40911.09</v>
      </c>
      <c r="D9" s="33" t="n">
        <v>219.5691</v>
      </c>
      <c r="E9" s="34" t="n">
        <f aca="false">D9/D8-1</f>
        <v>0.0305906969998362</v>
      </c>
      <c r="F9" s="35" t="n">
        <v>306019400</v>
      </c>
      <c r="G9" s="35" t="n">
        <v>45996200</v>
      </c>
      <c r="H9" s="35" t="n">
        <v>0</v>
      </c>
      <c r="I9" s="35" t="n">
        <v>123278900</v>
      </c>
      <c r="J9" s="35" t="n">
        <v>8245231.71251954</v>
      </c>
      <c r="K9" s="36"/>
      <c r="L9" s="37"/>
      <c r="M9" s="38"/>
      <c r="N9" s="36"/>
      <c r="O9" s="39"/>
      <c r="P9" s="37"/>
      <c r="Q9" s="38"/>
      <c r="R9" s="39"/>
      <c r="S9" s="39"/>
      <c r="T9" s="39"/>
      <c r="U9" s="39"/>
      <c r="V9" s="39"/>
      <c r="W9" s="39"/>
      <c r="X9" s="37"/>
      <c r="Y9" s="39"/>
      <c r="Z9" s="36"/>
      <c r="AA9" s="39"/>
      <c r="AB9" s="39"/>
      <c r="AC9" s="39"/>
      <c r="AD9" s="39"/>
      <c r="AE9" s="37"/>
      <c r="AF9" s="38"/>
      <c r="AG9" s="36"/>
      <c r="AH9" s="39"/>
      <c r="AI9" s="39"/>
      <c r="AJ9" s="39"/>
      <c r="AK9" s="39"/>
      <c r="AL9" s="37"/>
      <c r="AM9" s="38"/>
      <c r="AN9" s="36"/>
      <c r="AO9" s="39"/>
      <c r="AP9" s="39"/>
      <c r="AQ9" s="39"/>
      <c r="AR9" s="39"/>
      <c r="AS9" s="37"/>
      <c r="AT9" s="38"/>
      <c r="AU9" s="36"/>
      <c r="AV9" s="39"/>
      <c r="AW9" s="39"/>
      <c r="AX9" s="39"/>
      <c r="AY9" s="39"/>
      <c r="AZ9" s="39"/>
      <c r="BA9" s="37"/>
      <c r="BB9" s="40"/>
      <c r="BC9" s="28"/>
      <c r="BE9" s="29"/>
      <c r="BF9" s="30"/>
    </row>
    <row r="10" customFormat="false" ht="15" hidden="false" customHeight="false" outlineLevel="0" collapsed="false">
      <c r="B10" s="31" t="n">
        <v>43617</v>
      </c>
      <c r="C10" s="32" t="n">
        <v>41584.2</v>
      </c>
      <c r="D10" s="33" t="n">
        <v>225.537</v>
      </c>
      <c r="E10" s="34" t="n">
        <f aca="false">D10/D9-1</f>
        <v>0.0271800540239953</v>
      </c>
      <c r="F10" s="35" t="n">
        <v>300933300</v>
      </c>
      <c r="G10" s="35" t="n">
        <v>43997700</v>
      </c>
      <c r="H10" s="35" t="n">
        <v>0</v>
      </c>
      <c r="I10" s="35" t="n">
        <v>122901100</v>
      </c>
      <c r="J10" s="35" t="n">
        <v>8247937.51684359</v>
      </c>
      <c r="K10" s="36"/>
      <c r="L10" s="37"/>
      <c r="M10" s="38"/>
      <c r="N10" s="36"/>
      <c r="O10" s="39"/>
      <c r="P10" s="37"/>
      <c r="Q10" s="38"/>
      <c r="R10" s="39"/>
      <c r="S10" s="39"/>
      <c r="T10" s="39"/>
      <c r="U10" s="39"/>
      <c r="V10" s="39"/>
      <c r="W10" s="39"/>
      <c r="X10" s="37"/>
      <c r="Y10" s="39"/>
      <c r="Z10" s="36"/>
      <c r="AA10" s="39"/>
      <c r="AB10" s="39"/>
      <c r="AC10" s="39"/>
      <c r="AD10" s="39"/>
      <c r="AE10" s="37"/>
      <c r="AF10" s="38"/>
      <c r="AG10" s="36"/>
      <c r="AH10" s="39"/>
      <c r="AI10" s="39"/>
      <c r="AJ10" s="39"/>
      <c r="AK10" s="39"/>
      <c r="AL10" s="37"/>
      <c r="AM10" s="38"/>
      <c r="AN10" s="36"/>
      <c r="AO10" s="39"/>
      <c r="AP10" s="39"/>
      <c r="AQ10" s="39"/>
      <c r="AR10" s="39"/>
      <c r="AS10" s="37"/>
      <c r="AT10" s="38"/>
      <c r="AU10" s="36"/>
      <c r="AV10" s="39"/>
      <c r="AW10" s="39"/>
      <c r="AX10" s="39"/>
      <c r="AY10" s="39"/>
      <c r="AZ10" s="39"/>
      <c r="BA10" s="37"/>
      <c r="BB10" s="40"/>
      <c r="BC10" s="28"/>
      <c r="BE10" s="29"/>
      <c r="BF10" s="30"/>
    </row>
    <row r="11" customFormat="false" ht="15" hidden="false" customHeight="false" outlineLevel="0" collapsed="false">
      <c r="B11" s="31" t="n">
        <v>43647</v>
      </c>
      <c r="C11" s="32" t="n">
        <v>43290.96</v>
      </c>
      <c r="D11" s="33" t="n">
        <v>230.494</v>
      </c>
      <c r="E11" s="34" t="n">
        <f aca="false">D11/D10-1</f>
        <v>0.021978655386921</v>
      </c>
      <c r="F11" s="35" t="n">
        <v>336232700</v>
      </c>
      <c r="G11" s="35" t="n">
        <v>46588800</v>
      </c>
      <c r="H11" s="35" t="n">
        <v>0</v>
      </c>
      <c r="I11" s="35" t="n">
        <v>152183700</v>
      </c>
      <c r="J11" s="35" t="n">
        <v>8250644.20912048</v>
      </c>
      <c r="K11" s="36"/>
      <c r="L11" s="37"/>
      <c r="M11" s="38"/>
      <c r="N11" s="36"/>
      <c r="O11" s="39"/>
      <c r="P11" s="37"/>
      <c r="Q11" s="38"/>
      <c r="R11" s="39"/>
      <c r="S11" s="39"/>
      <c r="T11" s="39"/>
      <c r="U11" s="39"/>
      <c r="V11" s="39"/>
      <c r="W11" s="39"/>
      <c r="X11" s="37"/>
      <c r="Y11" s="39"/>
      <c r="Z11" s="36"/>
      <c r="AA11" s="39"/>
      <c r="AB11" s="39"/>
      <c r="AC11" s="39"/>
      <c r="AD11" s="39"/>
      <c r="AE11" s="37"/>
      <c r="AF11" s="38"/>
      <c r="AG11" s="36"/>
      <c r="AH11" s="39"/>
      <c r="AI11" s="39"/>
      <c r="AJ11" s="39"/>
      <c r="AK11" s="39"/>
      <c r="AL11" s="37"/>
      <c r="AM11" s="38"/>
      <c r="AN11" s="36"/>
      <c r="AO11" s="39"/>
      <c r="AP11" s="39"/>
      <c r="AQ11" s="39"/>
      <c r="AR11" s="39"/>
      <c r="AS11" s="37"/>
      <c r="AT11" s="38"/>
      <c r="AU11" s="36"/>
      <c r="AV11" s="39"/>
      <c r="AW11" s="39"/>
      <c r="AX11" s="39"/>
      <c r="AY11" s="39"/>
      <c r="AZ11" s="39"/>
      <c r="BA11" s="37"/>
      <c r="BB11" s="40"/>
      <c r="BC11" s="28"/>
      <c r="BE11" s="29"/>
      <c r="BF11" s="30"/>
    </row>
    <row r="12" customFormat="false" ht="15" hidden="false" customHeight="false" outlineLevel="0" collapsed="false">
      <c r="B12" s="31" t="n">
        <v>43678</v>
      </c>
      <c r="C12" s="32" t="n">
        <v>44092.81</v>
      </c>
      <c r="D12" s="33" t="n">
        <v>239.6077</v>
      </c>
      <c r="E12" s="34" t="n">
        <f aca="false">D12/D11-1</f>
        <v>0.0395398578704869</v>
      </c>
      <c r="F12" s="35" t="n">
        <v>319495800</v>
      </c>
      <c r="G12" s="35" t="n">
        <v>50660600</v>
      </c>
      <c r="H12" s="35" t="n">
        <v>0</v>
      </c>
      <c r="I12" s="35" t="n">
        <v>133351800</v>
      </c>
      <c r="J12" s="35" t="n">
        <v>8253351.78964163</v>
      </c>
      <c r="K12" s="36"/>
      <c r="L12" s="37"/>
      <c r="M12" s="38"/>
      <c r="N12" s="36"/>
      <c r="O12" s="39"/>
      <c r="P12" s="37"/>
      <c r="Q12" s="38"/>
      <c r="R12" s="39"/>
      <c r="S12" s="39"/>
      <c r="T12" s="39"/>
      <c r="U12" s="39"/>
      <c r="V12" s="39"/>
      <c r="W12" s="39"/>
      <c r="X12" s="37"/>
      <c r="Y12" s="39"/>
      <c r="Z12" s="36"/>
      <c r="AA12" s="39"/>
      <c r="AB12" s="39"/>
      <c r="AC12" s="39"/>
      <c r="AD12" s="39"/>
      <c r="AE12" s="37"/>
      <c r="AF12" s="38"/>
      <c r="AG12" s="36"/>
      <c r="AH12" s="39"/>
      <c r="AI12" s="39"/>
      <c r="AJ12" s="39"/>
      <c r="AK12" s="39"/>
      <c r="AL12" s="37"/>
      <c r="AM12" s="38"/>
      <c r="AN12" s="36"/>
      <c r="AO12" s="39"/>
      <c r="AP12" s="39"/>
      <c r="AQ12" s="39"/>
      <c r="AR12" s="39"/>
      <c r="AS12" s="37"/>
      <c r="AT12" s="38"/>
      <c r="AU12" s="36"/>
      <c r="AV12" s="39"/>
      <c r="AW12" s="39"/>
      <c r="AX12" s="39"/>
      <c r="AY12" s="39"/>
      <c r="AZ12" s="39"/>
      <c r="BA12" s="37"/>
      <c r="BB12" s="40"/>
      <c r="BC12" s="28"/>
      <c r="BE12" s="29"/>
      <c r="BF12" s="30"/>
    </row>
    <row r="13" customFormat="false" ht="15" hidden="false" customHeight="false" outlineLevel="0" collapsed="false">
      <c r="B13" s="31" t="n">
        <v>43709</v>
      </c>
      <c r="C13" s="32" t="n">
        <v>45485.23</v>
      </c>
      <c r="D13" s="33" t="n">
        <v>253.7102</v>
      </c>
      <c r="E13" s="34" t="n">
        <f aca="false">D13/D12-1</f>
        <v>0.0588566227212231</v>
      </c>
      <c r="F13" s="35" t="n">
        <v>302571200</v>
      </c>
      <c r="G13" s="35" t="n">
        <v>50823200</v>
      </c>
      <c r="H13" s="35" t="n">
        <v>0</v>
      </c>
      <c r="I13" s="35" t="n">
        <v>125264200</v>
      </c>
      <c r="J13" s="35" t="n">
        <v>8256060.25869852</v>
      </c>
      <c r="K13" s="36"/>
      <c r="L13" s="37"/>
      <c r="M13" s="41"/>
      <c r="N13" s="36"/>
      <c r="O13" s="39"/>
      <c r="P13" s="37"/>
      <c r="Q13" s="38"/>
      <c r="R13" s="39"/>
      <c r="S13" s="39"/>
      <c r="T13" s="39"/>
      <c r="U13" s="39"/>
      <c r="V13" s="39"/>
      <c r="W13" s="39"/>
      <c r="X13" s="37"/>
      <c r="Y13" s="39"/>
      <c r="Z13" s="36"/>
      <c r="AA13" s="39"/>
      <c r="AB13" s="39"/>
      <c r="AC13" s="39"/>
      <c r="AD13" s="39"/>
      <c r="AE13" s="37"/>
      <c r="AF13" s="38"/>
      <c r="AG13" s="36"/>
      <c r="AH13" s="39"/>
      <c r="AI13" s="39"/>
      <c r="AJ13" s="39"/>
      <c r="AK13" s="39"/>
      <c r="AL13" s="37"/>
      <c r="AM13" s="38"/>
      <c r="AN13" s="36"/>
      <c r="AO13" s="39"/>
      <c r="AP13" s="39"/>
      <c r="AQ13" s="39"/>
      <c r="AR13" s="39"/>
      <c r="AS13" s="37"/>
      <c r="AT13" s="38"/>
      <c r="AU13" s="36"/>
      <c r="AV13" s="39"/>
      <c r="AW13" s="39"/>
      <c r="AX13" s="39"/>
      <c r="AY13" s="39"/>
      <c r="AZ13" s="39"/>
      <c r="BA13" s="37"/>
      <c r="BB13" s="40"/>
      <c r="BC13" s="28"/>
      <c r="BE13" s="29"/>
      <c r="BF13" s="30"/>
    </row>
    <row r="14" customFormat="false" ht="15" hidden="false" customHeight="false" outlineLevel="0" collapsed="false">
      <c r="B14" s="31" t="n">
        <v>43739</v>
      </c>
      <c r="C14" s="32" t="n">
        <v>47834.32</v>
      </c>
      <c r="D14" s="33" t="n">
        <v>262.0661</v>
      </c>
      <c r="E14" s="34" t="n">
        <f aca="false">D14/D13-1</f>
        <v>0.0329348209098412</v>
      </c>
      <c r="F14" s="35" t="n">
        <v>324821100</v>
      </c>
      <c r="G14" s="35" t="n">
        <v>53258600</v>
      </c>
      <c r="H14" s="35" t="n">
        <v>0</v>
      </c>
      <c r="I14" s="35" t="n">
        <v>131800800</v>
      </c>
      <c r="J14" s="35" t="n">
        <v>8258769.61658274</v>
      </c>
      <c r="K14" s="36"/>
      <c r="L14" s="37"/>
      <c r="M14" s="38"/>
      <c r="N14" s="36"/>
      <c r="O14" s="39"/>
      <c r="P14" s="37"/>
      <c r="Q14" s="38"/>
      <c r="R14" s="39"/>
      <c r="S14" s="39"/>
      <c r="T14" s="39"/>
      <c r="U14" s="39"/>
      <c r="V14" s="39"/>
      <c r="W14" s="39"/>
      <c r="X14" s="37"/>
      <c r="Y14" s="39"/>
      <c r="Z14" s="36"/>
      <c r="AA14" s="39"/>
      <c r="AB14" s="39"/>
      <c r="AC14" s="39"/>
      <c r="AD14" s="39"/>
      <c r="AE14" s="37"/>
      <c r="AF14" s="38"/>
      <c r="AG14" s="36"/>
      <c r="AH14" s="39"/>
      <c r="AI14" s="39"/>
      <c r="AJ14" s="39"/>
      <c r="AK14" s="39"/>
      <c r="AL14" s="37"/>
      <c r="AM14" s="38"/>
      <c r="AN14" s="36"/>
      <c r="AO14" s="39"/>
      <c r="AP14" s="39"/>
      <c r="AQ14" s="39"/>
      <c r="AR14" s="39"/>
      <c r="AS14" s="37"/>
      <c r="AT14" s="38"/>
      <c r="AU14" s="36"/>
      <c r="AV14" s="39"/>
      <c r="AW14" s="39"/>
      <c r="AX14" s="39"/>
      <c r="AY14" s="39"/>
      <c r="AZ14" s="39"/>
      <c r="BA14" s="37"/>
      <c r="BB14" s="40"/>
      <c r="BC14" s="28"/>
      <c r="BE14" s="29"/>
      <c r="BF14" s="30"/>
    </row>
    <row r="15" customFormat="false" ht="15" hidden="false" customHeight="false" outlineLevel="0" collapsed="false">
      <c r="B15" s="31" t="n">
        <v>43770</v>
      </c>
      <c r="C15" s="32" t="n">
        <v>48591.6</v>
      </c>
      <c r="D15" s="33" t="n">
        <v>273.2158</v>
      </c>
      <c r="E15" s="34" t="n">
        <f aca="false">D15/D14-1</f>
        <v>0.0425453730948031</v>
      </c>
      <c r="F15" s="35" t="n">
        <v>342531200</v>
      </c>
      <c r="G15" s="35" t="n">
        <v>55753300</v>
      </c>
      <c r="H15" s="35" t="n">
        <v>0</v>
      </c>
      <c r="I15" s="35" t="n">
        <v>145354600</v>
      </c>
      <c r="J15" s="35" t="n">
        <v>8261479.86358597</v>
      </c>
      <c r="K15" s="36"/>
      <c r="L15" s="37"/>
      <c r="M15" s="38"/>
      <c r="N15" s="36"/>
      <c r="O15" s="39"/>
      <c r="P15" s="37"/>
      <c r="Q15" s="38"/>
      <c r="R15" s="39"/>
      <c r="S15" s="39"/>
      <c r="T15" s="39"/>
      <c r="U15" s="39"/>
      <c r="V15" s="39"/>
      <c r="W15" s="39"/>
      <c r="X15" s="37"/>
      <c r="Y15" s="39"/>
      <c r="Z15" s="36"/>
      <c r="AA15" s="39"/>
      <c r="AB15" s="39"/>
      <c r="AC15" s="39"/>
      <c r="AD15" s="39"/>
      <c r="AE15" s="37"/>
      <c r="AF15" s="38"/>
      <c r="AG15" s="36"/>
      <c r="AH15" s="39"/>
      <c r="AI15" s="39"/>
      <c r="AJ15" s="39"/>
      <c r="AK15" s="39"/>
      <c r="AL15" s="37"/>
      <c r="AM15" s="38"/>
      <c r="AN15" s="36"/>
      <c r="AO15" s="39"/>
      <c r="AP15" s="39"/>
      <c r="AQ15" s="39"/>
      <c r="AR15" s="39"/>
      <c r="AS15" s="37"/>
      <c r="AT15" s="38"/>
      <c r="AU15" s="36"/>
      <c r="AV15" s="39"/>
      <c r="AW15" s="39"/>
      <c r="AX15" s="39"/>
      <c r="AY15" s="39"/>
      <c r="AZ15" s="39"/>
      <c r="BA15" s="37"/>
      <c r="BB15" s="40"/>
      <c r="BC15" s="28"/>
      <c r="BE15" s="29"/>
      <c r="BF15" s="30"/>
    </row>
    <row r="16" customFormat="false" ht="15" hidden="false" customHeight="false" outlineLevel="0" collapsed="false">
      <c r="B16" s="42" t="n">
        <v>43800</v>
      </c>
      <c r="C16" s="43" t="n">
        <v>49574.33</v>
      </c>
      <c r="D16" s="44" t="n">
        <v>283.4442</v>
      </c>
      <c r="E16" s="45" t="n">
        <f aca="false">D16/D15-1</f>
        <v>0.0374370735513834</v>
      </c>
      <c r="F16" s="35" t="n">
        <v>365268200</v>
      </c>
      <c r="G16" s="35" t="n">
        <v>55138900</v>
      </c>
      <c r="H16" s="35"/>
      <c r="I16" s="35" t="n">
        <v>150064300</v>
      </c>
      <c r="J16" s="46" t="n">
        <v>8264191</v>
      </c>
      <c r="K16" s="47"/>
      <c r="L16" s="48"/>
      <c r="M16" s="49"/>
      <c r="N16" s="47"/>
      <c r="O16" s="50"/>
      <c r="P16" s="48"/>
      <c r="Q16" s="51"/>
      <c r="R16" s="50"/>
      <c r="S16" s="50"/>
      <c r="T16" s="50"/>
      <c r="U16" s="50"/>
      <c r="V16" s="50"/>
      <c r="W16" s="50"/>
      <c r="X16" s="48"/>
      <c r="Y16" s="50"/>
      <c r="Z16" s="47"/>
      <c r="AA16" s="50"/>
      <c r="AB16" s="50"/>
      <c r="AC16" s="50"/>
      <c r="AD16" s="50"/>
      <c r="AE16" s="48"/>
      <c r="AF16" s="51"/>
      <c r="AG16" s="47"/>
      <c r="AH16" s="50"/>
      <c r="AI16" s="50"/>
      <c r="AJ16" s="50"/>
      <c r="AK16" s="50"/>
      <c r="AL16" s="48"/>
      <c r="AM16" s="51"/>
      <c r="AN16" s="47"/>
      <c r="AO16" s="50"/>
      <c r="AP16" s="50"/>
      <c r="AQ16" s="50"/>
      <c r="AR16" s="50"/>
      <c r="AS16" s="48"/>
      <c r="AT16" s="51"/>
      <c r="AU16" s="47"/>
      <c r="AV16" s="50"/>
      <c r="AW16" s="50"/>
      <c r="AX16" s="50"/>
      <c r="AY16" s="50"/>
      <c r="AZ16" s="50"/>
      <c r="BA16" s="48"/>
      <c r="BB16" s="52"/>
      <c r="BC16" s="53"/>
      <c r="BD16" s="54"/>
      <c r="BE16" s="55"/>
      <c r="BF16" s="56"/>
    </row>
    <row r="17" customFormat="false" ht="15" hidden="false" customHeight="false" outlineLevel="0" collapsed="false">
      <c r="A17" s="57" t="s">
        <v>43</v>
      </c>
      <c r="B17" s="19" t="n">
        <v>43831</v>
      </c>
      <c r="C17" s="20" t="n">
        <v>53070.21</v>
      </c>
      <c r="D17" s="21" t="n">
        <v>289.8299</v>
      </c>
      <c r="E17" s="58" t="n">
        <f aca="false">D17/D16-1</f>
        <v>0.0225289492605598</v>
      </c>
      <c r="F17" s="22" t="n">
        <v>365247200</v>
      </c>
      <c r="G17" s="22" t="n">
        <v>58588700</v>
      </c>
      <c r="H17" s="22" t="n">
        <v>1336043.3807028</v>
      </c>
      <c r="I17" s="22" t="n">
        <v>185572700</v>
      </c>
      <c r="J17" s="22" t="n">
        <v>8267516.96143206</v>
      </c>
      <c r="K17" s="23"/>
      <c r="L17" s="24"/>
      <c r="M17" s="59"/>
      <c r="N17" s="23"/>
      <c r="O17" s="26"/>
      <c r="P17" s="24"/>
      <c r="Q17" s="59"/>
      <c r="R17" s="26"/>
      <c r="S17" s="26"/>
      <c r="T17" s="26"/>
      <c r="U17" s="26"/>
      <c r="V17" s="26"/>
      <c r="W17" s="26"/>
      <c r="X17" s="24"/>
      <c r="Y17" s="60"/>
      <c r="Z17" s="23"/>
      <c r="AA17" s="26"/>
      <c r="AB17" s="26"/>
      <c r="AC17" s="26"/>
      <c r="AD17" s="26"/>
      <c r="AE17" s="24"/>
      <c r="AF17" s="59"/>
      <c r="AG17" s="23"/>
      <c r="AH17" s="26"/>
      <c r="AI17" s="26"/>
      <c r="AJ17" s="26"/>
      <c r="AK17" s="26"/>
      <c r="AL17" s="24"/>
      <c r="AM17" s="59"/>
      <c r="AN17" s="23"/>
      <c r="AO17" s="26"/>
      <c r="AP17" s="26"/>
      <c r="AQ17" s="26"/>
      <c r="AR17" s="26"/>
      <c r="AS17" s="24"/>
      <c r="AT17" s="59"/>
      <c r="AU17" s="23"/>
      <c r="AV17" s="26"/>
      <c r="AW17" s="26"/>
      <c r="AX17" s="26"/>
      <c r="AY17" s="26"/>
      <c r="AZ17" s="26"/>
      <c r="BA17" s="24"/>
      <c r="BB17" s="61"/>
      <c r="BC17" s="28"/>
      <c r="BE17" s="29"/>
      <c r="BF17" s="59"/>
      <c r="BH17" s="62" t="n">
        <f aca="false">C17/C5-1</f>
        <v>0.500759708875826</v>
      </c>
    </row>
    <row r="18" customFormat="false" ht="15" hidden="false" customHeight="false" outlineLevel="0" collapsed="false">
      <c r="A18" s="57"/>
      <c r="B18" s="31" t="n">
        <v>43862</v>
      </c>
      <c r="C18" s="32" t="n">
        <v>56386.47</v>
      </c>
      <c r="D18" s="33" t="n">
        <v>295.666</v>
      </c>
      <c r="E18" s="34" t="n">
        <f aca="false">D18/D17-1</f>
        <v>0.0201362937364296</v>
      </c>
      <c r="F18" s="35" t="n">
        <v>328939800</v>
      </c>
      <c r="G18" s="35" t="n">
        <v>55705500</v>
      </c>
      <c r="H18" s="35" t="n">
        <v>3165610.4348778</v>
      </c>
      <c r="I18" s="35" t="n">
        <v>160359800</v>
      </c>
      <c r="J18" s="35" t="n">
        <v>8270844.26141249</v>
      </c>
      <c r="K18" s="36"/>
      <c r="L18" s="37"/>
      <c r="M18" s="63"/>
      <c r="N18" s="36"/>
      <c r="O18" s="39"/>
      <c r="P18" s="37"/>
      <c r="Q18" s="63"/>
      <c r="R18" s="39"/>
      <c r="S18" s="39"/>
      <c r="T18" s="39"/>
      <c r="U18" s="39"/>
      <c r="V18" s="39"/>
      <c r="W18" s="39"/>
      <c r="X18" s="37"/>
      <c r="Y18" s="64"/>
      <c r="Z18" s="36"/>
      <c r="AA18" s="39"/>
      <c r="AB18" s="39"/>
      <c r="AC18" s="39"/>
      <c r="AD18" s="39"/>
      <c r="AE18" s="37"/>
      <c r="AF18" s="63"/>
      <c r="AG18" s="36"/>
      <c r="AH18" s="39"/>
      <c r="AI18" s="39"/>
      <c r="AJ18" s="39"/>
      <c r="AK18" s="39"/>
      <c r="AL18" s="37"/>
      <c r="AM18" s="63"/>
      <c r="AN18" s="36"/>
      <c r="AO18" s="39"/>
      <c r="AP18" s="39"/>
      <c r="AQ18" s="39"/>
      <c r="AR18" s="39"/>
      <c r="AS18" s="37"/>
      <c r="AT18" s="63"/>
      <c r="AU18" s="36"/>
      <c r="AV18" s="39"/>
      <c r="AW18" s="39"/>
      <c r="AX18" s="39"/>
      <c r="AY18" s="39"/>
      <c r="AZ18" s="39"/>
      <c r="BA18" s="37"/>
      <c r="BB18" s="65"/>
      <c r="BC18" s="28"/>
      <c r="BE18" s="29"/>
      <c r="BF18" s="63"/>
      <c r="BH18" s="62" t="n">
        <f aca="false">C18/C6-1</f>
        <v>0.535007382870434</v>
      </c>
    </row>
    <row r="19" customFormat="false" ht="15" hidden="false" customHeight="false" outlineLevel="0" collapsed="false">
      <c r="A19" s="57"/>
      <c r="B19" s="31" t="n">
        <v>43891</v>
      </c>
      <c r="C19" s="32" t="n">
        <v>56872.86</v>
      </c>
      <c r="D19" s="33" t="n">
        <v>305.5515</v>
      </c>
      <c r="E19" s="34" t="n">
        <f aca="false">D19/D18-1</f>
        <v>0.0334346864367225</v>
      </c>
      <c r="F19" s="35" t="n">
        <v>322461800</v>
      </c>
      <c r="G19" s="35" t="n">
        <v>51426700</v>
      </c>
      <c r="H19" s="35" t="n">
        <v>2687961.4525512</v>
      </c>
      <c r="I19" s="35" t="n">
        <v>153109100</v>
      </c>
      <c r="J19" s="35" t="n">
        <v>8274172.90048</v>
      </c>
      <c r="K19" s="36"/>
      <c r="L19" s="37"/>
      <c r="M19" s="66" t="n">
        <v>0.09</v>
      </c>
      <c r="N19" s="67"/>
      <c r="O19" s="62"/>
      <c r="P19" s="68"/>
      <c r="Q19" s="66" t="n">
        <v>0.09</v>
      </c>
      <c r="R19" s="62"/>
      <c r="S19" s="62"/>
      <c r="T19" s="62"/>
      <c r="U19" s="62"/>
      <c r="V19" s="62"/>
      <c r="W19" s="62"/>
      <c r="X19" s="68"/>
      <c r="Y19" s="66" t="n">
        <v>0.09</v>
      </c>
      <c r="Z19" s="67"/>
      <c r="AA19" s="62"/>
      <c r="AB19" s="62"/>
      <c r="AC19" s="62"/>
      <c r="AD19" s="62"/>
      <c r="AE19" s="68"/>
      <c r="AF19" s="66" t="n">
        <v>0.09</v>
      </c>
      <c r="AG19" s="67"/>
      <c r="AH19" s="62"/>
      <c r="AI19" s="62"/>
      <c r="AJ19" s="62"/>
      <c r="AK19" s="62"/>
      <c r="AL19" s="68"/>
      <c r="AM19" s="66" t="n">
        <v>0.09</v>
      </c>
      <c r="AN19" s="67"/>
      <c r="AO19" s="62"/>
      <c r="AP19" s="62"/>
      <c r="AQ19" s="62"/>
      <c r="AR19" s="62"/>
      <c r="AS19" s="68"/>
      <c r="AT19" s="66" t="n">
        <v>0.09</v>
      </c>
      <c r="AU19" s="67"/>
      <c r="AV19" s="62"/>
      <c r="AW19" s="62"/>
      <c r="AX19" s="62"/>
      <c r="AY19" s="62"/>
      <c r="AZ19" s="62"/>
      <c r="BA19" s="68"/>
      <c r="BB19" s="66" t="n">
        <v>0.09</v>
      </c>
      <c r="BC19" s="28"/>
      <c r="BE19" s="29"/>
      <c r="BF19" s="66" t="n">
        <v>0.09</v>
      </c>
      <c r="BH19" s="62" t="n">
        <f aca="false">C19/C7-1</f>
        <v>0.462612670418468</v>
      </c>
    </row>
    <row r="20" customFormat="false" ht="15" hidden="false" customHeight="false" outlineLevel="0" collapsed="false">
      <c r="A20" s="57"/>
      <c r="B20" s="31" t="n">
        <v>43922</v>
      </c>
      <c r="C20" s="32" t="n">
        <v>56955.63</v>
      </c>
      <c r="D20" s="33" t="n">
        <v>310.1243</v>
      </c>
      <c r="E20" s="34" t="n">
        <f aca="false">D20/D19-1</f>
        <v>0.0149657259087257</v>
      </c>
      <c r="F20" s="35" t="n">
        <v>297744300</v>
      </c>
      <c r="G20" s="35" t="n">
        <v>55397900</v>
      </c>
      <c r="H20" s="35" t="n">
        <v>1916920.860225</v>
      </c>
      <c r="I20" s="35" t="n">
        <v>139944300</v>
      </c>
      <c r="J20" s="35" t="n">
        <v>8277502.87917352</v>
      </c>
      <c r="K20" s="36"/>
      <c r="L20" s="37"/>
      <c r="M20" s="66"/>
      <c r="N20" s="67"/>
      <c r="O20" s="62"/>
      <c r="P20" s="68"/>
      <c r="Q20" s="66"/>
      <c r="R20" s="62"/>
      <c r="S20" s="62"/>
      <c r="T20" s="62"/>
      <c r="U20" s="62"/>
      <c r="V20" s="62"/>
      <c r="W20" s="62"/>
      <c r="X20" s="68"/>
      <c r="Y20" s="66"/>
      <c r="Z20" s="67"/>
      <c r="AA20" s="62"/>
      <c r="AB20" s="62"/>
      <c r="AC20" s="62"/>
      <c r="AD20" s="62"/>
      <c r="AE20" s="68"/>
      <c r="AF20" s="66"/>
      <c r="AG20" s="67"/>
      <c r="AH20" s="62"/>
      <c r="AI20" s="62"/>
      <c r="AJ20" s="62"/>
      <c r="AK20" s="62"/>
      <c r="AL20" s="68"/>
      <c r="AM20" s="66"/>
      <c r="AN20" s="67"/>
      <c r="AO20" s="62"/>
      <c r="AP20" s="62"/>
      <c r="AQ20" s="62"/>
      <c r="AR20" s="62"/>
      <c r="AS20" s="68"/>
      <c r="AT20" s="66"/>
      <c r="AU20" s="67"/>
      <c r="AV20" s="62"/>
      <c r="AW20" s="62"/>
      <c r="AX20" s="62"/>
      <c r="AY20" s="62"/>
      <c r="AZ20" s="62"/>
      <c r="BA20" s="68"/>
      <c r="BB20" s="66"/>
      <c r="BC20" s="28"/>
      <c r="BE20" s="29"/>
      <c r="BF20" s="66"/>
      <c r="BH20" s="62" t="n">
        <f aca="false">C20/C8-1</f>
        <v>0.436164571468916</v>
      </c>
    </row>
    <row r="21" customFormat="false" ht="15" hidden="false" customHeight="false" outlineLevel="0" collapsed="false">
      <c r="A21" s="57"/>
      <c r="B21" s="31" t="n">
        <v>43952</v>
      </c>
      <c r="C21" s="32" t="n">
        <v>57057.9</v>
      </c>
      <c r="D21" s="33" t="n">
        <v>314.9087</v>
      </c>
      <c r="E21" s="34" t="n">
        <f aca="false">D21/D20-1</f>
        <v>0.0154273625123862</v>
      </c>
      <c r="F21" s="35" t="n">
        <v>313122320</v>
      </c>
      <c r="G21" s="35" t="n">
        <v>48512900</v>
      </c>
      <c r="H21" s="35" t="n">
        <v>5000758.7880684</v>
      </c>
      <c r="I21" s="35" t="n">
        <v>133420200</v>
      </c>
      <c r="J21" s="35" t="n">
        <v>8280834.19803218</v>
      </c>
      <c r="K21" s="36"/>
      <c r="L21" s="37"/>
      <c r="M21" s="66"/>
      <c r="N21" s="67"/>
      <c r="O21" s="62"/>
      <c r="P21" s="68"/>
      <c r="Q21" s="66"/>
      <c r="R21" s="62"/>
      <c r="S21" s="62"/>
      <c r="T21" s="62"/>
      <c r="U21" s="62"/>
      <c r="V21" s="62"/>
      <c r="W21" s="62"/>
      <c r="X21" s="68"/>
      <c r="Y21" s="66"/>
      <c r="Z21" s="67"/>
      <c r="AA21" s="62"/>
      <c r="AB21" s="62"/>
      <c r="AC21" s="62"/>
      <c r="AD21" s="62"/>
      <c r="AE21" s="68"/>
      <c r="AF21" s="66"/>
      <c r="AG21" s="67"/>
      <c r="AH21" s="62"/>
      <c r="AI21" s="62"/>
      <c r="AJ21" s="62"/>
      <c r="AK21" s="62"/>
      <c r="AL21" s="68"/>
      <c r="AM21" s="66"/>
      <c r="AN21" s="67"/>
      <c r="AO21" s="62"/>
      <c r="AP21" s="62"/>
      <c r="AQ21" s="62"/>
      <c r="AR21" s="62"/>
      <c r="AS21" s="68"/>
      <c r="AT21" s="66"/>
      <c r="AU21" s="67"/>
      <c r="AV21" s="62"/>
      <c r="AW21" s="62"/>
      <c r="AX21" s="62"/>
      <c r="AY21" s="62"/>
      <c r="AZ21" s="62"/>
      <c r="BA21" s="68"/>
      <c r="BB21" s="66"/>
      <c r="BC21" s="28"/>
      <c r="BE21" s="29"/>
      <c r="BF21" s="66"/>
      <c r="BH21" s="62" t="n">
        <f aca="false">C21/C9-1</f>
        <v>0.394680513278918</v>
      </c>
    </row>
    <row r="22" customFormat="false" ht="15" hidden="false" customHeight="false" outlineLevel="0" collapsed="false">
      <c r="A22" s="57"/>
      <c r="B22" s="31" t="n">
        <v>43983</v>
      </c>
      <c r="C22" s="32" t="n">
        <v>58361.93</v>
      </c>
      <c r="D22" s="33" t="n">
        <v>321.9738</v>
      </c>
      <c r="E22" s="34" t="n">
        <f aca="false">D22/D21-1</f>
        <v>0.0224353915912769</v>
      </c>
      <c r="F22" s="35" t="n">
        <v>382387700</v>
      </c>
      <c r="G22" s="35" t="n">
        <v>68267400</v>
      </c>
      <c r="H22" s="35" t="n">
        <v>5928665.6857848</v>
      </c>
      <c r="I22" s="35" t="n">
        <v>163502400</v>
      </c>
      <c r="J22" s="35" t="n">
        <v>8284166.85759533</v>
      </c>
      <c r="K22" s="36"/>
      <c r="L22" s="37"/>
      <c r="M22" s="66" t="n">
        <v>0.0612</v>
      </c>
      <c r="N22" s="67"/>
      <c r="O22" s="62"/>
      <c r="P22" s="68"/>
      <c r="Q22" s="66" t="n">
        <v>0.0612</v>
      </c>
      <c r="R22" s="62"/>
      <c r="S22" s="62"/>
      <c r="T22" s="62"/>
      <c r="U22" s="62"/>
      <c r="V22" s="62"/>
      <c r="W22" s="62"/>
      <c r="X22" s="68"/>
      <c r="Y22" s="66" t="n">
        <v>0.0612</v>
      </c>
      <c r="Z22" s="67"/>
      <c r="AA22" s="62"/>
      <c r="AB22" s="62"/>
      <c r="AC22" s="62"/>
      <c r="AD22" s="62"/>
      <c r="AE22" s="68"/>
      <c r="AF22" s="66" t="n">
        <v>0.0612</v>
      </c>
      <c r="AG22" s="67"/>
      <c r="AH22" s="62"/>
      <c r="AI22" s="62"/>
      <c r="AJ22" s="62"/>
      <c r="AK22" s="62"/>
      <c r="AL22" s="68"/>
      <c r="AM22" s="66" t="n">
        <v>0.0612</v>
      </c>
      <c r="AN22" s="67"/>
      <c r="AO22" s="62"/>
      <c r="AP22" s="62"/>
      <c r="AQ22" s="62"/>
      <c r="AR22" s="62"/>
      <c r="AS22" s="68"/>
      <c r="AT22" s="66" t="n">
        <v>0.0612</v>
      </c>
      <c r="AU22" s="67"/>
      <c r="AV22" s="62"/>
      <c r="AW22" s="62"/>
      <c r="AX22" s="62"/>
      <c r="AY22" s="62"/>
      <c r="AZ22" s="62"/>
      <c r="BA22" s="68"/>
      <c r="BB22" s="66" t="n">
        <v>0.0612</v>
      </c>
      <c r="BC22" s="28"/>
      <c r="BE22" s="29"/>
      <c r="BF22" s="66" t="n">
        <v>0.0612</v>
      </c>
      <c r="BH22" s="62" t="n">
        <f aca="false">C22/C10-1</f>
        <v>0.403464056059754</v>
      </c>
    </row>
    <row r="23" customFormat="false" ht="15" hidden="false" customHeight="false" outlineLevel="0" collapsed="false">
      <c r="A23" s="57"/>
      <c r="B23" s="31" t="n">
        <v>44013</v>
      </c>
      <c r="C23" s="32" t="n">
        <v>60440.53</v>
      </c>
      <c r="D23" s="33" t="n">
        <v>328.2014</v>
      </c>
      <c r="E23" s="34" t="n">
        <f aca="false">D23/D22-1</f>
        <v>0.019341946456513</v>
      </c>
      <c r="F23" s="35" t="n">
        <v>412682500</v>
      </c>
      <c r="G23" s="35" t="n">
        <v>66066000</v>
      </c>
      <c r="H23" s="35" t="n">
        <v>8407515.5049228</v>
      </c>
      <c r="I23" s="35" t="n">
        <v>189715300</v>
      </c>
      <c r="J23" s="35" t="n">
        <v>8287500.85840256</v>
      </c>
      <c r="K23" s="36"/>
      <c r="L23" s="37"/>
      <c r="M23" s="66"/>
      <c r="N23" s="67"/>
      <c r="O23" s="62"/>
      <c r="P23" s="68"/>
      <c r="Q23" s="66"/>
      <c r="R23" s="62"/>
      <c r="S23" s="62"/>
      <c r="T23" s="62"/>
      <c r="U23" s="62"/>
      <c r="V23" s="62"/>
      <c r="W23" s="62"/>
      <c r="X23" s="68"/>
      <c r="Y23" s="66"/>
      <c r="Z23" s="67"/>
      <c r="AA23" s="62"/>
      <c r="AB23" s="62"/>
      <c r="AC23" s="62"/>
      <c r="AD23" s="62"/>
      <c r="AE23" s="68"/>
      <c r="AF23" s="66"/>
      <c r="AG23" s="67"/>
      <c r="AH23" s="62"/>
      <c r="AI23" s="62"/>
      <c r="AJ23" s="62"/>
      <c r="AK23" s="62"/>
      <c r="AL23" s="68"/>
      <c r="AM23" s="66"/>
      <c r="AN23" s="67"/>
      <c r="AO23" s="62"/>
      <c r="AP23" s="62"/>
      <c r="AQ23" s="62"/>
      <c r="AR23" s="62"/>
      <c r="AS23" s="68"/>
      <c r="AT23" s="66"/>
      <c r="AU23" s="67"/>
      <c r="AV23" s="62"/>
      <c r="AW23" s="62"/>
      <c r="AX23" s="62"/>
      <c r="AY23" s="62"/>
      <c r="AZ23" s="62"/>
      <c r="BA23" s="68"/>
      <c r="BB23" s="66"/>
      <c r="BC23" s="28"/>
      <c r="BE23" s="29"/>
      <c r="BF23" s="66"/>
      <c r="BH23" s="62" t="n">
        <f aca="false">C23/C11-1</f>
        <v>0.396146678197943</v>
      </c>
    </row>
    <row r="24" customFormat="false" ht="15" hidden="false" customHeight="false" outlineLevel="0" collapsed="false">
      <c r="A24" s="57"/>
      <c r="B24" s="31" t="n">
        <v>44044</v>
      </c>
      <c r="C24" s="32" t="n">
        <v>60767.23</v>
      </c>
      <c r="D24" s="33" t="n">
        <v>337.0632</v>
      </c>
      <c r="E24" s="34" t="n">
        <f aca="false">D24/D23-1</f>
        <v>0.0270011035906612</v>
      </c>
      <c r="F24" s="35" t="n">
        <v>412648600</v>
      </c>
      <c r="G24" s="35" t="n">
        <v>70202200</v>
      </c>
      <c r="H24" s="35" t="n">
        <v>9193177.3973466</v>
      </c>
      <c r="I24" s="35" t="n">
        <v>171605000</v>
      </c>
      <c r="J24" s="35" t="n">
        <v>8290836.20099365</v>
      </c>
      <c r="K24" s="36"/>
      <c r="L24" s="37"/>
      <c r="M24" s="66"/>
      <c r="N24" s="67"/>
      <c r="O24" s="62"/>
      <c r="P24" s="68"/>
      <c r="Q24" s="66"/>
      <c r="R24" s="62"/>
      <c r="S24" s="62"/>
      <c r="T24" s="62"/>
      <c r="U24" s="62"/>
      <c r="V24" s="62"/>
      <c r="W24" s="62"/>
      <c r="X24" s="68"/>
      <c r="Y24" s="66"/>
      <c r="Z24" s="67"/>
      <c r="AA24" s="62"/>
      <c r="AB24" s="62"/>
      <c r="AC24" s="62"/>
      <c r="AD24" s="62"/>
      <c r="AE24" s="68"/>
      <c r="AF24" s="66"/>
      <c r="AG24" s="67"/>
      <c r="AH24" s="62"/>
      <c r="AI24" s="62"/>
      <c r="AJ24" s="62"/>
      <c r="AK24" s="62"/>
      <c r="AL24" s="68"/>
      <c r="AM24" s="66"/>
      <c r="AN24" s="67"/>
      <c r="AO24" s="62"/>
      <c r="AP24" s="62"/>
      <c r="AQ24" s="62"/>
      <c r="AR24" s="62"/>
      <c r="AS24" s="68"/>
      <c r="AT24" s="66"/>
      <c r="AU24" s="67"/>
      <c r="AV24" s="62"/>
      <c r="AW24" s="62"/>
      <c r="AX24" s="62"/>
      <c r="AY24" s="62"/>
      <c r="AZ24" s="62"/>
      <c r="BA24" s="68"/>
      <c r="BB24" s="66"/>
      <c r="BC24" s="28"/>
      <c r="BE24" s="29"/>
      <c r="BF24" s="66"/>
      <c r="BH24" s="62" t="n">
        <f aca="false">C24/C12-1</f>
        <v>0.378166417608676</v>
      </c>
    </row>
    <row r="25" customFormat="false" ht="15" hidden="false" customHeight="false" outlineLevel="0" collapsed="false">
      <c r="A25" s="57"/>
      <c r="B25" s="31" t="n">
        <v>44075</v>
      </c>
      <c r="C25" s="69" t="n">
        <v>61447.822976</v>
      </c>
      <c r="D25" s="33" t="n">
        <v>346.5009696</v>
      </c>
      <c r="E25" s="34" t="n">
        <f aca="false">D25/D24-1</f>
        <v>0.028</v>
      </c>
      <c r="F25" s="35" t="n">
        <v>431813206.965763</v>
      </c>
      <c r="G25" s="35" t="n">
        <v>78416279.0686393</v>
      </c>
      <c r="H25" s="35" t="n">
        <v>8760350.670414</v>
      </c>
      <c r="I25" s="35" t="n">
        <v>183687093.99849</v>
      </c>
      <c r="J25" s="35" t="n">
        <v>8294172.8859086</v>
      </c>
      <c r="K25" s="36"/>
      <c r="L25" s="37"/>
      <c r="M25" s="70" t="n">
        <v>0.075</v>
      </c>
      <c r="N25" s="67"/>
      <c r="O25" s="62"/>
      <c r="P25" s="68"/>
      <c r="Q25" s="70" t="n">
        <v>0.075</v>
      </c>
      <c r="R25" s="71"/>
      <c r="S25" s="71"/>
      <c r="T25" s="71"/>
      <c r="U25" s="71"/>
      <c r="V25" s="71"/>
      <c r="W25" s="71"/>
      <c r="X25" s="72"/>
      <c r="Y25" s="70" t="n">
        <v>0.075</v>
      </c>
      <c r="Z25" s="67"/>
      <c r="AA25" s="62"/>
      <c r="AB25" s="62"/>
      <c r="AC25" s="62"/>
      <c r="AD25" s="62"/>
      <c r="AE25" s="68"/>
      <c r="AF25" s="70" t="n">
        <v>0.075</v>
      </c>
      <c r="AG25" s="67"/>
      <c r="AH25" s="62"/>
      <c r="AI25" s="62"/>
      <c r="AJ25" s="62"/>
      <c r="AK25" s="62"/>
      <c r="AL25" s="68"/>
      <c r="AM25" s="70" t="n">
        <v>0.075</v>
      </c>
      <c r="AN25" s="67"/>
      <c r="AO25" s="62"/>
      <c r="AP25" s="62"/>
      <c r="AQ25" s="62"/>
      <c r="AR25" s="62"/>
      <c r="AS25" s="68"/>
      <c r="AT25" s="70" t="n">
        <v>0.075</v>
      </c>
      <c r="AU25" s="73"/>
      <c r="AV25" s="71"/>
      <c r="AW25" s="71"/>
      <c r="AX25" s="71"/>
      <c r="AY25" s="71"/>
      <c r="AZ25" s="71"/>
      <c r="BA25" s="72"/>
      <c r="BB25" s="70" t="n">
        <v>0.075</v>
      </c>
      <c r="BC25" s="28"/>
      <c r="BE25" s="29"/>
      <c r="BF25" s="70" t="n">
        <v>0.075</v>
      </c>
      <c r="BH25" s="62" t="n">
        <f aca="false">C25/C13-1</f>
        <v>0.350940139821212</v>
      </c>
    </row>
    <row r="26" customFormat="false" ht="15" hidden="false" customHeight="false" outlineLevel="0" collapsed="false">
      <c r="A26" s="57"/>
      <c r="B26" s="31" t="n">
        <v>44105</v>
      </c>
      <c r="C26" s="69" t="n">
        <v>62590.7524833536</v>
      </c>
      <c r="D26" s="33" t="n">
        <v>357.2424996576</v>
      </c>
      <c r="E26" s="34" t="n">
        <f aca="false">D26/D25-1</f>
        <v>0.0309999999999999</v>
      </c>
      <c r="F26" s="35" t="n">
        <v>429187195.864179</v>
      </c>
      <c r="G26" s="35" t="n">
        <v>75933766.875279</v>
      </c>
      <c r="H26" s="35" t="n">
        <v>3364728.20662205</v>
      </c>
      <c r="I26" s="35" t="n">
        <v>180435890.579118</v>
      </c>
      <c r="J26" s="35" t="n">
        <v>8297510.91368765</v>
      </c>
      <c r="K26" s="36"/>
      <c r="L26" s="37"/>
      <c r="M26" s="66"/>
      <c r="N26" s="67"/>
      <c r="O26" s="62"/>
      <c r="P26" s="68"/>
      <c r="Q26" s="66"/>
      <c r="R26" s="62"/>
      <c r="S26" s="62"/>
      <c r="T26" s="62"/>
      <c r="U26" s="62"/>
      <c r="V26" s="62"/>
      <c r="W26" s="62"/>
      <c r="X26" s="68"/>
      <c r="Y26" s="74"/>
      <c r="Z26" s="67"/>
      <c r="AA26" s="62"/>
      <c r="AB26" s="62"/>
      <c r="AC26" s="62"/>
      <c r="AD26" s="62"/>
      <c r="AE26" s="68"/>
      <c r="AF26" s="66"/>
      <c r="AG26" s="67"/>
      <c r="AH26" s="62"/>
      <c r="AI26" s="62"/>
      <c r="AJ26" s="62"/>
      <c r="AK26" s="62"/>
      <c r="AL26" s="68"/>
      <c r="AM26" s="66"/>
      <c r="AN26" s="67"/>
      <c r="AO26" s="62"/>
      <c r="AP26" s="62"/>
      <c r="AQ26" s="62"/>
      <c r="AR26" s="62"/>
      <c r="AS26" s="68"/>
      <c r="AT26" s="66"/>
      <c r="AU26" s="67"/>
      <c r="AV26" s="62"/>
      <c r="AW26" s="62"/>
      <c r="AX26" s="62"/>
      <c r="AY26" s="62"/>
      <c r="AZ26" s="62"/>
      <c r="BA26" s="68"/>
      <c r="BB26" s="75"/>
      <c r="BC26" s="28"/>
      <c r="BE26" s="29"/>
      <c r="BF26" s="66"/>
      <c r="BH26" s="62" t="n">
        <f aca="false">C26/C14-1</f>
        <v>0.308490483053874</v>
      </c>
    </row>
    <row r="27" customFormat="false" ht="15" hidden="false" customHeight="false" outlineLevel="0" collapsed="false">
      <c r="A27" s="57"/>
      <c r="B27" s="31" t="n">
        <v>44136</v>
      </c>
      <c r="C27" s="69" t="n">
        <v>63992.7853389807</v>
      </c>
      <c r="D27" s="33" t="n">
        <v>367.245289648013</v>
      </c>
      <c r="E27" s="34" t="n">
        <f aca="false">D27/D26-1</f>
        <v>0.028</v>
      </c>
      <c r="F27" s="35" t="n">
        <v>411465972.418591</v>
      </c>
      <c r="G27" s="35" t="n">
        <v>72732819.9910586</v>
      </c>
      <c r="H27" s="35" t="n">
        <v>3343942.69926592</v>
      </c>
      <c r="I27" s="35" t="n">
        <v>179652522.051436</v>
      </c>
      <c r="J27" s="35" t="n">
        <v>8300850.28487123</v>
      </c>
      <c r="K27" s="36"/>
      <c r="L27" s="37"/>
      <c r="M27" s="66"/>
      <c r="N27" s="67"/>
      <c r="O27" s="62"/>
      <c r="P27" s="68"/>
      <c r="Q27" s="66"/>
      <c r="R27" s="62"/>
      <c r="S27" s="62"/>
      <c r="T27" s="62"/>
      <c r="U27" s="62"/>
      <c r="V27" s="62"/>
      <c r="W27" s="62"/>
      <c r="X27" s="68"/>
      <c r="Y27" s="74"/>
      <c r="Z27" s="67"/>
      <c r="AA27" s="62"/>
      <c r="AB27" s="62"/>
      <c r="AC27" s="62"/>
      <c r="AD27" s="62"/>
      <c r="AE27" s="68"/>
      <c r="AF27" s="66"/>
      <c r="AG27" s="67"/>
      <c r="AH27" s="62"/>
      <c r="AI27" s="62"/>
      <c r="AJ27" s="62"/>
      <c r="AK27" s="62"/>
      <c r="AL27" s="68"/>
      <c r="AM27" s="66"/>
      <c r="AN27" s="67"/>
      <c r="AO27" s="62"/>
      <c r="AP27" s="62"/>
      <c r="AQ27" s="62"/>
      <c r="AR27" s="62"/>
      <c r="AS27" s="68"/>
      <c r="AT27" s="66"/>
      <c r="AU27" s="67"/>
      <c r="AV27" s="62"/>
      <c r="AW27" s="62"/>
      <c r="AX27" s="62"/>
      <c r="AY27" s="62"/>
      <c r="AZ27" s="62"/>
      <c r="BA27" s="68"/>
      <c r="BB27" s="75"/>
      <c r="BC27" s="28"/>
      <c r="BE27" s="29"/>
      <c r="BF27" s="66"/>
      <c r="BH27" s="62" t="n">
        <f aca="false">C27/C15-1</f>
        <v>0.316951599432427</v>
      </c>
    </row>
    <row r="28" customFormat="false" ht="15" hidden="false" customHeight="false" outlineLevel="0" collapsed="false">
      <c r="A28" s="57"/>
      <c r="B28" s="42" t="n">
        <v>44166</v>
      </c>
      <c r="C28" s="76" t="n">
        <v>65400.6266164383</v>
      </c>
      <c r="D28" s="44" t="n">
        <v>375.324686020269</v>
      </c>
      <c r="E28" s="45" t="n">
        <f aca="false">D28/D27-1</f>
        <v>0.022</v>
      </c>
      <c r="F28" s="46" t="n">
        <v>409776892.7407</v>
      </c>
      <c r="G28" s="46" t="n">
        <v>72869770.4176858</v>
      </c>
      <c r="H28" s="46" t="n">
        <v>3773909.44942698</v>
      </c>
      <c r="I28" s="46" t="n">
        <v>184891436.49546</v>
      </c>
      <c r="J28" s="46" t="n">
        <v>8304191</v>
      </c>
      <c r="K28" s="47"/>
      <c r="L28" s="48"/>
      <c r="M28" s="77"/>
      <c r="N28" s="78"/>
      <c r="O28" s="79"/>
      <c r="P28" s="80"/>
      <c r="Q28" s="77"/>
      <c r="R28" s="81"/>
      <c r="S28" s="81"/>
      <c r="T28" s="81"/>
      <c r="U28" s="81"/>
      <c r="V28" s="81"/>
      <c r="W28" s="81"/>
      <c r="X28" s="82"/>
      <c r="Y28" s="83"/>
      <c r="Z28" s="78"/>
      <c r="AA28" s="79"/>
      <c r="AB28" s="79"/>
      <c r="AC28" s="79"/>
      <c r="AD28" s="79"/>
      <c r="AE28" s="80"/>
      <c r="AF28" s="77"/>
      <c r="AG28" s="78"/>
      <c r="AH28" s="79"/>
      <c r="AI28" s="79"/>
      <c r="AJ28" s="79"/>
      <c r="AK28" s="79"/>
      <c r="AL28" s="80"/>
      <c r="AM28" s="77"/>
      <c r="AN28" s="78"/>
      <c r="AO28" s="79"/>
      <c r="AP28" s="79"/>
      <c r="AQ28" s="79"/>
      <c r="AR28" s="79"/>
      <c r="AS28" s="80"/>
      <c r="AT28" s="77"/>
      <c r="AU28" s="84"/>
      <c r="AV28" s="81"/>
      <c r="AW28" s="81"/>
      <c r="AX28" s="81"/>
      <c r="AY28" s="81"/>
      <c r="AZ28" s="81"/>
      <c r="BA28" s="82"/>
      <c r="BB28" s="85"/>
      <c r="BC28" s="53"/>
      <c r="BD28" s="54"/>
      <c r="BE28" s="55"/>
      <c r="BF28" s="77"/>
      <c r="BH28" s="62" t="n">
        <f aca="false">C28/C16-1</f>
        <v>0.319243782345385</v>
      </c>
    </row>
    <row r="29" customFormat="false" ht="15" hidden="false" customHeight="false" outlineLevel="0" collapsed="false">
      <c r="B29" s="19" t="n">
        <v>44197</v>
      </c>
      <c r="C29" s="86" t="n">
        <v>66873.612229407</v>
      </c>
      <c r="D29" s="21" t="n">
        <v>383.375400535404</v>
      </c>
      <c r="E29" s="58" t="n">
        <f aca="false">D29/D28-1</f>
        <v>0.02145</v>
      </c>
      <c r="F29" s="22" t="n">
        <v>509820681.645256</v>
      </c>
      <c r="G29" s="22" t="n">
        <v>78452836.4553134</v>
      </c>
      <c r="H29" s="22" t="n">
        <v>4144545.8860447</v>
      </c>
      <c r="I29" s="22" t="n">
        <v>250020698.85259</v>
      </c>
      <c r="J29" s="22" t="n">
        <v>8308346.21216116</v>
      </c>
      <c r="K29" s="87"/>
      <c r="L29" s="88"/>
      <c r="M29" s="89"/>
      <c r="N29" s="87"/>
      <c r="O29" s="90"/>
      <c r="P29" s="88"/>
      <c r="Q29" s="89"/>
      <c r="R29" s="90"/>
      <c r="S29" s="90"/>
      <c r="T29" s="90"/>
      <c r="U29" s="90"/>
      <c r="V29" s="90"/>
      <c r="W29" s="90"/>
      <c r="X29" s="88"/>
      <c r="Y29" s="90"/>
      <c r="Z29" s="87"/>
      <c r="AA29" s="90"/>
      <c r="AB29" s="90"/>
      <c r="AC29" s="90"/>
      <c r="AD29" s="90"/>
      <c r="AE29" s="88"/>
      <c r="AF29" s="89"/>
      <c r="AG29" s="87"/>
      <c r="AH29" s="90"/>
      <c r="AI29" s="90"/>
      <c r="AJ29" s="90"/>
      <c r="AK29" s="90"/>
      <c r="AL29" s="88"/>
      <c r="AM29" s="89"/>
      <c r="AN29" s="87"/>
      <c r="AO29" s="90"/>
      <c r="AP29" s="90"/>
      <c r="AQ29" s="90"/>
      <c r="AR29" s="90"/>
      <c r="AS29" s="88"/>
      <c r="AT29" s="89"/>
      <c r="AU29" s="87"/>
      <c r="AV29" s="90"/>
      <c r="AW29" s="90"/>
      <c r="AX29" s="90"/>
      <c r="AY29" s="90"/>
      <c r="AZ29" s="90"/>
      <c r="BA29" s="88"/>
      <c r="BB29" s="91"/>
      <c r="BC29" s="28"/>
      <c r="BE29" s="29"/>
      <c r="BF29" s="91"/>
      <c r="BH29" s="62"/>
    </row>
    <row r="30" customFormat="false" ht="15" hidden="false" customHeight="false" outlineLevel="0" collapsed="false">
      <c r="B30" s="31" t="n">
        <v>44228</v>
      </c>
      <c r="C30" s="69" t="n">
        <v>68451.4951099599</v>
      </c>
      <c r="D30" s="33" t="n">
        <v>391.598802876888</v>
      </c>
      <c r="E30" s="34" t="n">
        <f aca="false">D30/D29-1</f>
        <v>0.02145</v>
      </c>
      <c r="F30" s="35" t="n">
        <v>452884049.365563</v>
      </c>
      <c r="G30" s="35" t="n">
        <v>79334483.8512768</v>
      </c>
      <c r="H30" s="35" t="n">
        <v>4186713.55173957</v>
      </c>
      <c r="I30" s="35" t="n">
        <v>205715036.627977</v>
      </c>
      <c r="J30" s="35" t="n">
        <v>8312503.5034879</v>
      </c>
      <c r="K30" s="28"/>
      <c r="L30" s="29"/>
      <c r="M30" s="92"/>
      <c r="N30" s="28"/>
      <c r="P30" s="29"/>
      <c r="Q30" s="92"/>
      <c r="X30" s="29"/>
      <c r="Z30" s="28"/>
      <c r="AE30" s="29"/>
      <c r="AF30" s="92"/>
      <c r="AG30" s="28"/>
      <c r="AL30" s="29"/>
      <c r="AM30" s="92"/>
      <c r="AN30" s="28"/>
      <c r="AS30" s="29"/>
      <c r="AT30" s="92"/>
      <c r="AU30" s="28"/>
      <c r="BA30" s="29"/>
      <c r="BB30" s="30"/>
      <c r="BC30" s="28"/>
      <c r="BE30" s="29"/>
      <c r="BF30" s="30"/>
      <c r="BH30" s="62"/>
    </row>
    <row r="31" customFormat="false" ht="15" hidden="false" customHeight="false" outlineLevel="0" collapsed="false">
      <c r="B31" s="31" t="n">
        <v>44256</v>
      </c>
      <c r="C31" s="69" t="n">
        <v>70066.6081370794</v>
      </c>
      <c r="D31" s="33" t="n">
        <v>399.998597198597</v>
      </c>
      <c r="E31" s="34" t="n">
        <f aca="false">D31/D30-1</f>
        <v>0.02145</v>
      </c>
      <c r="F31" s="35" t="n">
        <v>450535965.143704</v>
      </c>
      <c r="G31" s="35" t="n">
        <v>80230482.0087218</v>
      </c>
      <c r="H31" s="35" t="n">
        <v>4071267.84998694</v>
      </c>
      <c r="I31" s="35" t="n">
        <v>212024934.63561</v>
      </c>
      <c r="J31" s="35" t="n">
        <v>8316662.87502058</v>
      </c>
      <c r="K31" s="67" t="n">
        <f aca="false">D25/D22-1</f>
        <v>0.0761775324576099</v>
      </c>
      <c r="L31" s="68" t="n">
        <f aca="false">C25/C22-1</f>
        <v>0.0528751015602125</v>
      </c>
      <c r="M31" s="93" t="n">
        <f aca="false">K31*0.7+L31*0.3</f>
        <v>0.0691868031883907</v>
      </c>
      <c r="N31" s="67" t="n">
        <f aca="false">C28/C22-1</f>
        <v>0.120604246919838</v>
      </c>
      <c r="O31" s="62" t="n">
        <f aca="false">(SUM($F23:$F28)/AVERAGE($J23:$J28))/(SUM($F11:$F16)/AVERAGE($J11:$J16))-1</f>
        <v>0.253670998380666</v>
      </c>
      <c r="P31" s="68" t="n">
        <f aca="false">(SQRT(1+O31)-1)*1.03</f>
        <v>0.123264740717433</v>
      </c>
      <c r="Q31" s="93" t="n">
        <f aca="false">IF(N31&gt;P31,P31,N31)</f>
        <v>0.120604246919838</v>
      </c>
      <c r="R31" s="67" t="n">
        <f aca="false">$C28/$C22-1</f>
        <v>0.120604246919838</v>
      </c>
      <c r="S31" s="62" t="n">
        <f aca="false">((SUM($G23:$G28)/AVERAGE($J23:$J28))/(SUM($G11:$G16)/AVERAGE($J11:$J16))-1)/2</f>
        <v>0.195335771280289</v>
      </c>
      <c r="T31" s="62" t="n">
        <f aca="false">R31*0.5+S31*0.5</f>
        <v>0.157970009100063</v>
      </c>
      <c r="U31" s="62" t="n">
        <f aca="false">((SUM($I23:$I28)/AVERAGE($J23:$J28))/(SUM($I11:$I16)/AVERAGE($J11:$J16))-1)/2</f>
        <v>0.147322879371574</v>
      </c>
      <c r="V31" s="62" t="n">
        <f aca="false">IF(T31&gt;U31,U31,T31)</f>
        <v>0.147322879371574</v>
      </c>
      <c r="W31" s="62" t="n">
        <f aca="false">$D28/$D22-1</f>
        <v>0.165699463808139</v>
      </c>
      <c r="X31" s="68" t="n">
        <f aca="false">(V31+W31)/2</f>
        <v>0.156511171589857</v>
      </c>
      <c r="Y31" s="94" t="n">
        <f aca="false">IF(W31&gt;V31,X31,V31)</f>
        <v>0.156511171589857</v>
      </c>
      <c r="Z31" s="67" t="n">
        <f aca="false">AVERAGE($C23:$C28)/AVERAGE($C17:$C22)-1</f>
        <v>0.106094528910918</v>
      </c>
      <c r="AA31" s="62" t="n">
        <f aca="false">(((SUM($G23:$G28)-SUM($H23:$H28))/AVERAGE($J23:$J28))/((SUM($G11:$G16)-SUM($H11:$H16))/AVERAGE($J11:$J16))-1)</f>
        <v>0.273214110334556</v>
      </c>
      <c r="AB31" s="62" t="n">
        <f aca="false">SQRT(1+AA31)-1</f>
        <v>0.128367896713902</v>
      </c>
      <c r="AC31" s="62" t="n">
        <f aca="false">0.7*Z31+0.3*AB31</f>
        <v>0.112776539251813</v>
      </c>
      <c r="AD31" s="62"/>
      <c r="AE31" s="68"/>
      <c r="AF31" s="93" t="n">
        <f aca="false">AC31</f>
        <v>0.112776539251813</v>
      </c>
      <c r="AG31" s="67" t="n">
        <f aca="false">AVERAGE($C23:$C28)/AVERAGE($C17:$C22)-1</f>
        <v>0.106094528910918</v>
      </c>
      <c r="AH31" s="62" t="n">
        <f aca="false">(((SUM($G23:$G28))/AVERAGE($J23:$J28))/((SUM($G11:$G16))/AVERAGE($J11:$J16))-1)</f>
        <v>0.390671542560577</v>
      </c>
      <c r="AI31" s="62" t="n">
        <f aca="false">SQRT(1+AH31)-1</f>
        <v>0.179267375348177</v>
      </c>
      <c r="AJ31" s="62" t="n">
        <f aca="false">0.7*AG31+0.3*AI31</f>
        <v>0.128046382842096</v>
      </c>
      <c r="AK31" s="62"/>
      <c r="AL31" s="68"/>
      <c r="AM31" s="93" t="n">
        <f aca="false">AJ31</f>
        <v>0.128046382842096</v>
      </c>
      <c r="AN31" s="67" t="n">
        <f aca="false">AVERAGE($C23:$C28)/AVERAGE($C17:$C22)-1</f>
        <v>0.106094528910918</v>
      </c>
      <c r="AO31" s="62" t="n">
        <f aca="false">(((SUM($G23:$G28)-SUM($H23:$H28))/AVERAGE($J23:$J28))/((SUM($G11:$G16)-SUM($H11:$H16))/AVERAGE($J11:$J16))-1)</f>
        <v>0.273214110334556</v>
      </c>
      <c r="AP31" s="62" t="n">
        <f aca="false">SQRT(1+AO31)-1</f>
        <v>0.128367896713902</v>
      </c>
      <c r="AQ31" s="62" t="n">
        <f aca="false">0.5*AN31+0.5*AP31</f>
        <v>0.11723121281241</v>
      </c>
      <c r="AR31" s="62"/>
      <c r="AS31" s="68"/>
      <c r="AT31" s="93" t="n">
        <f aca="false">AQ31</f>
        <v>0.11723121281241</v>
      </c>
      <c r="AU31" s="67" t="n">
        <f aca="false">$C28/$C22-1</f>
        <v>0.120604246919838</v>
      </c>
      <c r="AV31" s="62" t="n">
        <f aca="false">(((SUM($G23:$G28)-SUM(H23:H28))/AVERAGE($J23:$J28))/((SUM($G11:$G16)-SUM(H11:H16))/AVERAGE($J11:$J16))-1)/2</f>
        <v>0.136607055167278</v>
      </c>
      <c r="AW31" s="62" t="n">
        <f aca="false">AU31*0.5+AV31*0.5</f>
        <v>0.128605651043558</v>
      </c>
      <c r="AX31" s="62" t="n">
        <f aca="false">((SUM($I23:$I28)/AVERAGE($J23:$J28))/(SUM($I11:$I16)/AVERAGE($J11:$J16))-1)/2</f>
        <v>0.147322879371574</v>
      </c>
      <c r="AY31" s="62" t="n">
        <f aca="false">IF(AW31&gt;AX31,AX31,AW31)</f>
        <v>0.128605651043558</v>
      </c>
      <c r="AZ31" s="62" t="n">
        <f aca="false">$D28/$D22-1</f>
        <v>0.165699463808139</v>
      </c>
      <c r="BA31" s="68" t="n">
        <f aca="false">(AY31+AZ31)/2</f>
        <v>0.147152557425849</v>
      </c>
      <c r="BB31" s="95" t="n">
        <f aca="false">IF(AZ31&gt;AY31,BA31,AY31)</f>
        <v>0.147152557425849</v>
      </c>
      <c r="BC31" s="67" t="n">
        <f aca="false">$C28/$C22-1</f>
        <v>0.120604246919838</v>
      </c>
      <c r="BD31" s="62" t="n">
        <f aca="false">(((SUM($I23:$I28))/AVERAGE($J23:$J28))/((SUM($I11:$I16))/AVERAGE($J11:$J16))-1)</f>
        <v>0.294645758743148</v>
      </c>
      <c r="BE31" s="68" t="n">
        <f aca="false">(SQRT(1+BD31)-1)*1.03</f>
        <v>0.141959762726778</v>
      </c>
      <c r="BF31" s="95" t="n">
        <f aca="false">MIN(BC31,BE31)</f>
        <v>0.120604246919838</v>
      </c>
      <c r="BH31" s="62"/>
    </row>
    <row r="32" customFormat="false" ht="15" hidden="false" customHeight="false" outlineLevel="0" collapsed="false">
      <c r="B32" s="31" t="n">
        <v>44287</v>
      </c>
      <c r="C32" s="69" t="n">
        <v>71719.8297560738</v>
      </c>
      <c r="D32" s="33" t="n">
        <v>408.578567108507</v>
      </c>
      <c r="E32" s="34" t="n">
        <f aca="false">D32/D31-1</f>
        <v>0.02145</v>
      </c>
      <c r="F32" s="35" t="n">
        <v>463174257.744476</v>
      </c>
      <c r="G32" s="35" t="n">
        <v>72917530.0761157</v>
      </c>
      <c r="H32" s="35" t="n">
        <v>3667913.38191913</v>
      </c>
      <c r="I32" s="35" t="n">
        <v>207908137.994465</v>
      </c>
      <c r="J32" s="35" t="n">
        <v>8320824.32780009</v>
      </c>
      <c r="K32" s="28"/>
      <c r="L32" s="29"/>
      <c r="M32" s="92"/>
      <c r="N32" s="28"/>
      <c r="P32" s="29"/>
      <c r="Q32" s="92"/>
      <c r="R32" s="28"/>
      <c r="X32" s="29"/>
      <c r="Z32" s="28"/>
      <c r="AE32" s="29"/>
      <c r="AF32" s="92"/>
      <c r="AG32" s="28"/>
      <c r="AL32" s="29"/>
      <c r="AM32" s="92"/>
      <c r="AN32" s="28"/>
      <c r="AS32" s="29"/>
      <c r="AT32" s="92"/>
      <c r="AU32" s="28"/>
      <c r="BA32" s="29"/>
      <c r="BB32" s="30"/>
      <c r="BC32" s="28"/>
      <c r="BE32" s="29"/>
      <c r="BF32" s="30"/>
      <c r="BH32" s="62"/>
    </row>
    <row r="33" customFormat="false" ht="15" hidden="false" customHeight="false" outlineLevel="0" collapsed="false">
      <c r="B33" s="31" t="n">
        <v>44317</v>
      </c>
      <c r="C33" s="69" t="n">
        <v>73412.0591391683</v>
      </c>
      <c r="D33" s="33" t="n">
        <v>417.342577372985</v>
      </c>
      <c r="E33" s="34" t="n">
        <f aca="false">D33/D32-1</f>
        <v>0.02145</v>
      </c>
      <c r="F33" s="35" t="n">
        <v>555261000.352615</v>
      </c>
      <c r="G33" s="35" t="n">
        <v>85292908.9140122</v>
      </c>
      <c r="H33" s="35" t="n">
        <v>3654005.99712373</v>
      </c>
      <c r="I33" s="35" t="n">
        <v>221604431.549988</v>
      </c>
      <c r="J33" s="35" t="n">
        <v>8324987.86286783</v>
      </c>
      <c r="K33" s="28"/>
      <c r="L33" s="29"/>
      <c r="M33" s="92"/>
      <c r="N33" s="28"/>
      <c r="P33" s="29"/>
      <c r="Q33" s="92"/>
      <c r="R33" s="28"/>
      <c r="X33" s="29"/>
      <c r="Z33" s="28"/>
      <c r="AE33" s="29"/>
      <c r="AF33" s="92"/>
      <c r="AG33" s="28"/>
      <c r="AL33" s="29"/>
      <c r="AM33" s="92"/>
      <c r="AN33" s="28"/>
      <c r="AS33" s="29"/>
      <c r="AT33" s="92"/>
      <c r="AU33" s="28"/>
      <c r="BA33" s="29"/>
      <c r="BB33" s="30"/>
      <c r="BC33" s="28"/>
      <c r="BE33" s="29"/>
      <c r="BF33" s="30"/>
      <c r="BH33" s="62"/>
    </row>
    <row r="34" customFormat="false" ht="15" hidden="false" customHeight="false" outlineLevel="0" collapsed="false">
      <c r="B34" s="31" t="n">
        <v>44348</v>
      </c>
      <c r="C34" s="69" t="n">
        <v>75144.216674557</v>
      </c>
      <c r="D34" s="33" t="n">
        <v>426.294575657635</v>
      </c>
      <c r="E34" s="34" t="n">
        <f aca="false">D34/D33-1</f>
        <v>0.02145</v>
      </c>
      <c r="F34" s="35" t="n">
        <v>582552071.868589</v>
      </c>
      <c r="G34" s="35" t="n">
        <v>91544734.9217248</v>
      </c>
      <c r="H34" s="35" t="n">
        <v>3649096.45048774</v>
      </c>
      <c r="I34" s="35" t="n">
        <v>231556251.186949</v>
      </c>
      <c r="J34" s="35" t="n">
        <v>8329153.48126573</v>
      </c>
      <c r="K34" s="67" t="n">
        <f aca="false">D28/D25-1</f>
        <v>0.0831850959999998</v>
      </c>
      <c r="L34" s="68" t="n">
        <f aca="false">C28/C25-1</f>
        <v>0.0643278060799999</v>
      </c>
      <c r="M34" s="93" t="n">
        <f aca="false">K34*0.7+L34*0.3</f>
        <v>0.0775279090239998</v>
      </c>
      <c r="N34" s="28"/>
      <c r="P34" s="29"/>
      <c r="Q34" s="92"/>
      <c r="R34" s="28"/>
      <c r="X34" s="29"/>
      <c r="Z34" s="28"/>
      <c r="AE34" s="29"/>
      <c r="AF34" s="92"/>
      <c r="AG34" s="28"/>
      <c r="AL34" s="29"/>
      <c r="AM34" s="92"/>
      <c r="AN34" s="28"/>
      <c r="AS34" s="29"/>
      <c r="AT34" s="92"/>
      <c r="AU34" s="28"/>
      <c r="BA34" s="29"/>
      <c r="BB34" s="30"/>
      <c r="BC34" s="28"/>
      <c r="BE34" s="29"/>
      <c r="BF34" s="30"/>
      <c r="BH34" s="62"/>
    </row>
    <row r="35" customFormat="false" ht="15" hidden="false" customHeight="false" outlineLevel="0" collapsed="false">
      <c r="B35" s="31" t="n">
        <v>44378</v>
      </c>
      <c r="C35" s="69" t="n">
        <v>76917.2444669932</v>
      </c>
      <c r="D35" s="33" t="n">
        <v>435.438594305492</v>
      </c>
      <c r="E35" s="34" t="n">
        <f aca="false">D35/D34-1</f>
        <v>0.02145</v>
      </c>
      <c r="F35" s="35" t="n">
        <v>636192490.066365</v>
      </c>
      <c r="G35" s="35" t="n">
        <v>97265680.4373481</v>
      </c>
      <c r="H35" s="35" t="n">
        <v>4147279.64315082</v>
      </c>
      <c r="I35" s="35" t="n">
        <v>301135036.535971</v>
      </c>
      <c r="J35" s="35" t="n">
        <v>8333321.18403624</v>
      </c>
      <c r="K35" s="28"/>
      <c r="L35" s="29"/>
      <c r="M35" s="92"/>
      <c r="N35" s="28"/>
      <c r="P35" s="29"/>
      <c r="Q35" s="92"/>
      <c r="R35" s="28"/>
      <c r="X35" s="29"/>
      <c r="Z35" s="28"/>
      <c r="AE35" s="29"/>
      <c r="AF35" s="92"/>
      <c r="AG35" s="28"/>
      <c r="AL35" s="29"/>
      <c r="AM35" s="92"/>
      <c r="AN35" s="28"/>
      <c r="AS35" s="29"/>
      <c r="AT35" s="92"/>
      <c r="AU35" s="28"/>
      <c r="BA35" s="29"/>
      <c r="BB35" s="30"/>
      <c r="BC35" s="28"/>
      <c r="BE35" s="29"/>
      <c r="BF35" s="30"/>
      <c r="BH35" s="62"/>
    </row>
    <row r="36" customFormat="false" ht="15" hidden="false" customHeight="false" outlineLevel="0" collapsed="false">
      <c r="B36" s="31" t="n">
        <v>44409</v>
      </c>
      <c r="C36" s="69" t="n">
        <v>78732.1068501919</v>
      </c>
      <c r="D36" s="33" t="n">
        <v>444.778752153344</v>
      </c>
      <c r="E36" s="34" t="n">
        <f aca="false">D36/D35-1</f>
        <v>0.02145</v>
      </c>
      <c r="F36" s="35" t="n">
        <v>589510931.309445</v>
      </c>
      <c r="G36" s="35" t="n">
        <v>97192355.8123854</v>
      </c>
      <c r="H36" s="35" t="n">
        <v>3711391.87783878</v>
      </c>
      <c r="I36" s="35" t="n">
        <v>242106645.014156</v>
      </c>
      <c r="J36" s="35" t="n">
        <v>8337490.97222232</v>
      </c>
      <c r="K36" s="28"/>
      <c r="L36" s="29"/>
      <c r="M36" s="92"/>
      <c r="N36" s="28"/>
      <c r="P36" s="29"/>
      <c r="Q36" s="92"/>
      <c r="R36" s="28"/>
      <c r="X36" s="29"/>
      <c r="Z36" s="28"/>
      <c r="AE36" s="29"/>
      <c r="AF36" s="92"/>
      <c r="AG36" s="28"/>
      <c r="AL36" s="29"/>
      <c r="AM36" s="92"/>
      <c r="AN36" s="28"/>
      <c r="AS36" s="29"/>
      <c r="AT36" s="92"/>
      <c r="AU36" s="28"/>
      <c r="BA36" s="29"/>
      <c r="BB36" s="30"/>
      <c r="BC36" s="28"/>
      <c r="BE36" s="29"/>
      <c r="BF36" s="30"/>
      <c r="BH36" s="62"/>
    </row>
    <row r="37" customFormat="false" ht="15" hidden="false" customHeight="false" outlineLevel="0" collapsed="false">
      <c r="B37" s="31" t="n">
        <v>44440</v>
      </c>
      <c r="C37" s="69" t="n">
        <v>80589.7909113222</v>
      </c>
      <c r="D37" s="33" t="n">
        <v>454.319256387034</v>
      </c>
      <c r="E37" s="34" t="n">
        <f aca="false">D37/D36-1</f>
        <v>0.02145</v>
      </c>
      <c r="F37" s="35" t="n">
        <v>596753452.277979</v>
      </c>
      <c r="G37" s="35" t="n">
        <v>97908757.6041945</v>
      </c>
      <c r="H37" s="35" t="n">
        <v>4432650.39434595</v>
      </c>
      <c r="I37" s="35" t="n">
        <v>248338149.621602</v>
      </c>
      <c r="J37" s="35" t="n">
        <v>8341662.84686746</v>
      </c>
      <c r="K37" s="67" t="n">
        <f aca="false">D31/D28-1</f>
        <v>0.065740176698625</v>
      </c>
      <c r="L37" s="68" t="n">
        <f aca="false">C31/C28-1</f>
        <v>0.0713445996168531</v>
      </c>
      <c r="M37" s="93" t="n">
        <f aca="false">K37*0.7+L37*0.3</f>
        <v>0.0674215035740934</v>
      </c>
      <c r="N37" s="67" t="n">
        <f aca="false">C34/C28-1</f>
        <v>0.14898313001285</v>
      </c>
      <c r="O37" s="62" t="n">
        <f aca="false">(SUM($F29:$F34)/AVERAGE($J29:$J34))/(SUM($F17:$F22)/AVERAGE($J17:$J22))-1</f>
        <v>0.491953076189838</v>
      </c>
      <c r="P37" s="68" t="n">
        <f aca="false">(SQRT(1+O37)-1)*1.03</f>
        <v>0.228098970085342</v>
      </c>
      <c r="Q37" s="93" t="n">
        <f aca="false">IF(N37&gt;P37,P37,N37)</f>
        <v>0.14898313001285</v>
      </c>
      <c r="R37" s="67" t="n">
        <f aca="false">$C34/$C28-1</f>
        <v>0.14898313001285</v>
      </c>
      <c r="S37" s="62" t="n">
        <f aca="false">((SUM($G29:$G34)/AVERAGE($J29:$J34))/(SUM($G17:$G22)/AVERAGE($J17:$J22))-1)/2</f>
        <v>0.218050336474418</v>
      </c>
      <c r="T37" s="62" t="n">
        <f aca="false">R37*0.5+S37*0.5</f>
        <v>0.183516733243634</v>
      </c>
      <c r="U37" s="62" t="n">
        <f aca="false">((SUM($I29:$I34)/AVERAGE($J29:$J34))/(SUM($I17:$I22)/AVERAGE($J17:$J22))-1)/2</f>
        <v>0.206252593528692</v>
      </c>
      <c r="V37" s="62" t="n">
        <f aca="false">IF(T37&gt;U37,U37,T37)</f>
        <v>0.183516733243634</v>
      </c>
      <c r="W37" s="62" t="n">
        <f aca="false">$D34/$D28-1</f>
        <v>0.135802124229616</v>
      </c>
      <c r="X37" s="68" t="n">
        <f aca="false">(V37+W37)/2</f>
        <v>0.159659428736625</v>
      </c>
      <c r="Y37" s="94" t="n">
        <f aca="false">IF(W37&gt;V37,X37,V37)</f>
        <v>0.183516733243634</v>
      </c>
      <c r="Z37" s="67" t="n">
        <f aca="false">AVERAGE($C29:$C34)/AVERAGE($C23:$C28)-1</f>
        <v>0.136205712243817</v>
      </c>
      <c r="AA37" s="62" t="n">
        <f aca="false">(((SUM($G29:$G34)-SUM($H29:$H34))/AVERAGE($J29:$J34))/((SUM($G17:$G22)-SUM($H17:$H22))/AVERAGE($J17:$J22))-1)</f>
        <v>0.453468745945304</v>
      </c>
      <c r="AB37" s="62" t="n">
        <f aca="false">SQRT(1+AA37)-1</f>
        <v>0.20559891586933</v>
      </c>
      <c r="AC37" s="62" t="n">
        <f aca="false">0.7*Z37+0.3*AB37</f>
        <v>0.157023673331471</v>
      </c>
      <c r="AD37" s="62" t="n">
        <f aca="false">((SUM($I23:$I34)-SUM(H23:H34))/AVERAGE($J23:$J34))/((SUM($I11:$I22)-SUM(H11:H22))/AVERAGE($J11:$J22))-1</f>
        <v>0.338197262243674</v>
      </c>
      <c r="AE37" s="68" t="n">
        <f aca="false">(1+AD37*1.03)/(1+AF31)-1</f>
        <v>0.211692673730843</v>
      </c>
      <c r="AF37" s="93" t="n">
        <f aca="false">IF(AC37&gt;AE37,AE37,AC37)</f>
        <v>0.157023673331471</v>
      </c>
      <c r="AG37" s="67" t="n">
        <f aca="false">AVERAGE($C29:$C34)/AVERAGE($C23:$C28)-1</f>
        <v>0.136205712243817</v>
      </c>
      <c r="AH37" s="62" t="n">
        <f aca="false">(((SUM($G29:$G34))/AVERAGE($J29:$J34))/((SUM($G17:$G22))/AVERAGE($J17:$J22))-1)</f>
        <v>0.436100672948837</v>
      </c>
      <c r="AI37" s="62" t="n">
        <f aca="false">SQRT(1+AH37)-1</f>
        <v>0.198374179022911</v>
      </c>
      <c r="AJ37" s="62" t="n">
        <f aca="false">0.7*AG37+0.3*AI37</f>
        <v>0.154856252277545</v>
      </c>
      <c r="AK37" s="62" t="n">
        <f aca="false">(SUM($I23:$I34)/AVERAGE($J23:$J34))/(SUM($I11:$I22)/AVERAGE($J11:$J22))-1</f>
        <v>0.356862234583071</v>
      </c>
      <c r="AL37" s="68" t="n">
        <f aca="false">(1+AK37*1.03)/(1+AM31)-1</f>
        <v>0.212333218227247</v>
      </c>
      <c r="AM37" s="93" t="n">
        <f aca="false">IF(AJ37&gt;AL37,AL37,AJ37)</f>
        <v>0.154856252277545</v>
      </c>
      <c r="AN37" s="67" t="n">
        <f aca="false">AVERAGE($C29:$C34)/AVERAGE($C23:$C28)-1</f>
        <v>0.136205712243817</v>
      </c>
      <c r="AO37" s="62" t="n">
        <f aca="false">(((SUM($G29:$G34)-SUM($H29:$H34))/AVERAGE($J29:$J34))/((SUM($G17:$G22)-SUM($H17:$H22))/AVERAGE($J17:$J22))-1)</f>
        <v>0.453468745945304</v>
      </c>
      <c r="AP37" s="62" t="n">
        <f aca="false">SQRT(1+AO37)-1</f>
        <v>0.20559891586933</v>
      </c>
      <c r="AQ37" s="62" t="n">
        <f aca="false">0.5*AN37+0.5*AP37</f>
        <v>0.170902314056574</v>
      </c>
      <c r="AR37" s="62" t="n">
        <f aca="false">(SUM($I23:$I34)/AVERAGE($J23:$J34))/(SUM($I11:$I22)/AVERAGE($J11:$J22))-1</f>
        <v>0.356862234583071</v>
      </c>
      <c r="AS37" s="68" t="n">
        <f aca="false">(1+AR37*1.03)/(1+AT31)-1</f>
        <v>0.224069007325689</v>
      </c>
      <c r="AT37" s="93" t="n">
        <f aca="false">IF(AQ37&gt;AS37,AS37,AQ37)</f>
        <v>0.170902314056574</v>
      </c>
      <c r="AU37" s="67" t="n">
        <f aca="false">$C34/$C28-1</f>
        <v>0.14898313001285</v>
      </c>
      <c r="AV37" s="62" t="n">
        <f aca="false">(((SUM($G29:$G34)-SUM(H29:H34))/AVERAGE($J29:$J34))/((SUM($G17:$G22)-SUM(H17:H22))/AVERAGE($J17:$J22))-1)/2</f>
        <v>0.226734372972652</v>
      </c>
      <c r="AW37" s="62" t="n">
        <f aca="false">AU37*0.5+AV37*0.5</f>
        <v>0.187858751492751</v>
      </c>
      <c r="AX37" s="62" t="n">
        <f aca="false">((SUM($I29:$I34)/AVERAGE($J29:$J34))/(SUM($I17:$I22)/AVERAGE($J17:$J22))-1)/2</f>
        <v>0.206252593528692</v>
      </c>
      <c r="AY37" s="62" t="n">
        <f aca="false">IF(AW37&gt;AX37,AX37,AW37)</f>
        <v>0.187858751492751</v>
      </c>
      <c r="AZ37" s="62" t="n">
        <f aca="false">$D34/$D28-1</f>
        <v>0.135802124229616</v>
      </c>
      <c r="BA37" s="68" t="n">
        <f aca="false">(AY37+AZ37)/2</f>
        <v>0.161830437861184</v>
      </c>
      <c r="BB37" s="95" t="n">
        <f aca="false">IF(AZ37&gt;AY37,BA37,AY37)</f>
        <v>0.187858751492751</v>
      </c>
      <c r="BC37" s="67" t="n">
        <f aca="false">$C34/$C28-1</f>
        <v>0.14898313001285</v>
      </c>
      <c r="BD37" s="62" t="n">
        <f aca="false">(((SUM($I29:$I34))/AVERAGE($J29:$J34))/((SUM($I17:$I22))/AVERAGE($J17:$J22))-1)</f>
        <v>0.412505187057384</v>
      </c>
      <c r="BE37" s="68" t="n">
        <f aca="false">(SQRT(1+BD37)-1)*1.03</f>
        <v>0.194143273048208</v>
      </c>
      <c r="BF37" s="95" t="n">
        <f aca="false">MIN(BC37,BE37)</f>
        <v>0.14898313001285</v>
      </c>
      <c r="BH37" s="62"/>
    </row>
    <row r="38" customFormat="false" ht="15" hidden="false" customHeight="false" outlineLevel="0" collapsed="false">
      <c r="B38" s="31" t="n">
        <v>44470</v>
      </c>
      <c r="C38" s="69" t="n">
        <v>82491.3070278748</v>
      </c>
      <c r="D38" s="33" t="n">
        <v>464.064404436535</v>
      </c>
      <c r="E38" s="34" t="n">
        <f aca="false">D38/D37-1</f>
        <v>0.02145</v>
      </c>
      <c r="F38" s="35" t="n">
        <v>615564864.061124</v>
      </c>
      <c r="G38" s="35" t="n">
        <v>107524055.520837</v>
      </c>
      <c r="H38" s="35" t="n">
        <v>4657514.43310607</v>
      </c>
      <c r="I38" s="35" t="n">
        <v>262686195.235357</v>
      </c>
      <c r="J38" s="35" t="n">
        <v>8345836.80901568</v>
      </c>
      <c r="K38" s="28"/>
      <c r="L38" s="29"/>
      <c r="M38" s="92"/>
      <c r="N38" s="28"/>
      <c r="P38" s="29"/>
      <c r="Q38" s="92"/>
      <c r="R38" s="28"/>
      <c r="X38" s="29"/>
      <c r="Z38" s="28"/>
      <c r="AE38" s="29"/>
      <c r="AF38" s="92"/>
      <c r="AG38" s="28"/>
      <c r="AL38" s="29"/>
      <c r="AM38" s="92"/>
      <c r="AN38" s="28"/>
      <c r="AS38" s="29"/>
      <c r="AT38" s="92"/>
      <c r="AU38" s="28"/>
      <c r="BA38" s="29"/>
      <c r="BB38" s="30"/>
      <c r="BC38" s="28"/>
      <c r="BE38" s="29"/>
      <c r="BF38" s="30"/>
      <c r="BH38" s="62"/>
    </row>
    <row r="39" customFormat="false" ht="15" hidden="false" customHeight="false" outlineLevel="0" collapsed="false">
      <c r="B39" s="31" t="n">
        <v>44501</v>
      </c>
      <c r="C39" s="69" t="n">
        <v>84437.6894171975</v>
      </c>
      <c r="D39" s="33" t="n">
        <v>474.018585911699</v>
      </c>
      <c r="E39" s="34" t="n">
        <f aca="false">D39/D38-1</f>
        <v>0.02145</v>
      </c>
      <c r="F39" s="35" t="n">
        <v>582608840.080706</v>
      </c>
      <c r="G39" s="35" t="n">
        <v>100144777.201172</v>
      </c>
      <c r="H39" s="35" t="n">
        <v>4539428.72262132</v>
      </c>
      <c r="I39" s="35" t="n">
        <v>260491231.298848</v>
      </c>
      <c r="J39" s="35" t="n">
        <v>8350012.85971151</v>
      </c>
      <c r="K39" s="28"/>
      <c r="L39" s="29"/>
      <c r="M39" s="92"/>
      <c r="N39" s="28"/>
      <c r="P39" s="29"/>
      <c r="Q39" s="92"/>
      <c r="R39" s="28"/>
      <c r="X39" s="29"/>
      <c r="Z39" s="28"/>
      <c r="AE39" s="29"/>
      <c r="AF39" s="92"/>
      <c r="AG39" s="28"/>
      <c r="AL39" s="29"/>
      <c r="AM39" s="92"/>
      <c r="AN39" s="28"/>
      <c r="AS39" s="29"/>
      <c r="AT39" s="92"/>
      <c r="AU39" s="28"/>
      <c r="BA39" s="29"/>
      <c r="BB39" s="30"/>
      <c r="BC39" s="28"/>
      <c r="BE39" s="29"/>
      <c r="BF39" s="30"/>
      <c r="BH39" s="62"/>
    </row>
    <row r="40" customFormat="false" ht="15" hidden="false" customHeight="false" outlineLevel="0" collapsed="false">
      <c r="B40" s="42" t="n">
        <v>44531</v>
      </c>
      <c r="C40" s="76" t="n">
        <v>86429.9966989963</v>
      </c>
      <c r="D40" s="44" t="n">
        <v>484.186284579505</v>
      </c>
      <c r="E40" s="45" t="n">
        <f aca="false">D40/D39-1</f>
        <v>0.02145</v>
      </c>
      <c r="F40" s="46" t="n">
        <v>570646552.742324</v>
      </c>
      <c r="G40" s="46" t="n">
        <v>98233048.6238337</v>
      </c>
      <c r="H40" s="46" t="n">
        <v>5330789.49649632</v>
      </c>
      <c r="I40" s="46" t="n">
        <v>263078586.899992</v>
      </c>
      <c r="J40" s="46" t="n">
        <v>8354191</v>
      </c>
      <c r="K40" s="78" t="n">
        <f aca="false">D34/D31-1</f>
        <v>0.065740176698625</v>
      </c>
      <c r="L40" s="80" t="n">
        <f aca="false">C34/C31-1</f>
        <v>0.0724683079783697</v>
      </c>
      <c r="M40" s="96" t="n">
        <f aca="false">K40*0.7+L40*0.3</f>
        <v>0.0677586160825484</v>
      </c>
      <c r="N40" s="53"/>
      <c r="O40" s="54"/>
      <c r="P40" s="55"/>
      <c r="Q40" s="97"/>
      <c r="R40" s="53"/>
      <c r="S40" s="54"/>
      <c r="T40" s="54"/>
      <c r="U40" s="54"/>
      <c r="V40" s="54"/>
      <c r="W40" s="54"/>
      <c r="X40" s="55"/>
      <c r="Y40" s="54"/>
      <c r="Z40" s="53"/>
      <c r="AA40" s="54"/>
      <c r="AB40" s="54"/>
      <c r="AC40" s="54"/>
      <c r="AD40" s="54"/>
      <c r="AE40" s="55"/>
      <c r="AF40" s="97"/>
      <c r="AG40" s="53"/>
      <c r="AH40" s="54"/>
      <c r="AI40" s="54"/>
      <c r="AJ40" s="54"/>
      <c r="AK40" s="54"/>
      <c r="AL40" s="55"/>
      <c r="AM40" s="97"/>
      <c r="AN40" s="53"/>
      <c r="AO40" s="54"/>
      <c r="AP40" s="54"/>
      <c r="AQ40" s="54"/>
      <c r="AR40" s="54"/>
      <c r="AS40" s="55"/>
      <c r="AT40" s="97"/>
      <c r="AU40" s="53"/>
      <c r="AV40" s="54"/>
      <c r="AW40" s="54"/>
      <c r="AX40" s="54"/>
      <c r="AY40" s="54"/>
      <c r="AZ40" s="54"/>
      <c r="BA40" s="55"/>
      <c r="BB40" s="56"/>
      <c r="BC40" s="53"/>
      <c r="BD40" s="54"/>
      <c r="BE40" s="55"/>
      <c r="BF40" s="56"/>
      <c r="BH40" s="62"/>
    </row>
    <row r="41" customFormat="false" ht="15" hidden="false" customHeight="false" outlineLevel="0" collapsed="false">
      <c r="B41" s="19" t="n">
        <v>44562</v>
      </c>
      <c r="C41" s="86" t="n">
        <v>88072.5987862607</v>
      </c>
      <c r="D41" s="21" t="n">
        <v>492.950056330394</v>
      </c>
      <c r="E41" s="58" t="n">
        <f aca="false">D41/D40-1</f>
        <v>0.0181</v>
      </c>
      <c r="F41" s="22" t="n">
        <v>699212424.49139</v>
      </c>
      <c r="G41" s="22" t="n">
        <v>105048578.490048</v>
      </c>
      <c r="H41" s="22" t="n">
        <v>5480147.70657659</v>
      </c>
      <c r="I41" s="22" t="n">
        <v>350794680.692895</v>
      </c>
      <c r="J41" s="22" t="n">
        <v>8359174.61632326</v>
      </c>
      <c r="K41" s="87"/>
      <c r="L41" s="88"/>
      <c r="M41" s="89"/>
      <c r="N41" s="87"/>
      <c r="O41" s="90"/>
      <c r="P41" s="88"/>
      <c r="Q41" s="89"/>
      <c r="R41" s="87"/>
      <c r="S41" s="90"/>
      <c r="T41" s="90"/>
      <c r="U41" s="90"/>
      <c r="V41" s="90"/>
      <c r="W41" s="90"/>
      <c r="X41" s="88"/>
      <c r="Y41" s="90"/>
      <c r="Z41" s="87"/>
      <c r="AA41" s="90"/>
      <c r="AB41" s="90"/>
      <c r="AC41" s="90"/>
      <c r="AD41" s="90"/>
      <c r="AE41" s="88"/>
      <c r="AF41" s="89"/>
      <c r="AG41" s="87"/>
      <c r="AH41" s="90"/>
      <c r="AI41" s="90"/>
      <c r="AJ41" s="90"/>
      <c r="AK41" s="90"/>
      <c r="AL41" s="88"/>
      <c r="AM41" s="89"/>
      <c r="AN41" s="87"/>
      <c r="AO41" s="90"/>
      <c r="AP41" s="90"/>
      <c r="AQ41" s="90"/>
      <c r="AR41" s="90"/>
      <c r="AS41" s="88"/>
      <c r="AT41" s="89"/>
      <c r="AU41" s="87"/>
      <c r="AV41" s="90"/>
      <c r="AW41" s="90"/>
      <c r="AX41" s="90"/>
      <c r="AY41" s="90"/>
      <c r="AZ41" s="90"/>
      <c r="BA41" s="88"/>
      <c r="BB41" s="91"/>
      <c r="BC41" s="28"/>
      <c r="BE41" s="29"/>
      <c r="BF41" s="91"/>
    </row>
    <row r="42" customFormat="false" ht="15" hidden="false" customHeight="false" outlineLevel="0" collapsed="false">
      <c r="B42" s="31" t="n">
        <v>44593</v>
      </c>
      <c r="C42" s="69" t="n">
        <v>89746.4185261936</v>
      </c>
      <c r="D42" s="33" t="n">
        <v>501.872452349974</v>
      </c>
      <c r="E42" s="34" t="n">
        <f aca="false">D42/D41-1</f>
        <v>0.0181</v>
      </c>
      <c r="F42" s="35" t="n">
        <v>606153304.377773</v>
      </c>
      <c r="G42" s="35" t="n">
        <v>106053714.060969</v>
      </c>
      <c r="H42" s="35" t="n">
        <v>5541649.08274785</v>
      </c>
      <c r="I42" s="35" t="n">
        <v>278110414.542943</v>
      </c>
      <c r="J42" s="35" t="n">
        <v>8364161.20557732</v>
      </c>
      <c r="K42" s="28"/>
      <c r="L42" s="29"/>
      <c r="M42" s="92"/>
      <c r="N42" s="28"/>
      <c r="P42" s="29"/>
      <c r="Q42" s="92"/>
      <c r="R42" s="28"/>
      <c r="X42" s="29"/>
      <c r="Z42" s="28"/>
      <c r="AE42" s="29"/>
      <c r="AF42" s="92"/>
      <c r="AG42" s="28"/>
      <c r="AL42" s="29"/>
      <c r="AM42" s="92"/>
      <c r="AN42" s="28"/>
      <c r="AS42" s="29"/>
      <c r="AT42" s="92"/>
      <c r="AU42" s="28"/>
      <c r="BA42" s="29"/>
      <c r="BB42" s="30"/>
      <c r="BC42" s="28"/>
      <c r="BE42" s="29"/>
      <c r="BF42" s="30"/>
    </row>
    <row r="43" customFormat="false" ht="15" hidden="false" customHeight="false" outlineLevel="0" collapsed="false">
      <c r="B43" s="31" t="n">
        <v>44621</v>
      </c>
      <c r="C43" s="69" t="n">
        <v>91452.0492102839</v>
      </c>
      <c r="D43" s="33" t="n">
        <v>510.956343737509</v>
      </c>
      <c r="E43" s="34" t="n">
        <f aca="false">D43/D42-1</f>
        <v>0.0181</v>
      </c>
      <c r="F43" s="35" t="n">
        <v>599764179.678221</v>
      </c>
      <c r="G43" s="35" t="n">
        <v>107212303.93914</v>
      </c>
      <c r="H43" s="35" t="n">
        <v>5394434.32178159</v>
      </c>
      <c r="I43" s="35" t="n">
        <v>283158690.25071</v>
      </c>
      <c r="J43" s="35" t="n">
        <v>8369150.76953564</v>
      </c>
      <c r="K43" s="67" t="n">
        <f aca="false">D37/D34-1</f>
        <v>0.065740176698625</v>
      </c>
      <c r="L43" s="68" t="n">
        <f aca="false">C37/C34-1</f>
        <v>0.0724683079783699</v>
      </c>
      <c r="M43" s="93" t="n">
        <f aca="false">K43*0.7+L43*0.3</f>
        <v>0.0677586160825485</v>
      </c>
      <c r="N43" s="67" t="n">
        <f aca="false">C40/C34-1</f>
        <v>0.150188271617988</v>
      </c>
      <c r="O43" s="62" t="n">
        <f aca="false">(SUM($F35:$F40)/AVERAGE($J35:$J40))/(SUM($F23:$F28)/AVERAGE($J23:$J28))-1</f>
        <v>0.423948359364239</v>
      </c>
      <c r="P43" s="68" t="n">
        <f aca="false">(SQRT(1+O43)-1)*1.03</f>
        <v>0.19909186574866</v>
      </c>
      <c r="Q43" s="93" t="n">
        <f aca="false">IF(N43&gt;P43,P43,N43)</f>
        <v>0.150188271617988</v>
      </c>
      <c r="R43" s="67" t="n">
        <f aca="false">$C40/$C34-1</f>
        <v>0.150188271617988</v>
      </c>
      <c r="S43" s="62" t="n">
        <f aca="false">((SUM($G35:$G40)/AVERAGE($J35:$J40))/(SUM($G23:$G28)/AVERAGE($J23:$J28))-1)/2</f>
        <v>0.181803150916381</v>
      </c>
      <c r="T43" s="62" t="n">
        <f aca="false">R43*0.5+S43*0.5</f>
        <v>0.165995711267185</v>
      </c>
      <c r="U43" s="62" t="n">
        <f aca="false">((SUM($I35:$I40)/AVERAGE($J35:$J40))/(SUM($I23:$I28)/AVERAGE($J23:$J28))-1)/2</f>
        <v>0.219630478448897</v>
      </c>
      <c r="V43" s="62" t="n">
        <f aca="false">IF(T43&gt;U43,U43,T43)</f>
        <v>0.165995711267185</v>
      </c>
      <c r="W43" s="62" t="n">
        <f aca="false">$D40/$D34-1</f>
        <v>0.135802124229616</v>
      </c>
      <c r="X43" s="68" t="n">
        <f aca="false">(V43+W43)/2</f>
        <v>0.1508989177484</v>
      </c>
      <c r="Y43" s="94" t="n">
        <f aca="false">IF(W43&gt;V43,X43,V43)</f>
        <v>0.165995711267185</v>
      </c>
      <c r="Z43" s="67" t="n">
        <f aca="false">AVERAGE($C35:$C40)/AVERAGE($C29:$C34)-1</f>
        <v>0.150188271617987</v>
      </c>
      <c r="AA43" s="62" t="n">
        <f aca="false">(((SUM($G35:$G40)-SUM($H35:$H40))/AVERAGE($J35:$J40))/((SUM($G23:$G28)-SUM($H23:$H28))/AVERAGE($J23:$J28))-1)</f>
        <v>0.422636047567513</v>
      </c>
      <c r="AB43" s="62" t="n">
        <f aca="false">SQRT(1+AA43)-1</f>
        <v>0.192743076931287</v>
      </c>
      <c r="AC43" s="62" t="n">
        <f aca="false">0.7*Z43+0.3*AB43</f>
        <v>0.162954713211977</v>
      </c>
      <c r="AD43" s="62"/>
      <c r="AE43" s="68"/>
      <c r="AF43" s="93" t="n">
        <f aca="false">AC43</f>
        <v>0.162954713211977</v>
      </c>
      <c r="AG43" s="67" t="n">
        <f aca="false">AVERAGE($C35:$C40)/AVERAGE($C29:$C34)-1</f>
        <v>0.150188271617987</v>
      </c>
      <c r="AH43" s="62" t="n">
        <f aca="false">(((SUM($G35:$G40))/AVERAGE($J35:$J40))/((SUM($G23:$G28))/AVERAGE($J23:$J28))-1)</f>
        <v>0.363606301832763</v>
      </c>
      <c r="AI43" s="62" t="n">
        <f aca="false">SQRT(1+AH43)-1</f>
        <v>0.167735544476044</v>
      </c>
      <c r="AJ43" s="62" t="n">
        <f aca="false">0.7*AG43+0.3*AI43</f>
        <v>0.155452453475404</v>
      </c>
      <c r="AK43" s="62"/>
      <c r="AL43" s="68"/>
      <c r="AM43" s="93" t="n">
        <f aca="false">AJ43</f>
        <v>0.155452453475404</v>
      </c>
      <c r="AN43" s="67" t="n">
        <f aca="false">AVERAGE($C35:$C40)/AVERAGE($C29:$C34)-1</f>
        <v>0.150188271617987</v>
      </c>
      <c r="AO43" s="62" t="n">
        <f aca="false">(((SUM($G35:$G40)-SUM($H35:$H40))/AVERAGE($J35:$J40))/((SUM($G23:$G28)-SUM($H23:$H28))/AVERAGE($J23:$J28))-1)</f>
        <v>0.422636047567513</v>
      </c>
      <c r="AP43" s="62" t="n">
        <f aca="false">SQRT(1+AO43)-1</f>
        <v>0.192743076931287</v>
      </c>
      <c r="AQ43" s="62" t="n">
        <f aca="false">0.5*AN43+0.5*AP43</f>
        <v>0.171465674274637</v>
      </c>
      <c r="AR43" s="62"/>
      <c r="AS43" s="68"/>
      <c r="AT43" s="93" t="n">
        <f aca="false">AQ43</f>
        <v>0.171465674274637</v>
      </c>
      <c r="AU43" s="67" t="n">
        <f aca="false">$C40/$C34-1</f>
        <v>0.150188271617988</v>
      </c>
      <c r="AV43" s="62" t="n">
        <f aca="false">(((SUM($G35:$G40)-SUM(H35:H40))/AVERAGE($J35:$J40))/((SUM($G23:$G28)-SUM(H23:H28))/AVERAGE($J23:$J28))-1)/2</f>
        <v>0.211318023783757</v>
      </c>
      <c r="AW43" s="62" t="n">
        <f aca="false">AU43*0.5+AV43*0.5</f>
        <v>0.180753147700872</v>
      </c>
      <c r="AX43" s="62" t="n">
        <f aca="false">((SUM($I35:$I40)/AVERAGE($J35:$J40))/(SUM($I23:$I28)/AVERAGE($J23:$J28))-1)/2</f>
        <v>0.219630478448897</v>
      </c>
      <c r="AY43" s="62" t="n">
        <f aca="false">IF(AW43&gt;AX43,AX43,AW43)</f>
        <v>0.180753147700872</v>
      </c>
      <c r="AZ43" s="62" t="n">
        <f aca="false">$D40/$D34-1</f>
        <v>0.135802124229616</v>
      </c>
      <c r="BA43" s="68" t="n">
        <f aca="false">(AY43+AZ43)/2</f>
        <v>0.158277635965244</v>
      </c>
      <c r="BB43" s="95" t="n">
        <f aca="false">IF(AZ43&gt;AY43,BA43,AY43)</f>
        <v>0.180753147700872</v>
      </c>
      <c r="BC43" s="67" t="n">
        <f aca="false">$C40/$C34-1</f>
        <v>0.150188271617988</v>
      </c>
      <c r="BD43" s="62" t="n">
        <f aca="false">(((SUM($I35:$I40))/AVERAGE($J35:$J40))/((SUM($I23:$I28))/AVERAGE($J23:$J28))-1)</f>
        <v>0.439260956897793</v>
      </c>
      <c r="BE43" s="68" t="n">
        <f aca="false">(SQRT(1+BD43)-1)*1.03</f>
        <v>0.205682786629671</v>
      </c>
      <c r="BF43" s="95" t="n">
        <f aca="false">MIN(BC43,BE43)</f>
        <v>0.150188271617988</v>
      </c>
    </row>
    <row r="44" customFormat="false" ht="15" hidden="false" customHeight="false" outlineLevel="0" collapsed="false">
      <c r="B44" s="31" t="n">
        <v>44652</v>
      </c>
      <c r="C44" s="69" t="n">
        <v>93190.0954055253</v>
      </c>
      <c r="D44" s="33" t="n">
        <v>520.204653559158</v>
      </c>
      <c r="E44" s="34" t="n">
        <f aca="false">D44/D43-1</f>
        <v>0.0181</v>
      </c>
      <c r="F44" s="35" t="n">
        <v>613345764.701684</v>
      </c>
      <c r="G44" s="35" t="n">
        <v>96932242.9787579</v>
      </c>
      <c r="H44" s="35" t="n">
        <v>4865032.73134605</v>
      </c>
      <c r="I44" s="35" t="n">
        <v>275870869.0686</v>
      </c>
      <c r="J44" s="35" t="n">
        <v>8374143.30997276</v>
      </c>
      <c r="K44" s="28"/>
      <c r="L44" s="29"/>
      <c r="M44" s="92"/>
      <c r="N44" s="28"/>
      <c r="P44" s="29"/>
      <c r="Q44" s="92"/>
      <c r="R44" s="28"/>
      <c r="X44" s="29"/>
      <c r="Z44" s="28"/>
      <c r="AE44" s="29"/>
      <c r="AF44" s="92"/>
      <c r="AG44" s="28"/>
      <c r="AL44" s="29"/>
      <c r="AM44" s="92"/>
      <c r="AN44" s="28"/>
      <c r="AS44" s="29"/>
      <c r="AT44" s="92"/>
      <c r="AU44" s="28"/>
      <c r="BA44" s="29"/>
      <c r="BB44" s="30"/>
      <c r="BC44" s="28"/>
      <c r="BE44" s="29"/>
      <c r="BF44" s="30"/>
    </row>
    <row r="45" customFormat="false" ht="15" hidden="false" customHeight="false" outlineLevel="0" collapsed="false">
      <c r="B45" s="31" t="n">
        <v>44682</v>
      </c>
      <c r="C45" s="69" t="n">
        <v>94961.1731687073</v>
      </c>
      <c r="D45" s="33" t="n">
        <v>529.620357788578</v>
      </c>
      <c r="E45" s="34" t="n">
        <f aca="false">D45/D44-1</f>
        <v>0.0181</v>
      </c>
      <c r="F45" s="35" t="n">
        <v>732128899.000944</v>
      </c>
      <c r="G45" s="35" t="n">
        <v>113050829.108213</v>
      </c>
      <c r="H45" s="35" t="n">
        <v>4851615.91689069</v>
      </c>
      <c r="I45" s="35" t="n">
        <v>293175199.520642</v>
      </c>
      <c r="J45" s="35" t="n">
        <v>8379138.82866427</v>
      </c>
      <c r="K45" s="28"/>
      <c r="L45" s="29"/>
      <c r="M45" s="92"/>
      <c r="N45" s="28"/>
      <c r="P45" s="29"/>
      <c r="Q45" s="92"/>
      <c r="R45" s="28"/>
      <c r="X45" s="29"/>
      <c r="Z45" s="28"/>
      <c r="AE45" s="29"/>
      <c r="AF45" s="92"/>
      <c r="AG45" s="28"/>
      <c r="AL45" s="29"/>
      <c r="AM45" s="92"/>
      <c r="AN45" s="28"/>
      <c r="AS45" s="29"/>
      <c r="AT45" s="92"/>
      <c r="AU45" s="28"/>
      <c r="BA45" s="29"/>
      <c r="BB45" s="30"/>
      <c r="BC45" s="28"/>
      <c r="BE45" s="29"/>
      <c r="BF45" s="30"/>
    </row>
    <row r="46" customFormat="false" ht="15" hidden="false" customHeight="false" outlineLevel="0" collapsed="false">
      <c r="B46" s="31" t="n">
        <v>44713</v>
      </c>
      <c r="C46" s="69" t="n">
        <v>96765.9102647786</v>
      </c>
      <c r="D46" s="33" t="n">
        <v>539.206486264552</v>
      </c>
      <c r="E46" s="34" t="n">
        <f aca="false">D46/D45-1</f>
        <v>0.0181</v>
      </c>
      <c r="F46" s="35" t="n">
        <v>771062100.973865</v>
      </c>
      <c r="G46" s="35" t="n">
        <v>121858674.578197</v>
      </c>
      <c r="H46" s="35" t="n">
        <v>4850125.31702797</v>
      </c>
      <c r="I46" s="35" t="n">
        <v>305851551.491053</v>
      </c>
      <c r="J46" s="35" t="n">
        <v>8384137.32738682</v>
      </c>
      <c r="K46" s="67" t="n">
        <f aca="false">D40/D37-1</f>
        <v>0.065740176698625</v>
      </c>
      <c r="L46" s="68" t="n">
        <f aca="false">C40/C37-1</f>
        <v>0.0724683079783701</v>
      </c>
      <c r="M46" s="93" t="n">
        <f aca="false">K46*0.7+L46*0.3</f>
        <v>0.0677586160825485</v>
      </c>
      <c r="N46" s="28"/>
      <c r="P46" s="29"/>
      <c r="Q46" s="92"/>
      <c r="R46" s="28"/>
      <c r="X46" s="29"/>
      <c r="Z46" s="28"/>
      <c r="AE46" s="29"/>
      <c r="AF46" s="92"/>
      <c r="AG46" s="28"/>
      <c r="AL46" s="29"/>
      <c r="AM46" s="92"/>
      <c r="AN46" s="28"/>
      <c r="AS46" s="29"/>
      <c r="AT46" s="92"/>
      <c r="AU46" s="28"/>
      <c r="BA46" s="29"/>
      <c r="BB46" s="30"/>
      <c r="BC46" s="28"/>
      <c r="BE46" s="29"/>
      <c r="BF46" s="30"/>
    </row>
    <row r="47" customFormat="false" ht="15" hidden="false" customHeight="false" outlineLevel="0" collapsed="false">
      <c r="B47" s="31" t="n">
        <v>44743</v>
      </c>
      <c r="C47" s="69" t="n">
        <v>98604.9463893607</v>
      </c>
      <c r="D47" s="33" t="n">
        <v>548.96612366594</v>
      </c>
      <c r="E47" s="34" t="n">
        <f aca="false">D47/D46-1</f>
        <v>0.0181</v>
      </c>
      <c r="F47" s="35" t="n">
        <v>837050380.312716</v>
      </c>
      <c r="G47" s="35" t="n">
        <v>128401880.547797</v>
      </c>
      <c r="H47" s="35" t="n">
        <v>5517996.21972883</v>
      </c>
      <c r="I47" s="35" t="n">
        <v>394867987.105186</v>
      </c>
      <c r="J47" s="35" t="n">
        <v>8389138.80791812</v>
      </c>
      <c r="K47" s="28"/>
      <c r="L47" s="29"/>
      <c r="M47" s="92"/>
      <c r="N47" s="28"/>
      <c r="P47" s="29"/>
      <c r="Q47" s="92"/>
      <c r="R47" s="28"/>
      <c r="X47" s="29"/>
      <c r="Z47" s="28"/>
      <c r="AE47" s="29"/>
      <c r="AF47" s="92"/>
      <c r="AG47" s="28"/>
      <c r="AL47" s="29"/>
      <c r="AM47" s="92"/>
      <c r="AN47" s="28"/>
      <c r="AS47" s="29"/>
      <c r="AT47" s="92"/>
      <c r="AU47" s="28"/>
      <c r="BA47" s="29"/>
      <c r="BB47" s="30"/>
      <c r="BC47" s="28"/>
      <c r="BE47" s="29"/>
      <c r="BF47" s="30"/>
    </row>
    <row r="48" customFormat="false" ht="15" hidden="false" customHeight="false" outlineLevel="0" collapsed="false">
      <c r="B48" s="31" t="n">
        <v>44774</v>
      </c>
      <c r="C48" s="69" t="n">
        <v>100478.933395491</v>
      </c>
      <c r="D48" s="33" t="n">
        <v>558.902410504294</v>
      </c>
      <c r="E48" s="34" t="n">
        <f aca="false">D48/D47-1</f>
        <v>0.0181</v>
      </c>
      <c r="F48" s="35" t="n">
        <v>774201779.220965</v>
      </c>
      <c r="G48" s="35" t="n">
        <v>128143305.72674</v>
      </c>
      <c r="H48" s="35" t="n">
        <v>4887907.82409897</v>
      </c>
      <c r="I48" s="35" t="n">
        <v>316559828.43243</v>
      </c>
      <c r="J48" s="35" t="n">
        <v>8394143.27203694</v>
      </c>
      <c r="K48" s="28"/>
      <c r="L48" s="29"/>
      <c r="M48" s="92"/>
      <c r="N48" s="28"/>
      <c r="P48" s="29"/>
      <c r="Q48" s="92"/>
      <c r="R48" s="28"/>
      <c r="X48" s="29"/>
      <c r="Z48" s="28"/>
      <c r="AE48" s="29"/>
      <c r="AF48" s="92"/>
      <c r="AG48" s="28"/>
      <c r="AL48" s="29"/>
      <c r="AM48" s="92"/>
      <c r="AN48" s="28"/>
      <c r="AS48" s="29"/>
      <c r="AT48" s="92"/>
      <c r="AU48" s="28"/>
      <c r="BA48" s="29"/>
      <c r="BB48" s="30"/>
      <c r="BC48" s="28"/>
      <c r="BE48" s="29"/>
      <c r="BF48" s="30"/>
    </row>
    <row r="49" customFormat="false" ht="15" hidden="false" customHeight="false" outlineLevel="0" collapsed="false">
      <c r="B49" s="31" t="n">
        <v>44805</v>
      </c>
      <c r="C49" s="69" t="n">
        <v>102388.535524672</v>
      </c>
      <c r="D49" s="33" t="n">
        <v>569.018544134421</v>
      </c>
      <c r="E49" s="34" t="n">
        <f aca="false">D49/D48-1</f>
        <v>0.0181</v>
      </c>
      <c r="F49" s="35" t="n">
        <v>783937883.192151</v>
      </c>
      <c r="G49" s="35" t="n">
        <v>129113592.433864</v>
      </c>
      <c r="H49" s="35" t="n">
        <v>5799562.63996398</v>
      </c>
      <c r="I49" s="35" t="n">
        <v>324065045.603428</v>
      </c>
      <c r="J49" s="35" t="n">
        <v>8399150.72152311</v>
      </c>
      <c r="K49" s="67" t="n">
        <f aca="false">D43/D40-1</f>
        <v>0.0552887597410001</v>
      </c>
      <c r="L49" s="68" t="n">
        <f aca="false">C43/C40-1</f>
        <v>0.0581054344914247</v>
      </c>
      <c r="M49" s="93" t="n">
        <f aca="false">K49*0.7+L49*0.3</f>
        <v>0.0561337621661275</v>
      </c>
      <c r="N49" s="67" t="n">
        <f aca="false">C46/C40-1</f>
        <v>0.119587110500287</v>
      </c>
      <c r="O49" s="62" t="n">
        <f aca="false">(SUM($F41:$F46)/AVERAGE($J41:$J46))/(SUM($F29:$F34)/AVERAGE($J29:$J34))-1</f>
        <v>0.325796098960175</v>
      </c>
      <c r="P49" s="68" t="n">
        <f aca="false">(SQRT(1+O49)-1)*1.03</f>
        <v>0.155975160526918</v>
      </c>
      <c r="Q49" s="93" t="n">
        <f aca="false">IF(N49&gt;P49,P49,N49)</f>
        <v>0.119587110500287</v>
      </c>
      <c r="R49" s="67" t="n">
        <f aca="false">$C46/$C40-1</f>
        <v>0.119587110500287</v>
      </c>
      <c r="S49" s="62" t="n">
        <f aca="false">((SUM($G41:$G46)/AVERAGE($J41:$J46))/(SUM($G29:$G34)/AVERAGE($J29:$J34))-1)/2</f>
        <v>0.162242183228897</v>
      </c>
      <c r="T49" s="62" t="n">
        <f aca="false">R49*0.5+S49*0.5</f>
        <v>0.140914646864592</v>
      </c>
      <c r="U49" s="62" t="n">
        <f aca="false">((SUM($I41:$I46)/AVERAGE($J41:$J46))/(SUM($I29:$I34)/AVERAGE($J29:$J34))-1)/2</f>
        <v>0.168132638019599</v>
      </c>
      <c r="V49" s="62" t="n">
        <f aca="false">IF(T49&gt;U49,U49,T49)</f>
        <v>0.140914646864592</v>
      </c>
      <c r="W49" s="62" t="n">
        <f aca="false">$D46/$D40-1</f>
        <v>0.113634366435698</v>
      </c>
      <c r="X49" s="68" t="n">
        <f aca="false">(V49+W49)/2</f>
        <v>0.127274506650145</v>
      </c>
      <c r="Y49" s="94" t="n">
        <f aca="false">IF(W49&gt;V49,X49,V49)</f>
        <v>0.140914646864592</v>
      </c>
      <c r="Z49" s="67" t="n">
        <f aca="false">AVERAGE($C41:$C46)/AVERAGE($C35:$C40)-1</f>
        <v>0.131924746690511</v>
      </c>
      <c r="AA49" s="62" t="n">
        <f aca="false">(((SUM($G41:$G46)-SUM($H41:$H46))/AVERAGE($J41:$J46))/((SUM($G29:$G34)-SUM($H29:$H34))/AVERAGE($J29:$J34))-1)</f>
        <v>0.324851904400622</v>
      </c>
      <c r="AB49" s="62" t="n">
        <f aca="false">SQRT(1+AA49)-1</f>
        <v>0.151022112906881</v>
      </c>
      <c r="AC49" s="62" t="n">
        <f aca="false">0.7*Z49+0.3*AB49</f>
        <v>0.137653956555422</v>
      </c>
      <c r="AD49" s="62" t="n">
        <f aca="false">((SUM($I35:$I46)-SUM(H35:H46))/AVERAGE($J35:$J46))/((SUM($I23:$I34)-SUM(H23:H34))/AVERAGE($J23:$J34))-1</f>
        <v>0.393644840816656</v>
      </c>
      <c r="AE49" s="68" t="n">
        <f aca="false">(1+AD49*1.03)/(1+AF43)-1</f>
        <v>0.208520134167062</v>
      </c>
      <c r="AF49" s="93" t="n">
        <f aca="false">IF(AC49&gt;AE49,AE49,AC49)</f>
        <v>0.137653956555422</v>
      </c>
      <c r="AG49" s="67" t="n">
        <f aca="false">AVERAGE($C41:$C46)/AVERAGE($C35:$C40)-1</f>
        <v>0.131924746690511</v>
      </c>
      <c r="AH49" s="62" t="n">
        <f aca="false">(((SUM($G41:$G46))/AVERAGE($J41:$J46))/((SUM($G29:$G34))/AVERAGE($J29:$J34))-1)</f>
        <v>0.324484366457794</v>
      </c>
      <c r="AI49" s="62" t="n">
        <f aca="false">SQRT(1+AH49)-1</f>
        <v>0.150862444629154</v>
      </c>
      <c r="AJ49" s="62" t="n">
        <f aca="false">0.7*AG49+0.3*AI49</f>
        <v>0.137606056072104</v>
      </c>
      <c r="AK49" s="62" t="n">
        <f aca="false">(SUM($I35:$I46)/AVERAGE($J35:$J46))/(SUM($I23:$I34)/AVERAGE($J23:$J34))-1</f>
        <v>0.382702342112954</v>
      </c>
      <c r="AL49" s="68" t="n">
        <f aca="false">(1+AK49*1.03)/(1+AM43)-1</f>
        <v>0.206612533629468</v>
      </c>
      <c r="AM49" s="93" t="n">
        <f aca="false">IF(AJ49&gt;AL49,AL49,AJ49)</f>
        <v>0.137606056072104</v>
      </c>
      <c r="AN49" s="67" t="n">
        <f aca="false">AVERAGE($C41:$C46)/AVERAGE($C35:$C40)-1</f>
        <v>0.131924746690511</v>
      </c>
      <c r="AO49" s="62" t="n">
        <f aca="false">(((SUM($G41:$G46)-SUM($H41:$H46))/AVERAGE($J41:$J46))/((SUM($G29:$G34)-SUM($H29:$H34))/AVERAGE($J29:$J34))-1)</f>
        <v>0.324851904400622</v>
      </c>
      <c r="AP49" s="62" t="n">
        <f aca="false">SQRT(1+AO49)-1</f>
        <v>0.151022112906881</v>
      </c>
      <c r="AQ49" s="62" t="n">
        <f aca="false">0.5*AN49+0.5*AP49</f>
        <v>0.141473429798696</v>
      </c>
      <c r="AR49" s="62" t="n">
        <f aca="false">(SUM($I35:$I46)/AVERAGE($J35:$J46))/(SUM($I23:$I34)/AVERAGE($J23:$J34))-1</f>
        <v>0.382702342112954</v>
      </c>
      <c r="AS49" s="68" t="n">
        <f aca="false">(1+AR49*1.03)/(1+AT43)-1</f>
        <v>0.190118876713661</v>
      </c>
      <c r="AT49" s="93" t="n">
        <f aca="false">IF(AQ49&gt;AS49,AS49,AQ49)</f>
        <v>0.141473429798696</v>
      </c>
      <c r="AU49" s="67" t="n">
        <f aca="false">$C46/$C40-1</f>
        <v>0.119587110500287</v>
      </c>
      <c r="AV49" s="62" t="n">
        <f aca="false">(((SUM($G41:$G46)-SUM(H41:H46))/AVERAGE($J41:$J46))/((SUM($G29:$G34)-SUM(H29:H34))/AVERAGE($J29:$J34))-1)/2</f>
        <v>0.162425952200311</v>
      </c>
      <c r="AW49" s="62" t="n">
        <f aca="false">AU49*0.5+AV49*0.5</f>
        <v>0.141006531350299</v>
      </c>
      <c r="AX49" s="62" t="n">
        <f aca="false">((SUM($I41:$I46)/AVERAGE($J41:$J46))/(SUM($I29:$I34)/AVERAGE($J29:$J34))-1)/2</f>
        <v>0.168132638019599</v>
      </c>
      <c r="AY49" s="62" t="n">
        <f aca="false">IF(AW49&gt;AX49,AX49,AW49)</f>
        <v>0.141006531350299</v>
      </c>
      <c r="AZ49" s="62" t="n">
        <f aca="false">$D46/$D40-1</f>
        <v>0.113634366435698</v>
      </c>
      <c r="BA49" s="68" t="n">
        <f aca="false">(AY49+AZ49)/2</f>
        <v>0.127320448892998</v>
      </c>
      <c r="BB49" s="95" t="n">
        <f aca="false">IF(AZ49&gt;AY49,BA49,AY49)</f>
        <v>0.141006531350299</v>
      </c>
      <c r="BC49" s="67" t="n">
        <f aca="false">$C46/$C40-1</f>
        <v>0.119587110500287</v>
      </c>
      <c r="BD49" s="62" t="n">
        <f aca="false">(((SUM($I41:$I46))/AVERAGE($J41:$J46))/((SUM($I29:$I34))/AVERAGE($J29:$J34))-1)</f>
        <v>0.336265276039197</v>
      </c>
      <c r="BE49" s="68" t="n">
        <f aca="false">(SQRT(1+BD49)-1)*1.03</f>
        <v>0.160648491936215</v>
      </c>
      <c r="BF49" s="95" t="n">
        <f aca="false">MIN(BC49,BE49)</f>
        <v>0.119587110500287</v>
      </c>
    </row>
    <row r="50" customFormat="false" ht="15" hidden="false" customHeight="false" outlineLevel="0" collapsed="false">
      <c r="B50" s="31" t="n">
        <v>44835</v>
      </c>
      <c r="C50" s="69" t="n">
        <v>104334.429642318</v>
      </c>
      <c r="D50" s="33" t="n">
        <v>579.317779783254</v>
      </c>
      <c r="E50" s="34" t="n">
        <f aca="false">D50/D49-1</f>
        <v>0.0181</v>
      </c>
      <c r="F50" s="35" t="n">
        <v>801577251.060825</v>
      </c>
      <c r="G50" s="35" t="n">
        <v>140337669.782592</v>
      </c>
      <c r="H50" s="35" t="n">
        <v>6011104.56522752</v>
      </c>
      <c r="I50" s="35" t="n">
        <v>340823410.924489</v>
      </c>
      <c r="J50" s="35" t="n">
        <v>8404161.15815753</v>
      </c>
      <c r="K50" s="28"/>
      <c r="L50" s="29"/>
      <c r="M50" s="92"/>
      <c r="N50" s="28"/>
      <c r="P50" s="29"/>
      <c r="Q50" s="92"/>
      <c r="R50" s="28"/>
      <c r="X50" s="29"/>
      <c r="Z50" s="28"/>
      <c r="AE50" s="29"/>
      <c r="AF50" s="92"/>
      <c r="AG50" s="28"/>
      <c r="AL50" s="29"/>
      <c r="AM50" s="92"/>
      <c r="AN50" s="28"/>
      <c r="AS50" s="29"/>
      <c r="AT50" s="92"/>
      <c r="AU50" s="28"/>
      <c r="BA50" s="29"/>
      <c r="BB50" s="30"/>
      <c r="BC50" s="28"/>
      <c r="BE50" s="29"/>
      <c r="BF50" s="30"/>
    </row>
    <row r="51" customFormat="false" ht="15" hidden="false" customHeight="false" outlineLevel="0" collapsed="false">
      <c r="B51" s="31" t="n">
        <v>44866</v>
      </c>
      <c r="C51" s="69" t="n">
        <v>106317.30547767</v>
      </c>
      <c r="D51" s="33" t="n">
        <v>589.803431597331</v>
      </c>
      <c r="E51" s="34" t="n">
        <f aca="false">D51/D50-1</f>
        <v>0.0181</v>
      </c>
      <c r="F51" s="35" t="n">
        <v>755177266.723874</v>
      </c>
      <c r="G51" s="35" t="n">
        <v>130494344.631064</v>
      </c>
      <c r="H51" s="35" t="n">
        <v>5836408.35765598</v>
      </c>
      <c r="I51" s="35" t="n">
        <v>336849503.053022</v>
      </c>
      <c r="J51" s="35" t="n">
        <v>8409174.58372215</v>
      </c>
      <c r="K51" s="28"/>
      <c r="L51" s="29"/>
      <c r="M51" s="92"/>
      <c r="N51" s="28"/>
      <c r="P51" s="29"/>
      <c r="Q51" s="92"/>
      <c r="R51" s="28"/>
      <c r="X51" s="29"/>
      <c r="Z51" s="28"/>
      <c r="AE51" s="29"/>
      <c r="AF51" s="92"/>
      <c r="AG51" s="28"/>
      <c r="AL51" s="29"/>
      <c r="AM51" s="92"/>
      <c r="AN51" s="28"/>
      <c r="AS51" s="29"/>
      <c r="AT51" s="92"/>
      <c r="AU51" s="28"/>
      <c r="BA51" s="29"/>
      <c r="BB51" s="30"/>
      <c r="BC51" s="28"/>
      <c r="BE51" s="29"/>
      <c r="BF51" s="30"/>
    </row>
    <row r="52" customFormat="false" ht="15" hidden="false" customHeight="false" outlineLevel="0" collapsed="false">
      <c r="B52" s="42" t="n">
        <v>44896</v>
      </c>
      <c r="C52" s="76" t="n">
        <v>108337.865868274</v>
      </c>
      <c r="D52" s="44" t="n">
        <v>600.478873709243</v>
      </c>
      <c r="E52" s="45" t="n">
        <f aca="false">D52/D51-1</f>
        <v>0.0181</v>
      </c>
      <c r="F52" s="46" t="n">
        <v>737273204.608347</v>
      </c>
      <c r="G52" s="46" t="n">
        <v>127832315.422525</v>
      </c>
      <c r="H52" s="46" t="n">
        <v>6821744.68379763</v>
      </c>
      <c r="I52" s="46" t="n">
        <v>339114183.475793</v>
      </c>
      <c r="J52" s="46" t="n">
        <v>8414191</v>
      </c>
      <c r="K52" s="78" t="n">
        <f aca="false">D46/D43-1</f>
        <v>0.0552887597409999</v>
      </c>
      <c r="L52" s="80" t="n">
        <f aca="false">C46/C43-1</f>
        <v>0.0581054344914249</v>
      </c>
      <c r="M52" s="96" t="n">
        <f aca="false">K52*0.7+L52*0.3</f>
        <v>0.0561337621661274</v>
      </c>
      <c r="N52" s="53"/>
      <c r="O52" s="54"/>
      <c r="P52" s="55"/>
      <c r="Q52" s="97"/>
      <c r="R52" s="53"/>
      <c r="S52" s="54"/>
      <c r="T52" s="54"/>
      <c r="U52" s="54"/>
      <c r="V52" s="54"/>
      <c r="W52" s="54"/>
      <c r="X52" s="55"/>
      <c r="Y52" s="54"/>
      <c r="Z52" s="53"/>
      <c r="AA52" s="54"/>
      <c r="AB52" s="54"/>
      <c r="AC52" s="54"/>
      <c r="AD52" s="54"/>
      <c r="AE52" s="55"/>
      <c r="AF52" s="97"/>
      <c r="AG52" s="53"/>
      <c r="AH52" s="54"/>
      <c r="AI52" s="54"/>
      <c r="AJ52" s="54"/>
      <c r="AK52" s="54"/>
      <c r="AL52" s="55"/>
      <c r="AM52" s="97"/>
      <c r="AN52" s="53"/>
      <c r="AO52" s="54"/>
      <c r="AP52" s="54"/>
      <c r="AQ52" s="54"/>
      <c r="AR52" s="54"/>
      <c r="AS52" s="55"/>
      <c r="AT52" s="97"/>
      <c r="AU52" s="53"/>
      <c r="AV52" s="54"/>
      <c r="AW52" s="54"/>
      <c r="AX52" s="54"/>
      <c r="AY52" s="54"/>
      <c r="AZ52" s="54"/>
      <c r="BA52" s="55"/>
      <c r="BB52" s="56"/>
      <c r="BC52" s="53"/>
      <c r="BD52" s="54"/>
      <c r="BE52" s="55"/>
      <c r="BF52" s="56"/>
    </row>
    <row r="53" customFormat="false" ht="15" hidden="false" customHeight="false" outlineLevel="0" collapsed="false">
      <c r="B53" s="19" t="n">
        <v>44927</v>
      </c>
      <c r="C53" s="86" t="n">
        <v>110061.73798997</v>
      </c>
      <c r="D53" s="21" t="n">
        <v>609.666200476995</v>
      </c>
      <c r="E53" s="58" t="n">
        <f aca="false">D53/D52-1</f>
        <v>0.0153000000000001</v>
      </c>
      <c r="F53" s="22" t="n">
        <v>895499448.229393</v>
      </c>
      <c r="G53" s="22" t="n">
        <v>134392597.722882</v>
      </c>
      <c r="H53" s="22" t="n">
        <v>6920597.28640274</v>
      </c>
      <c r="I53" s="22" t="n">
        <v>449098370.21543</v>
      </c>
      <c r="J53" s="22" t="n">
        <v>8420002.20832593</v>
      </c>
      <c r="K53" s="87"/>
      <c r="L53" s="88"/>
      <c r="M53" s="89"/>
      <c r="N53" s="87"/>
      <c r="O53" s="90"/>
      <c r="P53" s="88"/>
      <c r="Q53" s="89"/>
      <c r="R53" s="87"/>
      <c r="S53" s="90"/>
      <c r="T53" s="90"/>
      <c r="U53" s="90"/>
      <c r="V53" s="90"/>
      <c r="W53" s="90"/>
      <c r="X53" s="88"/>
      <c r="Y53" s="90"/>
      <c r="Z53" s="87"/>
      <c r="AA53" s="90"/>
      <c r="AB53" s="90"/>
      <c r="AC53" s="90"/>
      <c r="AD53" s="90"/>
      <c r="AE53" s="88"/>
      <c r="AF53" s="89"/>
      <c r="AG53" s="87"/>
      <c r="AH53" s="90"/>
      <c r="AI53" s="90"/>
      <c r="AJ53" s="90"/>
      <c r="AK53" s="90"/>
      <c r="AL53" s="88"/>
      <c r="AM53" s="89"/>
      <c r="AN53" s="87"/>
      <c r="AO53" s="90"/>
      <c r="AP53" s="90"/>
      <c r="AQ53" s="90"/>
      <c r="AR53" s="90"/>
      <c r="AS53" s="88"/>
      <c r="AT53" s="89"/>
      <c r="AU53" s="87"/>
      <c r="AV53" s="90"/>
      <c r="AW53" s="90"/>
      <c r="AX53" s="90"/>
      <c r="AY53" s="90"/>
      <c r="AZ53" s="90"/>
      <c r="BA53" s="88"/>
      <c r="BB53" s="91"/>
      <c r="BC53" s="28"/>
      <c r="BE53" s="29"/>
      <c r="BF53" s="91"/>
    </row>
    <row r="54" customFormat="false" ht="15" hidden="false" customHeight="false" outlineLevel="0" collapsed="false">
      <c r="B54" s="31" t="n">
        <v>44958</v>
      </c>
      <c r="C54" s="69" t="n">
        <v>111813.040364866</v>
      </c>
      <c r="D54" s="33" t="n">
        <v>618.994093344293</v>
      </c>
      <c r="E54" s="34" t="n">
        <f aca="false">D54/D53-1</f>
        <v>0.0153000000000001</v>
      </c>
      <c r="F54" s="35" t="n">
        <v>773708345.64619</v>
      </c>
      <c r="G54" s="35" t="n">
        <v>135518591.670386</v>
      </c>
      <c r="H54" s="35" t="n">
        <v>6986017.46227684</v>
      </c>
      <c r="I54" s="35" t="n">
        <v>355330509.584174</v>
      </c>
      <c r="J54" s="35" t="n">
        <v>8425817.4301265</v>
      </c>
      <c r="K54" s="28"/>
      <c r="L54" s="29"/>
      <c r="M54" s="92"/>
      <c r="N54" s="28"/>
      <c r="P54" s="29"/>
      <c r="Q54" s="92"/>
      <c r="R54" s="28"/>
      <c r="X54" s="29"/>
      <c r="Z54" s="28"/>
      <c r="AE54" s="29"/>
      <c r="AF54" s="92"/>
      <c r="AG54" s="28"/>
      <c r="AL54" s="29"/>
      <c r="AM54" s="92"/>
      <c r="AN54" s="28"/>
      <c r="AS54" s="29"/>
      <c r="AT54" s="92"/>
      <c r="AU54" s="28"/>
      <c r="BA54" s="29"/>
      <c r="BB54" s="30"/>
      <c r="BC54" s="28"/>
      <c r="BE54" s="29"/>
      <c r="BF54" s="30"/>
    </row>
    <row r="55" customFormat="false" ht="15" hidden="false" customHeight="false" outlineLevel="0" collapsed="false">
      <c r="B55" s="31" t="n">
        <v>44986</v>
      </c>
      <c r="C55" s="69" t="n">
        <v>113592.209463152</v>
      </c>
      <c r="D55" s="33" t="n">
        <v>628.46470297246</v>
      </c>
      <c r="E55" s="34" t="n">
        <f aca="false">D55/D54-1</f>
        <v>0.0153000000000001</v>
      </c>
      <c r="F55" s="35" t="n">
        <v>763446943.797914</v>
      </c>
      <c r="G55" s="35" t="n">
        <v>136796491.005469</v>
      </c>
      <c r="H55" s="35" t="n">
        <v>6788532.2763257</v>
      </c>
      <c r="I55" s="35" t="n">
        <v>360535470.83633</v>
      </c>
      <c r="J55" s="35" t="n">
        <v>8431636.66817359</v>
      </c>
      <c r="K55" s="67" t="n">
        <f aca="false">D49/D46-1</f>
        <v>0.0552887597410001</v>
      </c>
      <c r="L55" s="68" t="n">
        <f aca="false">C49/C46-1</f>
        <v>0.0581054344914249</v>
      </c>
      <c r="M55" s="93" t="n">
        <f aca="false">K55*0.7+L55*0.3</f>
        <v>0.0561337621661276</v>
      </c>
      <c r="N55" s="67" t="n">
        <f aca="false">C52/C46-1</f>
        <v>0.119587110500287</v>
      </c>
      <c r="O55" s="62" t="n">
        <f aca="false">(SUM($F47:$F52)/AVERAGE($J47:$J52))/(SUM($F35:$F40)/AVERAGE($J35:$J40))-1</f>
        <v>0.296724756288631</v>
      </c>
      <c r="P55" s="68" t="n">
        <f aca="false">(SQRT(1+O55)-1)*1.03</f>
        <v>0.1429003768209</v>
      </c>
      <c r="Q55" s="93" t="n">
        <f aca="false">IF(N55&gt;P55,P55,N55)</f>
        <v>0.119587110500287</v>
      </c>
      <c r="R55" s="67" t="n">
        <f aca="false">$C52/$C46-1</f>
        <v>0.119587110500287</v>
      </c>
      <c r="S55" s="62" t="n">
        <f aca="false">((SUM($G47:$G52)/AVERAGE($J47:$J52))/(SUM($G35:$G40)/AVERAGE($J35:$J40))-1)/2</f>
        <v>0.150976140999579</v>
      </c>
      <c r="T55" s="62" t="n">
        <f aca="false">R55*0.5+S55*0.5</f>
        <v>0.135281625749933</v>
      </c>
      <c r="U55" s="62" t="n">
        <f aca="false">((SUM($I47:$I52)/AVERAGE($J47:$J52))/(SUM($I35:$I40)/AVERAGE($J35:$J40))-1)/2</f>
        <v>0.145864049088343</v>
      </c>
      <c r="V55" s="62" t="n">
        <f aca="false">IF(T55&gt;U55,U55,T55)</f>
        <v>0.135281625749933</v>
      </c>
      <c r="W55" s="62" t="n">
        <f aca="false">$D52/$D46-1</f>
        <v>0.113634366435698</v>
      </c>
      <c r="X55" s="68" t="n">
        <f aca="false">(V55+W55)/2</f>
        <v>0.124457996092816</v>
      </c>
      <c r="Y55" s="94" t="n">
        <f aca="false">IF(W55&gt;V55,X55,V55)</f>
        <v>0.135281625749933</v>
      </c>
      <c r="Z55" s="67" t="n">
        <f aca="false">AVERAGE($C47:$C52)/AVERAGE($C41:$C46)-1</f>
        <v>0.119587110500287</v>
      </c>
      <c r="AA55" s="62" t="n">
        <f aca="false">(((SUM($G47:$G52)-SUM($H47:$H52))/AVERAGE($J47:$J52))/((SUM($G35:$G40)-SUM($H35:$H40))/AVERAGE($J35:$J40))-1)</f>
        <v>0.302447118892791</v>
      </c>
      <c r="AB55" s="62" t="n">
        <f aca="false">SQRT(1+AA55)-1</f>
        <v>0.141248053182476</v>
      </c>
      <c r="AC55" s="62" t="n">
        <f aca="false">0.7*Z55+0.3*AB55</f>
        <v>0.126085393304944</v>
      </c>
      <c r="AD55" s="62"/>
      <c r="AE55" s="68"/>
      <c r="AF55" s="93" t="n">
        <f aca="false">AC55</f>
        <v>0.126085393304944</v>
      </c>
      <c r="AG55" s="67" t="n">
        <f aca="false">AVERAGE($C47:$C52)/AVERAGE($C41:$C46)-1</f>
        <v>0.119587110500287</v>
      </c>
      <c r="AH55" s="62" t="n">
        <f aca="false">(((SUM($G47:$G52))/AVERAGE($J47:$J52))/((SUM($G35:$G40))/AVERAGE($J35:$J40))-1)</f>
        <v>0.301952281999157</v>
      </c>
      <c r="AI55" s="62" t="n">
        <f aca="false">SQRT(1+AH55)-1</f>
        <v>0.141031236206598</v>
      </c>
      <c r="AJ55" s="62" t="n">
        <f aca="false">0.7*AG55+0.3*AI55</f>
        <v>0.12602034821218</v>
      </c>
      <c r="AK55" s="62"/>
      <c r="AL55" s="68"/>
      <c r="AM55" s="93" t="n">
        <f aca="false">AJ55</f>
        <v>0.12602034821218</v>
      </c>
      <c r="AN55" s="67" t="n">
        <f aca="false">AVERAGE($C47:$C52)/AVERAGE($C41:$C46)-1</f>
        <v>0.119587110500287</v>
      </c>
      <c r="AO55" s="62" t="n">
        <f aca="false">(((SUM($G47:$G52)-SUM($H47:$H52))/AVERAGE($J47:$J52))/((SUM($G35:$G40)-SUM($H35:$H40))/AVERAGE($J35:$J40))-1)</f>
        <v>0.302447118892791</v>
      </c>
      <c r="AP55" s="62" t="n">
        <f aca="false">SQRT(1+AO55)-1</f>
        <v>0.141248053182476</v>
      </c>
      <c r="AQ55" s="62" t="n">
        <f aca="false">0.5*AN55+0.5*AP55</f>
        <v>0.130417581841382</v>
      </c>
      <c r="AR55" s="62"/>
      <c r="AS55" s="68"/>
      <c r="AT55" s="93" t="n">
        <f aca="false">AQ55</f>
        <v>0.130417581841382</v>
      </c>
      <c r="AU55" s="67" t="n">
        <f aca="false">$C52/$C46-1</f>
        <v>0.119587110500287</v>
      </c>
      <c r="AV55" s="62" t="n">
        <f aca="false">(((SUM($G47:$G52)-SUM(H47:H52))/AVERAGE($J47:$J52))/((SUM($G35:$G40)-SUM(H35:H40))/AVERAGE($J35:$J40))-1)/2</f>
        <v>0.151223559446395</v>
      </c>
      <c r="AW55" s="62" t="n">
        <f aca="false">AU55*0.5+AV55*0.5</f>
        <v>0.135405334973341</v>
      </c>
      <c r="AX55" s="62" t="n">
        <f aca="false">((SUM($I47:$I52)/AVERAGE($J47:$J52))/(SUM($I35:$I40)/AVERAGE($J35:$J40))-1)/2</f>
        <v>0.145864049088343</v>
      </c>
      <c r="AY55" s="62" t="n">
        <f aca="false">IF(AW55&gt;AX55,AX55,AW55)</f>
        <v>0.135405334973341</v>
      </c>
      <c r="AZ55" s="62" t="n">
        <f aca="false">$D52/$D46-1</f>
        <v>0.113634366435698</v>
      </c>
      <c r="BA55" s="68" t="n">
        <f aca="false">(AY55+AZ55)/2</f>
        <v>0.12451985070452</v>
      </c>
      <c r="BB55" s="95" t="n">
        <f aca="false">IF(AZ55&gt;AY55,BA55,AY55)</f>
        <v>0.135405334973341</v>
      </c>
      <c r="BC55" s="67" t="n">
        <f aca="false">$C52/$C46-1</f>
        <v>0.119587110500287</v>
      </c>
      <c r="BD55" s="62" t="n">
        <f aca="false">(((SUM($I47:$I52))/AVERAGE($J47:$J52))/((SUM($I35:$I40))/AVERAGE($J35:$J40))-1)</f>
        <v>0.291728098176685</v>
      </c>
      <c r="BE55" s="68" t="n">
        <f aca="false">(SQRT(1+BD55)-1)*1.03</f>
        <v>0.14063843237596</v>
      </c>
      <c r="BF55" s="95" t="n">
        <f aca="false">MIN(BC55,BE55)</f>
        <v>0.119587110500287</v>
      </c>
    </row>
    <row r="56" customFormat="false" ht="15" hidden="false" customHeight="false" outlineLevel="0" collapsed="false">
      <c r="B56" s="31" t="n">
        <v>45017</v>
      </c>
      <c r="C56" s="69" t="n">
        <v>115399.688700129</v>
      </c>
      <c r="D56" s="33" t="n">
        <v>638.080212927939</v>
      </c>
      <c r="E56" s="34" t="n">
        <f aca="false">D56/D55-1</f>
        <v>0.0153000000000001</v>
      </c>
      <c r="F56" s="35" t="n">
        <v>779034659.973762</v>
      </c>
      <c r="G56" s="35" t="n">
        <v>123126714.608808</v>
      </c>
      <c r="H56" s="35" t="n">
        <v>6111602.15794691</v>
      </c>
      <c r="I56" s="35" t="n">
        <v>350092507.460164</v>
      </c>
      <c r="J56" s="35" t="n">
        <v>8437459.92524101</v>
      </c>
      <c r="K56" s="28"/>
      <c r="L56" s="29"/>
      <c r="M56" s="92"/>
      <c r="N56" s="28"/>
      <c r="P56" s="29"/>
      <c r="Q56" s="92"/>
      <c r="R56" s="28"/>
      <c r="X56" s="29"/>
      <c r="Z56" s="28"/>
      <c r="AE56" s="29"/>
      <c r="AF56" s="92"/>
      <c r="AG56" s="28"/>
      <c r="AL56" s="29"/>
      <c r="AM56" s="92"/>
      <c r="AN56" s="28"/>
      <c r="AS56" s="29"/>
      <c r="AT56" s="92"/>
      <c r="AU56" s="28"/>
      <c r="BA56" s="29"/>
      <c r="BB56" s="30"/>
      <c r="BC56" s="28"/>
      <c r="BE56" s="29"/>
      <c r="BF56" s="30"/>
    </row>
    <row r="57" customFormat="false" ht="15" hidden="false" customHeight="false" outlineLevel="0" collapsed="false">
      <c r="B57" s="31" t="n">
        <v>45047</v>
      </c>
      <c r="C57" s="69" t="n">
        <v>117235.928546726</v>
      </c>
      <c r="D57" s="33" t="n">
        <v>647.842840185737</v>
      </c>
      <c r="E57" s="34" t="n">
        <f aca="false">D57/D56-1</f>
        <v>0.0153000000000001</v>
      </c>
      <c r="F57" s="35" t="n">
        <v>928406997.399364</v>
      </c>
      <c r="G57" s="35" t="n">
        <v>143507401.312773</v>
      </c>
      <c r="H57" s="35" t="n">
        <v>6084081.91913448</v>
      </c>
      <c r="I57" s="35" t="n">
        <v>370849426.380608</v>
      </c>
      <c r="J57" s="35" t="n">
        <v>8443287.20410445</v>
      </c>
      <c r="K57" s="28"/>
      <c r="L57" s="29"/>
      <c r="M57" s="92"/>
      <c r="N57" s="28"/>
      <c r="P57" s="29"/>
      <c r="Q57" s="92"/>
      <c r="R57" s="28"/>
      <c r="X57" s="29"/>
      <c r="Z57" s="28"/>
      <c r="AE57" s="29"/>
      <c r="AF57" s="92"/>
      <c r="AG57" s="28"/>
      <c r="AL57" s="29"/>
      <c r="AM57" s="92"/>
      <c r="AN57" s="28"/>
      <c r="AS57" s="29"/>
      <c r="AT57" s="92"/>
      <c r="AU57" s="28"/>
      <c r="BA57" s="29"/>
      <c r="BB57" s="30"/>
      <c r="BC57" s="28"/>
      <c r="BE57" s="29"/>
      <c r="BF57" s="30"/>
    </row>
    <row r="58" customFormat="false" ht="15" hidden="false" customHeight="false" outlineLevel="0" collapsed="false">
      <c r="B58" s="31" t="n">
        <v>45078</v>
      </c>
      <c r="C58" s="69" t="n">
        <v>119101.386641761</v>
      </c>
      <c r="D58" s="33" t="n">
        <v>657.754835640578</v>
      </c>
      <c r="E58" s="34" t="n">
        <f aca="false">D58/D57-1</f>
        <v>0.0153000000000001</v>
      </c>
      <c r="F58" s="35" t="n">
        <v>976864617.883237</v>
      </c>
      <c r="G58" s="35" t="n">
        <v>154772493.998724</v>
      </c>
      <c r="H58" s="35" t="n">
        <v>6071568.9665714</v>
      </c>
      <c r="I58" s="35" t="n">
        <v>386305960.632459</v>
      </c>
      <c r="J58" s="35" t="n">
        <v>8449118.50754155</v>
      </c>
      <c r="K58" s="67" t="n">
        <f aca="false">D52/D49-1</f>
        <v>0.0552887597410001</v>
      </c>
      <c r="L58" s="68" t="n">
        <f aca="false">C52/C49-1</f>
        <v>0.0581054344914249</v>
      </c>
      <c r="M58" s="93" t="n">
        <f aca="false">K58*0.7+L58*0.3</f>
        <v>0.0561337621661276</v>
      </c>
      <c r="N58" s="28"/>
      <c r="P58" s="29"/>
      <c r="Q58" s="92"/>
      <c r="R58" s="28"/>
      <c r="X58" s="29"/>
      <c r="Z58" s="28"/>
      <c r="AE58" s="29"/>
      <c r="AF58" s="92"/>
      <c r="AG58" s="28"/>
      <c r="AL58" s="29"/>
      <c r="AM58" s="92"/>
      <c r="AN58" s="28"/>
      <c r="AS58" s="29"/>
      <c r="AT58" s="92"/>
      <c r="AU58" s="28"/>
      <c r="BA58" s="29"/>
      <c r="BB58" s="30"/>
      <c r="BC58" s="28"/>
      <c r="BE58" s="29"/>
      <c r="BF58" s="30"/>
    </row>
    <row r="59" customFormat="false" ht="15" hidden="false" customHeight="false" outlineLevel="0" collapsed="false">
      <c r="B59" s="31" t="n">
        <v>45108</v>
      </c>
      <c r="C59" s="69" t="n">
        <v>120996.527906005</v>
      </c>
      <c r="D59" s="33" t="n">
        <v>667.818484625879</v>
      </c>
      <c r="E59" s="34" t="n">
        <f aca="false">D59/D58-1</f>
        <v>0.0153000000000001</v>
      </c>
      <c r="F59" s="35" t="n">
        <v>1053931669.56483</v>
      </c>
      <c r="G59" s="35" t="n">
        <v>161821999.187205</v>
      </c>
      <c r="H59" s="35" t="n">
        <v>6895546.68036121</v>
      </c>
      <c r="I59" s="35" t="n">
        <v>496018935.548829</v>
      </c>
      <c r="J59" s="35" t="n">
        <v>8454953.83833185</v>
      </c>
      <c r="K59" s="28"/>
      <c r="L59" s="29"/>
      <c r="M59" s="92"/>
      <c r="N59" s="28"/>
      <c r="P59" s="29"/>
      <c r="Q59" s="92"/>
      <c r="R59" s="28"/>
      <c r="X59" s="29"/>
      <c r="Z59" s="28"/>
      <c r="AE59" s="29"/>
      <c r="AF59" s="92"/>
      <c r="AG59" s="28"/>
      <c r="AL59" s="29"/>
      <c r="AM59" s="92"/>
      <c r="AN59" s="28"/>
      <c r="AS59" s="29"/>
      <c r="AT59" s="92"/>
      <c r="AU59" s="28"/>
      <c r="BA59" s="29"/>
      <c r="BB59" s="30"/>
      <c r="BC59" s="28"/>
      <c r="BE59" s="29"/>
      <c r="BF59" s="30"/>
    </row>
    <row r="60" customFormat="false" ht="15" hidden="false" customHeight="false" outlineLevel="0" collapsed="false">
      <c r="B60" s="31" t="n">
        <v>45139</v>
      </c>
      <c r="C60" s="69" t="n">
        <v>122921.824658045</v>
      </c>
      <c r="D60" s="33" t="n">
        <v>678.036107440655</v>
      </c>
      <c r="E60" s="34" t="n">
        <f aca="false">D60/D59-1</f>
        <v>0.0153000000000001</v>
      </c>
      <c r="F60" s="35" t="n">
        <v>974100409.150262</v>
      </c>
      <c r="G60" s="35" t="n">
        <v>161378354.806939</v>
      </c>
      <c r="H60" s="35" t="n">
        <v>6097469.59438085</v>
      </c>
      <c r="I60" s="35" t="n">
        <v>397293507.028413</v>
      </c>
      <c r="J60" s="35" t="n">
        <v>8460793.19925682</v>
      </c>
      <c r="K60" s="28"/>
      <c r="L60" s="29"/>
      <c r="M60" s="92"/>
      <c r="N60" s="28"/>
      <c r="P60" s="29"/>
      <c r="Q60" s="92"/>
      <c r="R60" s="28"/>
      <c r="X60" s="29"/>
      <c r="Z60" s="28"/>
      <c r="AE60" s="29"/>
      <c r="AF60" s="92"/>
      <c r="AG60" s="28"/>
      <c r="AL60" s="29"/>
      <c r="AM60" s="92"/>
      <c r="AN60" s="28"/>
      <c r="AS60" s="29"/>
      <c r="AT60" s="92"/>
      <c r="AU60" s="28"/>
      <c r="BA60" s="29"/>
      <c r="BB60" s="30"/>
      <c r="BC60" s="28"/>
      <c r="BE60" s="29"/>
      <c r="BF60" s="30"/>
    </row>
    <row r="61" customFormat="false" ht="15" hidden="false" customHeight="false" outlineLevel="0" collapsed="false">
      <c r="B61" s="31" t="n">
        <v>45170</v>
      </c>
      <c r="C61" s="69" t="n">
        <v>124877.756732004</v>
      </c>
      <c r="D61" s="33" t="n">
        <v>688.410059884498</v>
      </c>
      <c r="E61" s="34" t="n">
        <f aca="false">D61/D60-1</f>
        <v>0.0153000000000001</v>
      </c>
      <c r="F61" s="35" t="n">
        <v>985568462.789117</v>
      </c>
      <c r="G61" s="35" t="n">
        <v>162633054.570622</v>
      </c>
      <c r="H61" s="35" t="n">
        <v>7222061.9788748</v>
      </c>
      <c r="I61" s="35" t="n">
        <v>406077814.632341</v>
      </c>
      <c r="J61" s="35" t="n">
        <v>8466636.59309985</v>
      </c>
      <c r="K61" s="67" t="n">
        <f aca="false">D55/D52-1</f>
        <v>0.0466058515770003</v>
      </c>
      <c r="L61" s="68" t="n">
        <f aca="false">C55/C52-1</f>
        <v>0.0484996040190304</v>
      </c>
      <c r="M61" s="93" t="n">
        <f aca="false">K61*0.7+L61*0.3</f>
        <v>0.0471739773096093</v>
      </c>
      <c r="N61" s="67" t="n">
        <f aca="false">C58/C52-1</f>
        <v>0.0993514196280634</v>
      </c>
      <c r="O61" s="62" t="n">
        <f aca="false">(SUM($F53:$F58)/AVERAGE($J53:$J58))/(SUM($F41:$F46)/AVERAGE($J41:$J46))-1</f>
        <v>0.262859530013517</v>
      </c>
      <c r="P61" s="68" t="n">
        <f aca="false">(SQRT(1+O61)-1)*1.03</f>
        <v>0.127483336982153</v>
      </c>
      <c r="Q61" s="93" t="n">
        <f aca="false">IF(N61&gt;P61,P61,N61)</f>
        <v>0.0993514196280634</v>
      </c>
      <c r="R61" s="67" t="n">
        <f aca="false">$C58/$C52-1</f>
        <v>0.0993514196280634</v>
      </c>
      <c r="S61" s="62" t="n">
        <f aca="false">((SUM($G53:$G58)/AVERAGE($J53:$J58))/(SUM($G41:$G46)/AVERAGE($J41:$J46))-1)/2</f>
        <v>0.132108295063392</v>
      </c>
      <c r="T61" s="62" t="n">
        <f aca="false">R61*0.5+S61*0.5</f>
        <v>0.115729857345727</v>
      </c>
      <c r="U61" s="62" t="n">
        <f aca="false">((SUM($I53:$I58)/AVERAGE($J53:$J58))/(SUM($I41:$I46)/AVERAGE($J41:$J46))-1)/2</f>
        <v>0.131033968119649</v>
      </c>
      <c r="V61" s="62" t="n">
        <f aca="false">IF(T61&gt;U61,U61,T61)</f>
        <v>0.115729857345727</v>
      </c>
      <c r="W61" s="62" t="n">
        <f aca="false">$D58/$D52-1</f>
        <v>0.0953838085552179</v>
      </c>
      <c r="X61" s="68" t="n">
        <f aca="false">(V61+W61)/2</f>
        <v>0.105556832950473</v>
      </c>
      <c r="Y61" s="94" t="n">
        <f aca="false">IF(W61&gt;V61,X61,V61)</f>
        <v>0.115729857345727</v>
      </c>
      <c r="Z61" s="67" t="n">
        <f aca="false">AVERAGE($C53:$C58)/AVERAGE($C47:$C52)-1</f>
        <v>0.10756818895548</v>
      </c>
      <c r="AA61" s="62" t="n">
        <f aca="false">(((SUM($G53:$G58)-SUM($H53:$H58))/AVERAGE($J53:$J58))/((SUM($G41:$G46)-SUM($H41:$H46))/AVERAGE($J41:$J46))-1)</f>
        <v>0.265019919501972</v>
      </c>
      <c r="AB61" s="62" t="n">
        <f aca="false">SQRT(1+AA61)-1</f>
        <v>0.12473104318409</v>
      </c>
      <c r="AC61" s="62" t="n">
        <f aca="false">0.7*Z61+0.3*AB61</f>
        <v>0.112717045224063</v>
      </c>
      <c r="AD61" s="62" t="n">
        <f aca="false">((SUM($I47:$I58)-SUM(H47:H58))/AVERAGE($J47:$J58))/((SUM($I35:$I46)-SUM(H35:H46))/AVERAGE($J35:$J46))-1</f>
        <v>0.276129485892702</v>
      </c>
      <c r="AE61" s="68" t="n">
        <f aca="false">(1+AD61*1.03)/(1+AF55)-1</f>
        <v>0.1406003293408</v>
      </c>
      <c r="AF61" s="93" t="n">
        <f aca="false">IF(AC61&gt;AE61,AE61,AC61)</f>
        <v>0.112717045224063</v>
      </c>
      <c r="AG61" s="67" t="n">
        <f aca="false">AVERAGE($C53:$C58)/AVERAGE($C47:$C52)-1</f>
        <v>0.10756818895548</v>
      </c>
      <c r="AH61" s="62" t="n">
        <f aca="false">(((SUM($G53:$G58))/AVERAGE($J53:$J58))/((SUM($G41:$G46))/AVERAGE($J41:$J46))-1)</f>
        <v>0.264216590126783</v>
      </c>
      <c r="AI61" s="62" t="n">
        <f aca="false">SQRT(1+AH61)-1</f>
        <v>0.124373865814562</v>
      </c>
      <c r="AJ61" s="62" t="n">
        <f aca="false">0.7*AG61+0.3*AI61</f>
        <v>0.112609892013205</v>
      </c>
      <c r="AK61" s="62" t="n">
        <f aca="false">(SUM($I47:$I58)/AVERAGE($J47:$J58))/(SUM($I35:$I46)/AVERAGE($J35:$J46))-1</f>
        <v>0.275994079790944</v>
      </c>
      <c r="AL61" s="68" t="n">
        <f aca="false">(1+AK61*1.03)/(1+AM55)-1</f>
        <v>0.140542357181872</v>
      </c>
      <c r="AM61" s="93" t="n">
        <f aca="false">IF(AJ61&gt;AL61,AL61,AJ61)</f>
        <v>0.112609892013205</v>
      </c>
      <c r="AN61" s="67" t="n">
        <f aca="false">AVERAGE($C53:$C58)/AVERAGE($C47:$C52)-1</f>
        <v>0.10756818895548</v>
      </c>
      <c r="AO61" s="62" t="n">
        <f aca="false">(((SUM($G53:$G58)-SUM($H53:$H58))/AVERAGE($J53:$J58))/((SUM($G41:$G46)-SUM($H41:$H46))/AVERAGE($J41:$J46))-1)</f>
        <v>0.265019919501972</v>
      </c>
      <c r="AP61" s="62" t="n">
        <f aca="false">SQRT(1+AO61)-1</f>
        <v>0.12473104318409</v>
      </c>
      <c r="AQ61" s="62" t="n">
        <f aca="false">0.5*AN61+0.5*AP61</f>
        <v>0.116149616069785</v>
      </c>
      <c r="AR61" s="62" t="n">
        <f aca="false">(SUM($I47:$I58)/AVERAGE($J47:$J58))/(SUM($I35:$I46)/AVERAGE($J35:$J46))-1</f>
        <v>0.275994079790944</v>
      </c>
      <c r="AS61" s="68" t="n">
        <f aca="false">(1+AR61*1.03)/(1+AT55)-1</f>
        <v>0.136105738989541</v>
      </c>
      <c r="AT61" s="93" t="n">
        <f aca="false">IF(AQ61&gt;AS61,AS61,AQ61)</f>
        <v>0.116149616069785</v>
      </c>
      <c r="AU61" s="67" t="n">
        <f aca="false">$C58/$C52-1</f>
        <v>0.0993514196280634</v>
      </c>
      <c r="AV61" s="62" t="n">
        <f aca="false">(((SUM($G53:$G58)-SUM(H53:H58))/AVERAGE($J53:$J58))/((SUM($G41:$G46)-SUM(H41:H46))/AVERAGE($J41:$J46))-1)/2</f>
        <v>0.132509959750986</v>
      </c>
      <c r="AW61" s="62" t="n">
        <f aca="false">AU61*0.5+AV61*0.5</f>
        <v>0.115930689689525</v>
      </c>
      <c r="AX61" s="62" t="n">
        <f aca="false">((SUM($I53:$I58)/AVERAGE($J53:$J58))/(SUM($I41:$I46)/AVERAGE($J41:$J46))-1)/2</f>
        <v>0.131033968119649</v>
      </c>
      <c r="AY61" s="62" t="n">
        <f aca="false">IF(AW61&gt;AX61,AX61,AW61)</f>
        <v>0.115930689689525</v>
      </c>
      <c r="AZ61" s="62" t="n">
        <f aca="false">$D58/$D52-1</f>
        <v>0.0953838085552179</v>
      </c>
      <c r="BA61" s="68" t="n">
        <f aca="false">(AY61+AZ61)/2</f>
        <v>0.105657249122371</v>
      </c>
      <c r="BB61" s="95" t="n">
        <f aca="false">IF(AZ61&gt;AY61,BA61,AY61)</f>
        <v>0.115930689689525</v>
      </c>
      <c r="BC61" s="67" t="n">
        <f aca="false">$C58/$C52-1</f>
        <v>0.0993514196280634</v>
      </c>
      <c r="BD61" s="62" t="n">
        <f aca="false">(((SUM($I53:$I58))/AVERAGE($J53:$J58))/((SUM($I41:$I46))/AVERAGE($J41:$J46))-1)</f>
        <v>0.262067936239298</v>
      </c>
      <c r="BE61" s="68" t="n">
        <f aca="false">(SQRT(1+BD61)-1)*1.03</f>
        <v>0.127120509521921</v>
      </c>
      <c r="BF61" s="95" t="n">
        <f aca="false">MIN(BC61,BE61)</f>
        <v>0.0993514196280634</v>
      </c>
    </row>
    <row r="62" customFormat="false" ht="15" hidden="false" customHeight="false" outlineLevel="0" collapsed="false">
      <c r="B62" s="31" t="n">
        <v>45200</v>
      </c>
      <c r="C62" s="69" t="n">
        <v>126864.811597124</v>
      </c>
      <c r="D62" s="33" t="n">
        <v>698.94273380073</v>
      </c>
      <c r="E62" s="34" t="n">
        <f aca="false">D62/D61-1</f>
        <v>0.0153000000000001</v>
      </c>
      <c r="F62" s="35" t="n">
        <v>1004746773.78783</v>
      </c>
      <c r="G62" s="35" t="n">
        <v>175656714.104922</v>
      </c>
      <c r="H62" s="35" t="n">
        <v>7528933.98180624</v>
      </c>
      <c r="I62" s="35" t="n">
        <v>424884314.852611</v>
      </c>
      <c r="J62" s="35" t="n">
        <v>8472484.02264625</v>
      </c>
      <c r="K62" s="28"/>
      <c r="L62" s="29"/>
      <c r="M62" s="92"/>
      <c r="N62" s="28"/>
      <c r="P62" s="29"/>
      <c r="Q62" s="92"/>
      <c r="R62" s="28"/>
      <c r="X62" s="29"/>
      <c r="Z62" s="28"/>
      <c r="AE62" s="29"/>
      <c r="AF62" s="92"/>
      <c r="AG62" s="28"/>
      <c r="AL62" s="29"/>
      <c r="AM62" s="92"/>
      <c r="AN62" s="28"/>
      <c r="AS62" s="29"/>
      <c r="AT62" s="92"/>
      <c r="AU62" s="28"/>
      <c r="BA62" s="29"/>
      <c r="BB62" s="30"/>
      <c r="BC62" s="28"/>
      <c r="BE62" s="29"/>
      <c r="BF62" s="30"/>
    </row>
    <row r="63" customFormat="false" ht="15" hidden="false" customHeight="false" outlineLevel="0" collapsed="false">
      <c r="B63" s="31" t="n">
        <v>45231</v>
      </c>
      <c r="C63" s="69" t="n">
        <v>128883.484479257</v>
      </c>
      <c r="D63" s="33" t="n">
        <v>709.636557627882</v>
      </c>
      <c r="E63" s="34" t="n">
        <f aca="false">D63/D62-1</f>
        <v>0.0153000000000001</v>
      </c>
      <c r="F63" s="35" t="n">
        <v>940523163.791887</v>
      </c>
      <c r="G63" s="35" t="n">
        <v>162795615.063074</v>
      </c>
      <c r="H63" s="35" t="n">
        <v>7219345.31800256</v>
      </c>
      <c r="I63" s="35" t="n">
        <v>418223884.865353</v>
      </c>
      <c r="J63" s="35" t="n">
        <v>8478335.49068325</v>
      </c>
      <c r="K63" s="28"/>
      <c r="L63" s="29"/>
      <c r="M63" s="92"/>
      <c r="N63" s="28"/>
      <c r="P63" s="29"/>
      <c r="Q63" s="92"/>
      <c r="R63" s="28"/>
      <c r="X63" s="29"/>
      <c r="Z63" s="28"/>
      <c r="AE63" s="29"/>
      <c r="AF63" s="92"/>
      <c r="AG63" s="28"/>
      <c r="AL63" s="29"/>
      <c r="AM63" s="92"/>
      <c r="AN63" s="28"/>
      <c r="AS63" s="29"/>
      <c r="AT63" s="92"/>
      <c r="AU63" s="28"/>
      <c r="BA63" s="29"/>
      <c r="BB63" s="30"/>
      <c r="BC63" s="28"/>
      <c r="BE63" s="29"/>
      <c r="BF63" s="30"/>
    </row>
    <row r="64" customFormat="false" ht="15" hidden="false" customHeight="false" outlineLevel="0" collapsed="false">
      <c r="B64" s="42" t="n">
        <v>45261</v>
      </c>
      <c r="C64" s="76" t="n">
        <v>130934.278484291</v>
      </c>
      <c r="D64" s="44" t="n">
        <v>720.493996959588</v>
      </c>
      <c r="E64" s="45" t="n">
        <f aca="false">D64/D63-1</f>
        <v>0.0153000000000001</v>
      </c>
      <c r="F64" s="46" t="n">
        <v>913277636.16441</v>
      </c>
      <c r="G64" s="46" t="n">
        <v>158995493.505841</v>
      </c>
      <c r="H64" s="46" t="n">
        <v>8317871.36161244</v>
      </c>
      <c r="I64" s="46" t="n">
        <v>419824796.344997</v>
      </c>
      <c r="J64" s="46" t="n">
        <v>8484191</v>
      </c>
      <c r="K64" s="78" t="n">
        <f aca="false">D58/D55-1</f>
        <v>0.0466058515770003</v>
      </c>
      <c r="L64" s="80" t="n">
        <f aca="false">C58/C55-1</f>
        <v>0.0484996040190302</v>
      </c>
      <c r="M64" s="96" t="n">
        <f aca="false">K64*0.7+L64*0.3</f>
        <v>0.0471739773096093</v>
      </c>
      <c r="N64" s="53"/>
      <c r="O64" s="54"/>
      <c r="P64" s="55"/>
      <c r="Q64" s="97"/>
      <c r="R64" s="53"/>
      <c r="S64" s="54"/>
      <c r="T64" s="54"/>
      <c r="U64" s="54"/>
      <c r="V64" s="54"/>
      <c r="W64" s="54"/>
      <c r="X64" s="55"/>
      <c r="Y64" s="54"/>
      <c r="Z64" s="53"/>
      <c r="AA64" s="54"/>
      <c r="AB64" s="54"/>
      <c r="AC64" s="54"/>
      <c r="AD64" s="54"/>
      <c r="AE64" s="55"/>
      <c r="AF64" s="97"/>
      <c r="AG64" s="53"/>
      <c r="AH64" s="54"/>
      <c r="AI64" s="54"/>
      <c r="AJ64" s="54"/>
      <c r="AK64" s="54"/>
      <c r="AL64" s="55"/>
      <c r="AM64" s="97"/>
      <c r="AN64" s="53"/>
      <c r="AO64" s="54"/>
      <c r="AP64" s="54"/>
      <c r="AQ64" s="54"/>
      <c r="AR64" s="54"/>
      <c r="AS64" s="55"/>
      <c r="AT64" s="97"/>
      <c r="AU64" s="53"/>
      <c r="AV64" s="54"/>
      <c r="AW64" s="54"/>
      <c r="AX64" s="54"/>
      <c r="AY64" s="54"/>
      <c r="AZ64" s="54"/>
      <c r="BA64" s="55"/>
      <c r="BB64" s="56"/>
      <c r="BC64" s="53"/>
      <c r="BD64" s="54"/>
      <c r="BE64" s="55"/>
      <c r="BF64" s="56"/>
    </row>
    <row r="65" customFormat="false" ht="15" hidden="false" customHeight="false" outlineLevel="0" collapsed="false">
      <c r="B65" s="19" t="n">
        <v>45292</v>
      </c>
      <c r="C65" s="86" t="n">
        <v>132670.467016993</v>
      </c>
      <c r="D65" s="21" t="n">
        <v>729.860418920063</v>
      </c>
      <c r="E65" s="58" t="n">
        <f aca="false">D65/D64-1</f>
        <v>0.0129999999999999</v>
      </c>
      <c r="F65" s="22" t="n">
        <v>1105670809.67628</v>
      </c>
      <c r="G65" s="22" t="n">
        <v>165461834.906022</v>
      </c>
      <c r="H65" s="22" t="n">
        <v>8361253.83040992</v>
      </c>
      <c r="I65" s="22" t="n">
        <v>555655308.400608</v>
      </c>
      <c r="J65" s="22" t="n">
        <v>8490829.0272956</v>
      </c>
      <c r="K65" s="87"/>
      <c r="L65" s="88"/>
      <c r="M65" s="89"/>
      <c r="N65" s="87"/>
      <c r="O65" s="90"/>
      <c r="P65" s="88"/>
      <c r="Q65" s="89"/>
      <c r="R65" s="87"/>
      <c r="S65" s="90"/>
      <c r="T65" s="90"/>
      <c r="U65" s="90"/>
      <c r="V65" s="90"/>
      <c r="W65" s="90"/>
      <c r="X65" s="88"/>
      <c r="Y65" s="90"/>
      <c r="Z65" s="87"/>
      <c r="AA65" s="90"/>
      <c r="AB65" s="90"/>
      <c r="AC65" s="90"/>
      <c r="AD65" s="90"/>
      <c r="AE65" s="88"/>
      <c r="AF65" s="89"/>
      <c r="AG65" s="87"/>
      <c r="AH65" s="90"/>
      <c r="AI65" s="90"/>
      <c r="AJ65" s="90"/>
      <c r="AK65" s="90"/>
      <c r="AL65" s="88"/>
      <c r="AM65" s="89"/>
      <c r="AN65" s="87"/>
      <c r="AO65" s="90"/>
      <c r="AP65" s="90"/>
      <c r="AQ65" s="90"/>
      <c r="AR65" s="90"/>
      <c r="AS65" s="88"/>
      <c r="AT65" s="89"/>
      <c r="AU65" s="87"/>
      <c r="AV65" s="90"/>
      <c r="AW65" s="90"/>
      <c r="AX65" s="90"/>
      <c r="AY65" s="90"/>
      <c r="AZ65" s="90"/>
      <c r="BA65" s="88"/>
      <c r="BB65" s="91"/>
      <c r="BC65" s="28"/>
      <c r="BE65" s="29"/>
      <c r="BF65" s="91"/>
    </row>
    <row r="66" customFormat="false" ht="15" hidden="false" customHeight="false" outlineLevel="0" collapsed="false">
      <c r="B66" s="31" t="n">
        <v>45323</v>
      </c>
      <c r="C66" s="69" t="n">
        <v>134429.677409638</v>
      </c>
      <c r="D66" s="33" t="n">
        <v>739.348604366024</v>
      </c>
      <c r="E66" s="34" t="n">
        <f aca="false">D66/D65-1</f>
        <v>0.0129999999999999</v>
      </c>
      <c r="F66" s="35" t="n">
        <v>952489830.625368</v>
      </c>
      <c r="G66" s="35" t="n">
        <v>166609155.919813</v>
      </c>
      <c r="H66" s="35" t="n">
        <v>8419906.64273693</v>
      </c>
      <c r="I66" s="35" t="n">
        <v>438658122.85841</v>
      </c>
      <c r="J66" s="35" t="n">
        <v>8497472.24818082</v>
      </c>
      <c r="K66" s="28"/>
      <c r="L66" s="29"/>
      <c r="M66" s="92"/>
      <c r="N66" s="28"/>
      <c r="P66" s="29"/>
      <c r="Q66" s="92"/>
      <c r="R66" s="28"/>
      <c r="X66" s="29"/>
      <c r="Z66" s="28"/>
      <c r="AE66" s="29"/>
      <c r="AF66" s="92"/>
      <c r="AG66" s="28"/>
      <c r="AL66" s="29"/>
      <c r="AM66" s="92"/>
      <c r="AN66" s="28"/>
      <c r="AS66" s="29"/>
      <c r="AT66" s="92"/>
      <c r="AU66" s="28"/>
      <c r="BA66" s="29"/>
      <c r="BB66" s="30"/>
      <c r="BC66" s="28"/>
      <c r="BE66" s="29"/>
      <c r="BF66" s="30"/>
    </row>
    <row r="67" customFormat="false" ht="15" hidden="false" customHeight="false" outlineLevel="0" collapsed="false">
      <c r="B67" s="31" t="n">
        <v>45352</v>
      </c>
      <c r="C67" s="69" t="n">
        <v>136212.21493209</v>
      </c>
      <c r="D67" s="33" t="n">
        <v>748.960136222782</v>
      </c>
      <c r="E67" s="34" t="n">
        <f aca="false">D67/D66-1</f>
        <v>0.0129999999999999</v>
      </c>
      <c r="F67" s="35" t="n">
        <v>937328185.627931</v>
      </c>
      <c r="G67" s="35" t="n">
        <v>167865024.329637</v>
      </c>
      <c r="H67" s="35" t="n">
        <v>8162125.6492986</v>
      </c>
      <c r="I67" s="35" t="n">
        <v>443914853.91484</v>
      </c>
      <c r="J67" s="35" t="n">
        <v>8504120.66671914</v>
      </c>
      <c r="K67" s="67" t="n">
        <f aca="false">D61/D58-1</f>
        <v>0.0466058515770003</v>
      </c>
      <c r="L67" s="68" t="n">
        <f aca="false">C61/C58-1</f>
        <v>0.0484996040190304</v>
      </c>
      <c r="M67" s="93" t="n">
        <f aca="false">K67*0.7+L67*0.3</f>
        <v>0.0471739773096093</v>
      </c>
      <c r="N67" s="67" t="n">
        <f aca="false">C64/C58-1</f>
        <v>0.0993514196280634</v>
      </c>
      <c r="O67" s="62" t="n">
        <f aca="false">(SUM($F59:$F64)/AVERAGE($J59:$J64))/(SUM($F47:$F52)/AVERAGE($J47:$J52))-1</f>
        <v>0.242225835874841</v>
      </c>
      <c r="P67" s="68" t="n">
        <f aca="false">(SQRT(1+O67)-1)*1.03</f>
        <v>0.117988409906484</v>
      </c>
      <c r="Q67" s="93" t="n">
        <f aca="false">IF(N67&gt;P67,P67,N67)</f>
        <v>0.0993514196280634</v>
      </c>
      <c r="R67" s="67" t="n">
        <f aca="false">$C64/$C58-1</f>
        <v>0.0993514196280634</v>
      </c>
      <c r="S67" s="62" t="n">
        <f aca="false">((SUM($G59:$G64)/AVERAGE($J59:$J64))/(SUM($G47:$G52)/AVERAGE($J47:$J52))-1)/2</f>
        <v>0.12180856618659</v>
      </c>
      <c r="T67" s="62" t="n">
        <f aca="false">R67*0.5+S67*0.5</f>
        <v>0.110579992907327</v>
      </c>
      <c r="U67" s="62" t="n">
        <f aca="false">((SUM($I59:$I64)/AVERAGE($J59:$J64))/(SUM($I47:$I52)/AVERAGE($J47:$J52))-1)/2</f>
        <v>0.119257500955521</v>
      </c>
      <c r="V67" s="62" t="n">
        <f aca="false">IF(T67&gt;U67,U67,T67)</f>
        <v>0.110579992907327</v>
      </c>
      <c r="W67" s="62" t="n">
        <f aca="false">$D64/$D58-1</f>
        <v>0.0953838085552181</v>
      </c>
      <c r="X67" s="68" t="n">
        <f aca="false">(V67+W67)/2</f>
        <v>0.102981900731272</v>
      </c>
      <c r="Y67" s="94" t="n">
        <f aca="false">IF(W67&gt;V67,X67,V67)</f>
        <v>0.110579992907327</v>
      </c>
      <c r="Z67" s="67" t="n">
        <f aca="false">AVERAGE($C59:$C64)/AVERAGE($C53:$C58)-1</f>
        <v>0.0993514196280631</v>
      </c>
      <c r="AA67" s="62" t="n">
        <f aca="false">(((SUM($G59:$G64)-SUM($H59:$H64))/AVERAGE($J59:$J64))/((SUM($G47:$G52)-SUM($H47:$H52))/AVERAGE($J47:$J52))-1)</f>
        <v>0.244199678407674</v>
      </c>
      <c r="AB67" s="62" t="n">
        <f aca="false">SQRT(1+AA67)-1</f>
        <v>0.115436989886777</v>
      </c>
      <c r="AC67" s="62" t="n">
        <f aca="false">0.7*Z67+0.3*AB67</f>
        <v>0.104177090705677</v>
      </c>
      <c r="AD67" s="62"/>
      <c r="AE67" s="68"/>
      <c r="AF67" s="93" t="n">
        <f aca="false">AC67</f>
        <v>0.104177090705677</v>
      </c>
      <c r="AG67" s="67" t="n">
        <f aca="false">AVERAGE($C59:$C64)/AVERAGE($C53:$C58)-1</f>
        <v>0.0993514196280631</v>
      </c>
      <c r="AH67" s="62" t="n">
        <f aca="false">(((SUM($G59:$G64))/AVERAGE($J59:$J64))/((SUM($G47:$G52))/AVERAGE($J47:$J52))-1)</f>
        <v>0.24361713237318</v>
      </c>
      <c r="AI67" s="62" t="n">
        <f aca="false">SQRT(1+AH67)-1</f>
        <v>0.115175830249733</v>
      </c>
      <c r="AJ67" s="62" t="n">
        <f aca="false">0.7*AG67+0.3*AI67</f>
        <v>0.104098742814564</v>
      </c>
      <c r="AK67" s="62"/>
      <c r="AL67" s="68"/>
      <c r="AM67" s="93" t="n">
        <f aca="false">AJ67</f>
        <v>0.104098742814564</v>
      </c>
      <c r="AN67" s="67" t="n">
        <f aca="false">AVERAGE($C59:$C64)/AVERAGE($C53:$C58)-1</f>
        <v>0.0993514196280631</v>
      </c>
      <c r="AO67" s="62" t="n">
        <f aca="false">(((SUM($G59:$G64)-SUM($H59:$H64))/AVERAGE($J59:$J64))/((SUM($G47:$G52)-SUM($H47:$H52))/AVERAGE($J47:$J52))-1)</f>
        <v>0.244199678407674</v>
      </c>
      <c r="AP67" s="62" t="n">
        <f aca="false">SQRT(1+AO67)-1</f>
        <v>0.115436989886777</v>
      </c>
      <c r="AQ67" s="62" t="n">
        <f aca="false">0.5*AN67+0.5*AP67</f>
        <v>0.10739420475742</v>
      </c>
      <c r="AR67" s="62"/>
      <c r="AS67" s="68"/>
      <c r="AT67" s="93" t="n">
        <f aca="false">AQ67</f>
        <v>0.10739420475742</v>
      </c>
      <c r="AU67" s="67" t="n">
        <f aca="false">$C64/$C58-1</f>
        <v>0.0993514196280634</v>
      </c>
      <c r="AV67" s="62" t="n">
        <f aca="false">(((SUM($G59:$G64)-SUM(H59:H64))/AVERAGE($J59:$J64))/((SUM($G47:$G52)-SUM(H47:H52))/AVERAGE($J47:$J52))-1)/2</f>
        <v>0.122099839203837</v>
      </c>
      <c r="AW67" s="62" t="n">
        <f aca="false">AU67*0.5+AV67*0.5</f>
        <v>0.11072562941595</v>
      </c>
      <c r="AX67" s="62" t="n">
        <f aca="false">((SUM($I59:$I64)/AVERAGE($J59:$J64))/(SUM($I47:$I52)/AVERAGE($J47:$J52))-1)/2</f>
        <v>0.119257500955521</v>
      </c>
      <c r="AY67" s="62" t="n">
        <f aca="false">IF(AW67&gt;AX67,AX67,AW67)</f>
        <v>0.11072562941595</v>
      </c>
      <c r="AZ67" s="62" t="n">
        <f aca="false">$D64/$D58-1</f>
        <v>0.0953838085552181</v>
      </c>
      <c r="BA67" s="68" t="n">
        <f aca="false">(AY67+AZ67)/2</f>
        <v>0.103054718985584</v>
      </c>
      <c r="BB67" s="95" t="n">
        <f aca="false">IF(AZ67&gt;AY67,BA67,AY67)</f>
        <v>0.11072562941595</v>
      </c>
      <c r="BC67" s="67" t="n">
        <f aca="false">$C64/$C58-1</f>
        <v>0.0993514196280634</v>
      </c>
      <c r="BD67" s="62" t="n">
        <f aca="false">(((SUM($I59:$I64))/AVERAGE($J59:$J64))/((SUM($I47:$I52))/AVERAGE($J47:$J52))-1)</f>
        <v>0.238515001911042</v>
      </c>
      <c r="BE67" s="68" t="n">
        <f aca="false">(SQRT(1+BD67)-1)*1.03</f>
        <v>0.116272465658765</v>
      </c>
      <c r="BF67" s="95" t="n">
        <f aca="false">MIN(BC67,BE67)</f>
        <v>0.0993514196280634</v>
      </c>
    </row>
    <row r="68" customFormat="false" ht="15" hidden="false" customHeight="false" outlineLevel="0" collapsed="false">
      <c r="B68" s="31" t="n">
        <v>45383</v>
      </c>
      <c r="C68" s="69" t="n">
        <v>138018.388902089</v>
      </c>
      <c r="D68" s="33" t="n">
        <v>758.696617993678</v>
      </c>
      <c r="E68" s="34" t="n">
        <f aca="false">D68/D67-1</f>
        <v>0.0129999999999999</v>
      </c>
      <c r="F68" s="35" t="n">
        <v>954570263.469361</v>
      </c>
      <c r="G68" s="35" t="n">
        <v>150601299.234633</v>
      </c>
      <c r="H68" s="35" t="n">
        <v>7330477.14440682</v>
      </c>
      <c r="I68" s="35" t="n">
        <v>429737370.197141</v>
      </c>
      <c r="J68" s="35" t="n">
        <v>8510774.28697718</v>
      </c>
      <c r="K68" s="28"/>
      <c r="L68" s="29"/>
      <c r="M68" s="92"/>
      <c r="N68" s="28"/>
      <c r="P68" s="29"/>
      <c r="Q68" s="92"/>
      <c r="R68" s="28"/>
      <c r="X68" s="29"/>
      <c r="Z68" s="28"/>
      <c r="AE68" s="29"/>
      <c r="AF68" s="92"/>
      <c r="AG68" s="28"/>
      <c r="AL68" s="29"/>
      <c r="AM68" s="92"/>
      <c r="AN68" s="28"/>
      <c r="AS68" s="29"/>
      <c r="AT68" s="92"/>
      <c r="AU68" s="28"/>
      <c r="BA68" s="29"/>
      <c r="BB68" s="30"/>
      <c r="BC68" s="28"/>
      <c r="BE68" s="29"/>
      <c r="BF68" s="30"/>
    </row>
    <row r="69" customFormat="false" ht="15" hidden="false" customHeight="false" outlineLevel="0" collapsed="false">
      <c r="B69" s="31" t="n">
        <v>45413</v>
      </c>
      <c r="C69" s="69" t="n">
        <v>139848.512738931</v>
      </c>
      <c r="D69" s="33" t="n">
        <v>768.559674027596</v>
      </c>
      <c r="E69" s="34" t="n">
        <f aca="false">D69/D68-1</f>
        <v>0.0129999999999999</v>
      </c>
      <c r="F69" s="35" t="n">
        <v>1135579223.96671</v>
      </c>
      <c r="G69" s="35" t="n">
        <v>175379481.81686</v>
      </c>
      <c r="H69" s="35" t="n">
        <v>7279842.79412719</v>
      </c>
      <c r="I69" s="35" t="n">
        <v>453863799.53867</v>
      </c>
      <c r="J69" s="35" t="n">
        <v>8517433.11302479</v>
      </c>
      <c r="K69" s="28"/>
      <c r="L69" s="29"/>
      <c r="M69" s="92"/>
      <c r="N69" s="28"/>
      <c r="P69" s="29"/>
      <c r="Q69" s="92"/>
      <c r="R69" s="28"/>
      <c r="X69" s="29"/>
      <c r="Z69" s="28"/>
      <c r="AE69" s="29"/>
      <c r="AF69" s="92"/>
      <c r="AG69" s="28"/>
      <c r="AL69" s="29"/>
      <c r="AM69" s="92"/>
      <c r="AN69" s="28"/>
      <c r="AS69" s="29"/>
      <c r="AT69" s="92"/>
      <c r="AU69" s="28"/>
      <c r="BA69" s="29"/>
      <c r="BB69" s="30"/>
      <c r="BC69" s="28"/>
      <c r="BE69" s="29"/>
      <c r="BF69" s="30"/>
    </row>
    <row r="70" customFormat="false" ht="15" hidden="false" customHeight="false" outlineLevel="0" collapsed="false">
      <c r="B70" s="31" t="n">
        <v>45444</v>
      </c>
      <c r="C70" s="69" t="n">
        <v>141702.904017849</v>
      </c>
      <c r="D70" s="33" t="n">
        <v>778.550949789954</v>
      </c>
      <c r="E70" s="34" t="n">
        <f aca="false">D70/D69-1</f>
        <v>0.0129999999999999</v>
      </c>
      <c r="F70" s="35" t="n">
        <v>1193685509.1345</v>
      </c>
      <c r="G70" s="35" t="n">
        <v>189266674.467519</v>
      </c>
      <c r="H70" s="35" t="n">
        <v>7247323.71044756</v>
      </c>
      <c r="I70" s="35" t="n">
        <v>472143462.646445</v>
      </c>
      <c r="J70" s="35" t="n">
        <v>8524097.14893495</v>
      </c>
      <c r="K70" s="67" t="n">
        <f aca="false">D64/D61-1</f>
        <v>0.0466058515770005</v>
      </c>
      <c r="L70" s="68" t="n">
        <f aca="false">C64/C61-1</f>
        <v>0.0484996040190302</v>
      </c>
      <c r="M70" s="93" t="n">
        <f aca="false">K70*0.7+L70*0.3</f>
        <v>0.0471739773096094</v>
      </c>
      <c r="N70" s="28"/>
      <c r="P70" s="29"/>
      <c r="Q70" s="92"/>
      <c r="R70" s="28"/>
      <c r="X70" s="29"/>
      <c r="Z70" s="28"/>
      <c r="AE70" s="29"/>
      <c r="AF70" s="92"/>
      <c r="AG70" s="28"/>
      <c r="AL70" s="29"/>
      <c r="AM70" s="92"/>
      <c r="AN70" s="28"/>
      <c r="AS70" s="29"/>
      <c r="AT70" s="92"/>
      <c r="AU70" s="28"/>
      <c r="BA70" s="29"/>
      <c r="BB70" s="30"/>
      <c r="BC70" s="28"/>
      <c r="BE70" s="29"/>
      <c r="BF70" s="30"/>
    </row>
    <row r="71" customFormat="false" ht="15" hidden="false" customHeight="false" outlineLevel="0" collapsed="false">
      <c r="B71" s="31" t="n">
        <v>45474</v>
      </c>
      <c r="C71" s="69" t="n">
        <v>143581.884525126</v>
      </c>
      <c r="D71" s="33" t="n">
        <v>788.672112137224</v>
      </c>
      <c r="E71" s="34" t="n">
        <f aca="false">D71/D70-1</f>
        <v>0.0129999999999999</v>
      </c>
      <c r="F71" s="35" t="n">
        <v>1282160579.53889</v>
      </c>
      <c r="G71" s="35" t="n">
        <v>196566961.687048</v>
      </c>
      <c r="H71" s="35" t="n">
        <v>8210984.07665095</v>
      </c>
      <c r="I71" s="35" t="n">
        <v>603830289.208397</v>
      </c>
      <c r="J71" s="35" t="n">
        <v>8530766.39878387</v>
      </c>
      <c r="K71" s="28"/>
      <c r="L71" s="29"/>
      <c r="M71" s="92"/>
      <c r="N71" s="28"/>
      <c r="P71" s="29"/>
      <c r="Q71" s="92"/>
      <c r="R71" s="28"/>
      <c r="X71" s="29"/>
      <c r="Z71" s="28"/>
      <c r="AE71" s="29"/>
      <c r="AF71" s="92"/>
      <c r="AG71" s="28"/>
      <c r="AL71" s="29"/>
      <c r="AM71" s="92"/>
      <c r="AN71" s="28"/>
      <c r="AS71" s="29"/>
      <c r="AT71" s="92"/>
      <c r="AU71" s="28"/>
      <c r="BA71" s="29"/>
      <c r="BB71" s="30"/>
      <c r="BC71" s="28"/>
      <c r="BE71" s="29"/>
      <c r="BF71" s="30"/>
    </row>
    <row r="72" customFormat="false" ht="15" hidden="false" customHeight="false" outlineLevel="0" collapsed="false">
      <c r="B72" s="31" t="n">
        <v>45505</v>
      </c>
      <c r="C72" s="69" t="n">
        <v>145485.780313929</v>
      </c>
      <c r="D72" s="33" t="n">
        <v>798.924849595008</v>
      </c>
      <c r="E72" s="34" t="n">
        <f aca="false">D72/D71-1</f>
        <v>0.0129999999999999</v>
      </c>
      <c r="F72" s="35" t="n">
        <v>1182629093.51947</v>
      </c>
      <c r="G72" s="35" t="n">
        <v>195840275.396378</v>
      </c>
      <c r="H72" s="35" t="n">
        <v>7243124.16212925</v>
      </c>
      <c r="I72" s="35" t="n">
        <v>482648973.037355</v>
      </c>
      <c r="J72" s="35" t="n">
        <v>8537440.86665093</v>
      </c>
      <c r="K72" s="28"/>
      <c r="L72" s="29"/>
      <c r="M72" s="92"/>
      <c r="N72" s="28"/>
      <c r="P72" s="29"/>
      <c r="Q72" s="92"/>
      <c r="R72" s="28"/>
      <c r="X72" s="29"/>
      <c r="Z72" s="28"/>
      <c r="AE72" s="29"/>
      <c r="AF72" s="92"/>
      <c r="AG72" s="28"/>
      <c r="AL72" s="29"/>
      <c r="AM72" s="92"/>
      <c r="AN72" s="28"/>
      <c r="AS72" s="29"/>
      <c r="AT72" s="92"/>
      <c r="AU72" s="28"/>
      <c r="BA72" s="29"/>
      <c r="BB72" s="30"/>
      <c r="BC72" s="28"/>
      <c r="BE72" s="29"/>
      <c r="BF72" s="30"/>
    </row>
    <row r="73" customFormat="false" ht="15" hidden="false" customHeight="false" outlineLevel="0" collapsed="false">
      <c r="B73" s="31" t="n">
        <v>45536</v>
      </c>
      <c r="C73" s="69" t="n">
        <v>147414.921760892</v>
      </c>
      <c r="D73" s="33" t="n">
        <v>809.310872639743</v>
      </c>
      <c r="E73" s="34" t="n">
        <f aca="false">D73/D72-1</f>
        <v>0.0129999999999999</v>
      </c>
      <c r="F73" s="35" t="n">
        <v>1195093809.23822</v>
      </c>
      <c r="G73" s="35" t="n">
        <v>197305532.251316</v>
      </c>
      <c r="H73" s="35" t="n">
        <v>8558295.49338565</v>
      </c>
      <c r="I73" s="35" t="n">
        <v>492325127.77768</v>
      </c>
      <c r="J73" s="35" t="n">
        <v>8544120.5566187</v>
      </c>
      <c r="K73" s="67" t="n">
        <f aca="false">D67/D64-1</f>
        <v>0.0395091969999997</v>
      </c>
      <c r="L73" s="68" t="n">
        <f aca="false">C67/C64-1</f>
        <v>0.0403098142739762</v>
      </c>
      <c r="M73" s="93" t="n">
        <f aca="false">K73*0.7+L73*0.3</f>
        <v>0.0397493821821926</v>
      </c>
      <c r="N73" s="67" t="n">
        <f aca="false">C70/C64-1</f>
        <v>0.0822445096747546</v>
      </c>
      <c r="O73" s="62" t="n">
        <f aca="false">(SUM($F65:$F70)/AVERAGE($J65:$J70))/(SUM($F53:$F58)/AVERAGE($J53:$J58))-1</f>
        <v>0.21664323798448</v>
      </c>
      <c r="P73" s="68" t="n">
        <f aca="false">(SQRT(1+O73)-1)*1.03</f>
        <v>0.106105985891165</v>
      </c>
      <c r="Q73" s="93" t="n">
        <f aca="false">IF(N73&gt;P73,P73,N73)</f>
        <v>0.0822445096747546</v>
      </c>
      <c r="R73" s="67" t="n">
        <f aca="false">$C70/$C64-1</f>
        <v>0.0822445096747546</v>
      </c>
      <c r="S73" s="62" t="n">
        <f aca="false">((SUM($G65:$G70)/AVERAGE($J65:$J70))/(SUM($G53:$G58)/AVERAGE($J53:$J58))-1)/2</f>
        <v>0.107696503858165</v>
      </c>
      <c r="T73" s="62" t="n">
        <f aca="false">R73*0.5+S73*0.5</f>
        <v>0.09497050676646</v>
      </c>
      <c r="U73" s="62" t="n">
        <f aca="false">((SUM($I65:$I70)/AVERAGE($J65:$J70))/(SUM($I53:$I58)/AVERAGE($J53:$J58))-1)/2</f>
        <v>0.109545002770891</v>
      </c>
      <c r="V73" s="62" t="n">
        <f aca="false">IF(T73&gt;U73,U73,T73)</f>
        <v>0.09497050676646</v>
      </c>
      <c r="W73" s="62" t="n">
        <f aca="false">$D70/$D64-1</f>
        <v>0.0805793706475841</v>
      </c>
      <c r="X73" s="68" t="n">
        <f aca="false">(V73+W73)/2</f>
        <v>0.0877749387070221</v>
      </c>
      <c r="Y73" s="94" t="n">
        <f aca="false">IF(W73&gt;V73,X73,V73)</f>
        <v>0.09497050676646</v>
      </c>
      <c r="Z73" s="67" t="n">
        <f aca="false">AVERAGE($C65:$C70)/AVERAGE($C59:$C64)-1</f>
        <v>0.0892195671448588</v>
      </c>
      <c r="AA73" s="62" t="n">
        <f aca="false">(((SUM($G65:$G70)-SUM($H65:$H70))/AVERAGE($J65:$J70))/((SUM($G53:$G58)-SUM($H53:$H58))/AVERAGE($J53:$J58))-1)</f>
        <v>0.216602835774919</v>
      </c>
      <c r="AB73" s="62" t="n">
        <f aca="false">SQRT(1+AA73)-1</f>
        <v>0.102997205696787</v>
      </c>
      <c r="AC73" s="62" t="n">
        <f aca="false">0.7*Z73+0.3*AB73</f>
        <v>0.0933528587104371</v>
      </c>
      <c r="AD73" s="62" t="n">
        <f aca="false">((SUM($I59:$I70)-SUM(H59:H70))/AVERAGE($J59:$J70))/((SUM($I47:$I58)-SUM(H47:H58))/AVERAGE($J47:$J58))-1</f>
        <v>0.228642693567574</v>
      </c>
      <c r="AE73" s="68" t="n">
        <f aca="false">(1+AD73*1.03)/(1+AF67)-1</f>
        <v>0.118934620881325</v>
      </c>
      <c r="AF73" s="93" t="n">
        <f aca="false">IF(AC73&gt;AE73,AE73,AC73)</f>
        <v>0.0933528587104371</v>
      </c>
      <c r="AG73" s="67" t="n">
        <f aca="false">AVERAGE($C65:$C70)/AVERAGE($C59:$C64)-1</f>
        <v>0.0892195671448588</v>
      </c>
      <c r="AH73" s="62" t="n">
        <f aca="false">(((SUM($G65:$G70))/AVERAGE($J65:$J70))/((SUM($G53:$G58))/AVERAGE($J53:$J58))-1)</f>
        <v>0.215393007716331</v>
      </c>
      <c r="AI73" s="62" t="n">
        <f aca="false">SQRT(1+AH73)-1</f>
        <v>0.10244864175903</v>
      </c>
      <c r="AJ73" s="62" t="n">
        <f aca="false">0.7*AG73+0.3*AI73</f>
        <v>0.0931882895291103</v>
      </c>
      <c r="AK73" s="62" t="n">
        <f aca="false">(SUM($I59:$I70)/AVERAGE($J59:$J70))/(SUM($I47:$I58)/AVERAGE($J47:$J58))-1</f>
        <v>0.228322558541142</v>
      </c>
      <c r="AL73" s="68" t="n">
        <f aca="false">(1+AK73*1.03)/(1+AM67)-1</f>
        <v>0.118715371551534</v>
      </c>
      <c r="AM73" s="93" t="n">
        <f aca="false">IF(AJ73&gt;AL73,AL73,AJ73)</f>
        <v>0.0931882895291103</v>
      </c>
      <c r="AN73" s="67" t="n">
        <f aca="false">AVERAGE($C65:$C70)/AVERAGE($C59:$C64)-1</f>
        <v>0.0892195671448588</v>
      </c>
      <c r="AO73" s="62" t="n">
        <f aca="false">(((SUM($G65:$G70)-SUM($H65:$H70))/AVERAGE($J65:$J70))/((SUM($G53:$G58)-SUM($H53:$H58))/AVERAGE($J53:$J58))-1)</f>
        <v>0.216602835774919</v>
      </c>
      <c r="AP73" s="62" t="n">
        <f aca="false">SQRT(1+AO73)-1</f>
        <v>0.102997205696787</v>
      </c>
      <c r="AQ73" s="62" t="n">
        <f aca="false">0.5*AN73+0.5*AP73</f>
        <v>0.0961083864208226</v>
      </c>
      <c r="AR73" s="62" t="n">
        <f aca="false">(SUM($I59:$I70)/AVERAGE($J59:$J70))/(SUM($I47:$I58)/AVERAGE($J47:$J58))-1</f>
        <v>0.228322558541142</v>
      </c>
      <c r="AS73" s="68" t="n">
        <f aca="false">(1+AR73*1.03)/(1+AT67)-1</f>
        <v>0.115386219280375</v>
      </c>
      <c r="AT73" s="93" t="n">
        <f aca="false">IF(AQ73&gt;AS73,AS73,AQ73)</f>
        <v>0.0961083864208226</v>
      </c>
      <c r="AU73" s="67" t="n">
        <f aca="false">$C70/$C64-1</f>
        <v>0.0822445096747546</v>
      </c>
      <c r="AV73" s="62" t="n">
        <f aca="false">(((SUM($G65:$G70)-SUM(H65:H70))/AVERAGE($J65:$J70))/((SUM($G53:$G58)-SUM(H53:H58))/AVERAGE($J53:$J58))-1)/2</f>
        <v>0.10830141788746</v>
      </c>
      <c r="AW73" s="62" t="n">
        <f aca="false">AU73*0.5+AV73*0.5</f>
        <v>0.0952729637811071</v>
      </c>
      <c r="AX73" s="62" t="n">
        <f aca="false">((SUM($I65:$I70)/AVERAGE($J65:$J70))/(SUM($I53:$I58)/AVERAGE($J53:$J58))-1)/2</f>
        <v>0.109545002770891</v>
      </c>
      <c r="AY73" s="62" t="n">
        <f aca="false">IF(AW73&gt;AX73,AX73,AW73)</f>
        <v>0.0952729637811071</v>
      </c>
      <c r="AZ73" s="62" t="n">
        <f aca="false">$D70/$D64-1</f>
        <v>0.0805793706475841</v>
      </c>
      <c r="BA73" s="68" t="n">
        <f aca="false">(AY73+AZ73)/2</f>
        <v>0.0879261672143456</v>
      </c>
      <c r="BB73" s="95" t="n">
        <f aca="false">IF(AZ73&gt;AY73,BA73,AY73)</f>
        <v>0.0952729637811071</v>
      </c>
      <c r="BC73" s="67" t="n">
        <f aca="false">$C70/$C64-1</f>
        <v>0.0822445096747546</v>
      </c>
      <c r="BD73" s="62" t="n">
        <f aca="false">(((SUM($I65:$I70))/AVERAGE($J65:$J70))/((SUM($I53:$I58))/AVERAGE($J53:$J58))-1)</f>
        <v>0.219090005541782</v>
      </c>
      <c r="BE73" s="68" t="n">
        <f aca="false">(SQRT(1+BD73)-1)*1.03</f>
        <v>0.10724781243108</v>
      </c>
      <c r="BF73" s="95" t="n">
        <f aca="false">MIN(BC73,BE73)</f>
        <v>0.0822445096747546</v>
      </c>
    </row>
    <row r="74" customFormat="false" ht="15" hidden="false" customHeight="false" outlineLevel="0" collapsed="false">
      <c r="B74" s="31" t="n">
        <v>45566</v>
      </c>
      <c r="C74" s="69" t="n">
        <v>149369.643623441</v>
      </c>
      <c r="D74" s="33" t="n">
        <v>819.831913984059</v>
      </c>
      <c r="E74" s="34" t="n">
        <f aca="false">D74/D73-1</f>
        <v>0.0129999999999999</v>
      </c>
      <c r="F74" s="35" t="n">
        <v>1213066874.52549</v>
      </c>
      <c r="G74" s="35" t="n">
        <v>211792108.356853</v>
      </c>
      <c r="H74" s="35" t="n">
        <v>8900396.09942451</v>
      </c>
      <c r="I74" s="35" t="n">
        <v>512976256.602912</v>
      </c>
      <c r="J74" s="35" t="n">
        <v>8550805.47277296</v>
      </c>
      <c r="K74" s="28"/>
      <c r="L74" s="29"/>
      <c r="M74" s="92"/>
      <c r="N74" s="28"/>
      <c r="P74" s="29"/>
      <c r="Q74" s="92"/>
      <c r="R74" s="28"/>
      <c r="X74" s="29"/>
      <c r="Z74" s="28"/>
      <c r="AE74" s="29"/>
      <c r="AF74" s="92"/>
      <c r="AG74" s="28"/>
      <c r="AL74" s="29"/>
      <c r="AM74" s="92"/>
      <c r="AN74" s="28"/>
      <c r="AS74" s="29"/>
      <c r="AT74" s="92"/>
      <c r="AU74" s="28"/>
      <c r="BA74" s="29"/>
      <c r="BB74" s="30"/>
      <c r="BC74" s="28"/>
      <c r="BE74" s="29"/>
      <c r="BF74" s="30"/>
    </row>
    <row r="75" customFormat="false" ht="15" hidden="false" customHeight="false" outlineLevel="0" collapsed="false">
      <c r="B75" s="31" t="n">
        <v>45597</v>
      </c>
      <c r="C75" s="69" t="n">
        <v>151350.285097888</v>
      </c>
      <c r="D75" s="33" t="n">
        <v>830.489728865852</v>
      </c>
      <c r="E75" s="34" t="n">
        <f aca="false">D75/D74-1</f>
        <v>0.0129999999999999</v>
      </c>
      <c r="F75" s="35" t="n">
        <v>1135218114.32028</v>
      </c>
      <c r="G75" s="35" t="n">
        <v>196215005.995776</v>
      </c>
      <c r="H75" s="35" t="n">
        <v>8589664.29673446</v>
      </c>
      <c r="I75" s="35" t="n">
        <v>504030718.009521</v>
      </c>
      <c r="J75" s="35" t="n">
        <v>8557495.61920267</v>
      </c>
      <c r="K75" s="28"/>
      <c r="L75" s="29"/>
      <c r="M75" s="92"/>
      <c r="N75" s="28"/>
      <c r="P75" s="29"/>
      <c r="Q75" s="92"/>
      <c r="R75" s="28"/>
      <c r="X75" s="29"/>
      <c r="Z75" s="28"/>
      <c r="AE75" s="29"/>
      <c r="AF75" s="92"/>
      <c r="AG75" s="28"/>
      <c r="AL75" s="29"/>
      <c r="AM75" s="92"/>
      <c r="AN75" s="28"/>
      <c r="AS75" s="29"/>
      <c r="AT75" s="92"/>
      <c r="AU75" s="28"/>
      <c r="BA75" s="29"/>
      <c r="BB75" s="30"/>
      <c r="BC75" s="28"/>
      <c r="BE75" s="29"/>
      <c r="BF75" s="30"/>
    </row>
    <row r="76" customFormat="false" ht="15" hidden="false" customHeight="false" outlineLevel="0" collapsed="false">
      <c r="B76" s="42" t="n">
        <v>45627</v>
      </c>
      <c r="C76" s="76" t="n">
        <v>153357.189878286</v>
      </c>
      <c r="D76" s="44" t="n">
        <v>841.286095341108</v>
      </c>
      <c r="E76" s="45" t="n">
        <f aca="false">D76/D75-1</f>
        <v>0.0129999999999999</v>
      </c>
      <c r="F76" s="46" t="n">
        <v>1095545482.87313</v>
      </c>
      <c r="G76" s="46" t="n">
        <v>191040106.052077</v>
      </c>
      <c r="H76" s="46" t="n">
        <v>9758146.84105921</v>
      </c>
      <c r="I76" s="46" t="n">
        <v>504500422.40438</v>
      </c>
      <c r="J76" s="46" t="n">
        <v>8564191</v>
      </c>
      <c r="K76" s="78" t="n">
        <f aca="false">D70/D67-1</f>
        <v>0.0395091969999997</v>
      </c>
      <c r="L76" s="80" t="n">
        <f aca="false">C70/C67-1</f>
        <v>0.040309814273976</v>
      </c>
      <c r="M76" s="96" t="n">
        <f aca="false">K76*0.7+L76*0.3</f>
        <v>0.0397493821821925</v>
      </c>
      <c r="N76" s="53"/>
      <c r="O76" s="54"/>
      <c r="P76" s="55"/>
      <c r="Q76" s="97"/>
      <c r="R76" s="53"/>
      <c r="S76" s="54"/>
      <c r="T76" s="54"/>
      <c r="U76" s="54"/>
      <c r="V76" s="54"/>
      <c r="W76" s="54"/>
      <c r="X76" s="55"/>
      <c r="Y76" s="54"/>
      <c r="Z76" s="53"/>
      <c r="AA76" s="54"/>
      <c r="AB76" s="54"/>
      <c r="AC76" s="54"/>
      <c r="AD76" s="54"/>
      <c r="AE76" s="55"/>
      <c r="AF76" s="97"/>
      <c r="AG76" s="53"/>
      <c r="AH76" s="54"/>
      <c r="AI76" s="54"/>
      <c r="AJ76" s="54"/>
      <c r="AK76" s="54"/>
      <c r="AL76" s="55"/>
      <c r="AM76" s="97"/>
      <c r="AN76" s="53"/>
      <c r="AO76" s="54"/>
      <c r="AP76" s="54"/>
      <c r="AQ76" s="54"/>
      <c r="AR76" s="54"/>
      <c r="AS76" s="55"/>
      <c r="AT76" s="97"/>
      <c r="AU76" s="53"/>
      <c r="AV76" s="54"/>
      <c r="AW76" s="54"/>
      <c r="AX76" s="54"/>
      <c r="AY76" s="54"/>
      <c r="AZ76" s="54"/>
      <c r="BA76" s="55"/>
      <c r="BB76" s="56"/>
      <c r="BC76" s="53"/>
      <c r="BD76" s="54"/>
      <c r="BE76" s="55"/>
      <c r="BF76" s="56"/>
    </row>
    <row r="77" customFormat="false" ht="15" hidden="false" customHeight="false" outlineLevel="0" collapsed="false">
      <c r="B77" s="19" t="n">
        <v>45658</v>
      </c>
      <c r="C77" s="86" t="n">
        <v>155173.705792395</v>
      </c>
      <c r="D77" s="21" t="n">
        <v>850.960885437531</v>
      </c>
      <c r="E77" s="58" t="n">
        <f aca="false">D77/D76-1</f>
        <v>0.0115000000000001</v>
      </c>
      <c r="F77" s="22" t="n">
        <v>1329647021.49043</v>
      </c>
      <c r="G77" s="22" t="n">
        <v>197476349.44915</v>
      </c>
      <c r="H77" s="22" t="n">
        <v>9744835.20943038</v>
      </c>
      <c r="I77" s="22" t="n">
        <v>670879112.468107</v>
      </c>
      <c r="J77" s="22" t="n">
        <v>8571655.11644227</v>
      </c>
      <c r="K77" s="87"/>
      <c r="L77" s="88"/>
      <c r="M77" s="89"/>
      <c r="N77" s="87"/>
      <c r="O77" s="90"/>
      <c r="P77" s="88"/>
      <c r="Q77" s="89"/>
      <c r="R77" s="87"/>
      <c r="S77" s="90"/>
      <c r="T77" s="90"/>
      <c r="U77" s="90"/>
      <c r="V77" s="90"/>
      <c r="W77" s="90"/>
      <c r="X77" s="88"/>
      <c r="Y77" s="90"/>
      <c r="Z77" s="87"/>
      <c r="AA77" s="90"/>
      <c r="AB77" s="90"/>
      <c r="AC77" s="90"/>
      <c r="AD77" s="90"/>
      <c r="AE77" s="88"/>
      <c r="AF77" s="89"/>
      <c r="AG77" s="87"/>
      <c r="AH77" s="90"/>
      <c r="AI77" s="90"/>
      <c r="AJ77" s="90"/>
      <c r="AK77" s="90"/>
      <c r="AL77" s="88"/>
      <c r="AM77" s="89"/>
      <c r="AN77" s="87"/>
      <c r="AO77" s="90"/>
      <c r="AP77" s="90"/>
      <c r="AQ77" s="90"/>
      <c r="AR77" s="90"/>
      <c r="AS77" s="88"/>
      <c r="AT77" s="89"/>
      <c r="AU77" s="87"/>
      <c r="AV77" s="90"/>
      <c r="AW77" s="90"/>
      <c r="AX77" s="90"/>
      <c r="AY77" s="90"/>
      <c r="AZ77" s="90"/>
      <c r="BA77" s="88"/>
      <c r="BB77" s="91"/>
      <c r="BC77" s="28"/>
      <c r="BE77" s="29"/>
      <c r="BF77" s="91"/>
    </row>
    <row r="78" customFormat="false" ht="15" hidden="false" customHeight="false" outlineLevel="0" collapsed="false">
      <c r="B78" s="31" t="n">
        <v>45689</v>
      </c>
      <c r="C78" s="69" t="n">
        <v>157011.738337506</v>
      </c>
      <c r="D78" s="33" t="n">
        <v>860.746935620062</v>
      </c>
      <c r="E78" s="34" t="n">
        <f aca="false">D78/D77-1</f>
        <v>0.0115000000000001</v>
      </c>
      <c r="F78" s="35" t="n">
        <v>1141850553.40674</v>
      </c>
      <c r="G78" s="35" t="n">
        <v>198567525.82376</v>
      </c>
      <c r="H78" s="35" t="n">
        <v>9806027.55879434</v>
      </c>
      <c r="I78" s="35" t="n">
        <v>528224706.008188</v>
      </c>
      <c r="J78" s="35" t="n">
        <v>8579125.73823155</v>
      </c>
      <c r="K78" s="28"/>
      <c r="L78" s="29"/>
      <c r="M78" s="92"/>
      <c r="N78" s="28"/>
      <c r="P78" s="29"/>
      <c r="Q78" s="92"/>
      <c r="R78" s="28"/>
      <c r="X78" s="29"/>
      <c r="Z78" s="28"/>
      <c r="AE78" s="29"/>
      <c r="AF78" s="92"/>
      <c r="AG78" s="28"/>
      <c r="AL78" s="29"/>
      <c r="AM78" s="92"/>
      <c r="AN78" s="28"/>
      <c r="AS78" s="29"/>
      <c r="AT78" s="92"/>
      <c r="AU78" s="28"/>
      <c r="BA78" s="29"/>
      <c r="BB78" s="30"/>
      <c r="BC78" s="28"/>
      <c r="BE78" s="29"/>
      <c r="BF78" s="30"/>
    </row>
    <row r="79" customFormat="false" ht="15" hidden="false" customHeight="false" outlineLevel="0" collapsed="false">
      <c r="B79" s="31" t="n">
        <v>45717</v>
      </c>
      <c r="C79" s="69" t="n">
        <v>158871.542378113</v>
      </c>
      <c r="D79" s="33" t="n">
        <v>870.645525379693</v>
      </c>
      <c r="E79" s="34" t="n">
        <f aca="false">D79/D78-1</f>
        <v>0.0115000000000001</v>
      </c>
      <c r="F79" s="35" t="n">
        <v>1121292391.86409</v>
      </c>
      <c r="G79" s="35" t="n">
        <v>199667675.306043</v>
      </c>
      <c r="H79" s="35" t="n">
        <v>9498867.96850699</v>
      </c>
      <c r="I79" s="35" t="n">
        <v>533496751.236861</v>
      </c>
      <c r="J79" s="35" t="n">
        <v>8586602.87103756</v>
      </c>
      <c r="K79" s="67" t="n">
        <f aca="false">D73/D70-1</f>
        <v>0.0395091969999997</v>
      </c>
      <c r="L79" s="68" t="n">
        <f aca="false">C73/C70-1</f>
        <v>0.0403098142739762</v>
      </c>
      <c r="M79" s="93" t="n">
        <f aca="false">K79*0.7+L79*0.3</f>
        <v>0.0397493821821926</v>
      </c>
      <c r="N79" s="67" t="n">
        <f aca="false">C76/C70-1</f>
        <v>0.0822445096747546</v>
      </c>
      <c r="O79" s="62" t="n">
        <f aca="false">(SUM($F71:$F76)/AVERAGE($J71:$J76))/(SUM($F59:$F64)/AVERAGE($J59:$J64))-1</f>
        <v>0.198704181425592</v>
      </c>
      <c r="P79" s="68" t="n">
        <f aca="false">(SQRT(1+O79)-1)*1.03</f>
        <v>0.097699102630844</v>
      </c>
      <c r="Q79" s="93" t="n">
        <f aca="false">IF(N79&gt;P79,P79,N79)</f>
        <v>0.0822445096747546</v>
      </c>
      <c r="R79" s="67" t="n">
        <f aca="false">$C76/$C70-1</f>
        <v>0.0822445096747546</v>
      </c>
      <c r="S79" s="62" t="n">
        <f aca="false">((SUM($G71:$G76)/AVERAGE($J71:$J76))/(SUM($G59:$G64)/AVERAGE($J59:$J64))-1)/2</f>
        <v>0.0989767854411159</v>
      </c>
      <c r="T79" s="62" t="n">
        <f aca="false">R79*0.5+S79*0.5</f>
        <v>0.0906106475579352</v>
      </c>
      <c r="U79" s="62" t="n">
        <f aca="false">((SUM($I71:$I76)/AVERAGE($J71:$J76))/(SUM($I59:$I64)/AVERAGE($J59:$J64))-1)/2</f>
        <v>0.0994666322840596</v>
      </c>
      <c r="V79" s="62" t="n">
        <f aca="false">IF(T79&gt;U79,U79,T79)</f>
        <v>0.0906106475579352</v>
      </c>
      <c r="W79" s="62" t="n">
        <f aca="false">$D76/$D70-1</f>
        <v>0.0805793706475841</v>
      </c>
      <c r="X79" s="68" t="n">
        <f aca="false">(V79+W79)/2</f>
        <v>0.0855950091027597</v>
      </c>
      <c r="Y79" s="94" t="n">
        <f aca="false">IF(W79&gt;V79,X79,V79)</f>
        <v>0.0906106475579352</v>
      </c>
      <c r="Z79" s="67" t="n">
        <f aca="false">AVERAGE($C71:$C76)/AVERAGE($C65:$C70)-1</f>
        <v>0.0822445096747546</v>
      </c>
      <c r="AA79" s="62" t="n">
        <f aca="false">(((SUM($G71:$G76)-SUM($H71:$H76))/AVERAGE($J71:$J76))/((SUM($G59:$G64)-SUM($H59:$H64))/AVERAGE($J59:$J64))-1)</f>
        <v>0.199076439904702</v>
      </c>
      <c r="AB79" s="62" t="n">
        <f aca="false">SQRT(1+AA79)-1</f>
        <v>0.0950234882890424</v>
      </c>
      <c r="AC79" s="62" t="n">
        <f aca="false">0.7*Z79+0.3*AB79</f>
        <v>0.086078203259041</v>
      </c>
      <c r="AD79" s="62"/>
      <c r="AE79" s="68"/>
      <c r="AF79" s="93" t="n">
        <f aca="false">AC79</f>
        <v>0.086078203259041</v>
      </c>
      <c r="AG79" s="67" t="n">
        <f aca="false">AVERAGE($C71:$C76)/AVERAGE($C65:$C70)-1</f>
        <v>0.0822445096747546</v>
      </c>
      <c r="AH79" s="62" t="n">
        <f aca="false">(((SUM($G71:$G76))/AVERAGE($J71:$J76))/((SUM($G59:$G64))/AVERAGE($J59:$J64))-1)</f>
        <v>0.197953570882232</v>
      </c>
      <c r="AI79" s="62" t="n">
        <f aca="false">SQRT(1+AH79)-1</f>
        <v>0.0945106536175113</v>
      </c>
      <c r="AJ79" s="62" t="n">
        <f aca="false">0.7*AG79+0.3*AI79</f>
        <v>0.0859243528575816</v>
      </c>
      <c r="AK79" s="62"/>
      <c r="AL79" s="68"/>
      <c r="AM79" s="93" t="n">
        <f aca="false">AJ79</f>
        <v>0.0859243528575816</v>
      </c>
      <c r="AN79" s="67" t="n">
        <f aca="false">AVERAGE($C71:$C76)/AVERAGE($C65:$C70)-1</f>
        <v>0.0822445096747546</v>
      </c>
      <c r="AO79" s="62" t="n">
        <f aca="false">(((SUM($G71:$G76)-SUM($H71:$H76))/AVERAGE($J71:$J76))/((SUM($G59:$G64)-SUM($H59:$H64))/AVERAGE($J59:$J64))-1)</f>
        <v>0.199076439904702</v>
      </c>
      <c r="AP79" s="62" t="n">
        <f aca="false">SQRT(1+AO79)-1</f>
        <v>0.0950234882890424</v>
      </c>
      <c r="AQ79" s="62" t="n">
        <f aca="false">0.5*AN79+0.5*AP79</f>
        <v>0.0886339989818985</v>
      </c>
      <c r="AR79" s="62"/>
      <c r="AS79" s="68"/>
      <c r="AT79" s="93" t="n">
        <f aca="false">AQ79</f>
        <v>0.0886339989818985</v>
      </c>
      <c r="AU79" s="67" t="n">
        <f aca="false">$C76/$C70-1</f>
        <v>0.0822445096747546</v>
      </c>
      <c r="AV79" s="62" t="n">
        <f aca="false">(((SUM($G71:$G76)-SUM(H71:H76))/AVERAGE($J71:$J76))/((SUM($G59:$G64)-SUM(H59:H64))/AVERAGE($J59:$J64))-1)/2</f>
        <v>0.0995382199523512</v>
      </c>
      <c r="AW79" s="62" t="n">
        <f aca="false">AU79*0.5+AV79*0.5</f>
        <v>0.0908913648135529</v>
      </c>
      <c r="AX79" s="62" t="n">
        <f aca="false">((SUM($I71:$I76)/AVERAGE($J71:$J76))/(SUM($I59:$I64)/AVERAGE($J59:$J64))-1)/2</f>
        <v>0.0994666322840596</v>
      </c>
      <c r="AY79" s="62" t="n">
        <f aca="false">IF(AW79&gt;AX79,AX79,AW79)</f>
        <v>0.0908913648135529</v>
      </c>
      <c r="AZ79" s="62" t="n">
        <f aca="false">$D76/$D70-1</f>
        <v>0.0805793706475841</v>
      </c>
      <c r="BA79" s="68" t="n">
        <f aca="false">(AY79+AZ79)/2</f>
        <v>0.0857353677305685</v>
      </c>
      <c r="BB79" s="95" t="n">
        <f aca="false">IF(AZ79&gt;AY79,BA79,AY79)</f>
        <v>0.0908913648135529</v>
      </c>
      <c r="BC79" s="67" t="n">
        <f aca="false">$C76/$C70-1</f>
        <v>0.0822445096747546</v>
      </c>
      <c r="BD79" s="62" t="n">
        <f aca="false">(((SUM($I71:$I76))/AVERAGE($J71:$J76))/((SUM($I59:$I64))/AVERAGE($J59:$J64))-1)</f>
        <v>0.198933264568119</v>
      </c>
      <c r="BE79" s="68" t="n">
        <f aca="false">(SQRT(1+BD79)-1)*1.03</f>
        <v>0.0978068541999191</v>
      </c>
      <c r="BF79" s="95" t="n">
        <f aca="false">MIN(BC79,BE79)</f>
        <v>0.0822445096747546</v>
      </c>
    </row>
    <row r="80" customFormat="false" ht="15" hidden="false" customHeight="false" outlineLevel="0" collapsed="false">
      <c r="B80" s="31" t="n">
        <v>45748</v>
      </c>
      <c r="C80" s="69" t="n">
        <v>160753.375797582</v>
      </c>
      <c r="D80" s="33" t="n">
        <v>880.65794892156</v>
      </c>
      <c r="E80" s="34" t="n">
        <f aca="false">D80/D79-1</f>
        <v>0.0115000000000001</v>
      </c>
      <c r="F80" s="35" t="n">
        <v>1142158786.29682</v>
      </c>
      <c r="G80" s="35" t="n">
        <v>179016911.726626</v>
      </c>
      <c r="H80" s="35" t="n">
        <v>8524787.47749406</v>
      </c>
      <c r="I80" s="35" t="n">
        <v>515897829.4933</v>
      </c>
      <c r="J80" s="35" t="n">
        <v>8594086.52053498</v>
      </c>
      <c r="K80" s="28"/>
      <c r="L80" s="29"/>
      <c r="M80" s="92"/>
      <c r="N80" s="28"/>
      <c r="P80" s="29"/>
      <c r="Q80" s="92"/>
      <c r="R80" s="28"/>
      <c r="X80" s="29"/>
      <c r="Z80" s="28"/>
      <c r="AE80" s="29"/>
      <c r="AF80" s="92"/>
      <c r="AG80" s="28"/>
      <c r="AL80" s="29"/>
      <c r="AM80" s="92"/>
      <c r="AN80" s="28"/>
      <c r="AS80" s="29"/>
      <c r="AT80" s="92"/>
      <c r="AU80" s="28"/>
      <c r="BA80" s="29"/>
      <c r="BB80" s="30"/>
      <c r="BC80" s="28"/>
      <c r="BE80" s="29"/>
      <c r="BF80" s="30"/>
    </row>
    <row r="81" customFormat="false" ht="15" hidden="false" customHeight="false" outlineLevel="0" collapsed="false">
      <c r="B81" s="31" t="n">
        <v>45778</v>
      </c>
      <c r="C81" s="69" t="n">
        <v>162657.499533904</v>
      </c>
      <c r="D81" s="33" t="n">
        <v>890.785515334158</v>
      </c>
      <c r="E81" s="34" t="n">
        <f aca="false">D81/D80-1</f>
        <v>0.0115000000000001</v>
      </c>
      <c r="F81" s="35" t="n">
        <v>1355919422.1534</v>
      </c>
      <c r="G81" s="35" t="n">
        <v>208292343.86559</v>
      </c>
      <c r="H81" s="35" t="n">
        <v>8459721.37595502</v>
      </c>
      <c r="I81" s="35" t="n">
        <v>543764252.760456</v>
      </c>
      <c r="J81" s="35" t="n">
        <v>8601576.69240343</v>
      </c>
      <c r="K81" s="28"/>
      <c r="L81" s="29"/>
      <c r="M81" s="92"/>
      <c r="N81" s="28"/>
      <c r="P81" s="29"/>
      <c r="Q81" s="92"/>
      <c r="R81" s="28"/>
      <c r="X81" s="29"/>
      <c r="Z81" s="28"/>
      <c r="AE81" s="29"/>
      <c r="AF81" s="92"/>
      <c r="AG81" s="28"/>
      <c r="AL81" s="29"/>
      <c r="AM81" s="92"/>
      <c r="AN81" s="28"/>
      <c r="AS81" s="29"/>
      <c r="AT81" s="92"/>
      <c r="AU81" s="28"/>
      <c r="BA81" s="29"/>
      <c r="BB81" s="30"/>
      <c r="BC81" s="28"/>
      <c r="BE81" s="29"/>
      <c r="BF81" s="30"/>
    </row>
    <row r="82" customFormat="false" ht="15" hidden="false" customHeight="false" outlineLevel="0" collapsed="false">
      <c r="B82" s="31" t="n">
        <v>45809</v>
      </c>
      <c r="C82" s="69" t="n">
        <v>164584.177615884</v>
      </c>
      <c r="D82" s="33" t="n">
        <v>901.0295487605</v>
      </c>
      <c r="E82" s="34" t="n">
        <f aca="false">D82/D81-1</f>
        <v>0.0115000000000001</v>
      </c>
      <c r="F82" s="35" t="n">
        <v>1425059446.38506</v>
      </c>
      <c r="G82" s="35" t="n">
        <v>225010597.542686</v>
      </c>
      <c r="H82" s="35" t="n">
        <v>8415781.67812001</v>
      </c>
      <c r="I82" s="35" t="n">
        <v>565296089.988014</v>
      </c>
      <c r="J82" s="35" t="n">
        <v>8609073.39232748</v>
      </c>
      <c r="K82" s="67" t="n">
        <f aca="false">D76/D73-1</f>
        <v>0.0395091969999997</v>
      </c>
      <c r="L82" s="68" t="n">
        <f aca="false">C76/C73-1</f>
        <v>0.0403098142739762</v>
      </c>
      <c r="M82" s="93" t="n">
        <f aca="false">K82*0.7+L82*0.3</f>
        <v>0.0397493821821926</v>
      </c>
      <c r="N82" s="28"/>
      <c r="P82" s="29"/>
      <c r="Q82" s="92"/>
      <c r="R82" s="28"/>
      <c r="X82" s="29"/>
      <c r="Z82" s="28"/>
      <c r="AE82" s="29"/>
      <c r="AF82" s="92"/>
      <c r="AG82" s="28"/>
      <c r="AL82" s="29"/>
      <c r="AM82" s="92"/>
      <c r="AN82" s="28"/>
      <c r="AS82" s="29"/>
      <c r="AT82" s="92"/>
      <c r="AU82" s="28"/>
      <c r="BA82" s="29"/>
      <c r="BB82" s="30"/>
      <c r="BC82" s="28"/>
      <c r="BE82" s="29"/>
      <c r="BF82" s="30"/>
    </row>
    <row r="83" customFormat="false" ht="15" hidden="false" customHeight="false" outlineLevel="0" collapsed="false">
      <c r="B83" s="31" t="n">
        <v>45839</v>
      </c>
      <c r="C83" s="69" t="n">
        <v>166533.677199744</v>
      </c>
      <c r="D83" s="33" t="n">
        <v>911.391388571246</v>
      </c>
      <c r="E83" s="34" t="n">
        <f aca="false">D83/D82-1</f>
        <v>0.0115000000000001</v>
      </c>
      <c r="F83" s="35" t="n">
        <v>1528414716.69231</v>
      </c>
      <c r="G83" s="35" t="n">
        <v>232648668.972695</v>
      </c>
      <c r="H83" s="35" t="n">
        <v>9527846.50948234</v>
      </c>
      <c r="I83" s="35" t="n">
        <v>721932811.560074</v>
      </c>
      <c r="J83" s="35" t="n">
        <v>8616576.62599665</v>
      </c>
      <c r="K83" s="28"/>
      <c r="L83" s="29"/>
      <c r="M83" s="92"/>
      <c r="N83" s="28"/>
      <c r="P83" s="29"/>
      <c r="Q83" s="92"/>
      <c r="R83" s="28"/>
      <c r="X83" s="29"/>
      <c r="Z83" s="28"/>
      <c r="AE83" s="29"/>
      <c r="AF83" s="92"/>
      <c r="AG83" s="28"/>
      <c r="AL83" s="29"/>
      <c r="AM83" s="92"/>
      <c r="AN83" s="28"/>
      <c r="AS83" s="29"/>
      <c r="AT83" s="92"/>
      <c r="AU83" s="28"/>
      <c r="BA83" s="29"/>
      <c r="BB83" s="30"/>
      <c r="BC83" s="28"/>
      <c r="BE83" s="29"/>
      <c r="BF83" s="30"/>
    </row>
    <row r="84" customFormat="false" ht="15" hidden="false" customHeight="false" outlineLevel="0" collapsed="false">
      <c r="B84" s="31" t="n">
        <v>45870</v>
      </c>
      <c r="C84" s="69" t="n">
        <v>168506.268606175</v>
      </c>
      <c r="D84" s="33" t="n">
        <v>921.872389539816</v>
      </c>
      <c r="E84" s="34" t="n">
        <f aca="false">D84/D83-1</f>
        <v>0.0115000000000001</v>
      </c>
      <c r="F84" s="35" t="n">
        <v>1406207479.10893</v>
      </c>
      <c r="G84" s="35" t="n">
        <v>231589694.136331</v>
      </c>
      <c r="H84" s="35" t="n">
        <v>8398625.4578794</v>
      </c>
      <c r="I84" s="35" t="n">
        <v>575716919.874281</v>
      </c>
      <c r="J84" s="35" t="n">
        <v>8624086.39910542</v>
      </c>
      <c r="K84" s="28"/>
      <c r="L84" s="29"/>
      <c r="M84" s="92"/>
      <c r="N84" s="28"/>
      <c r="P84" s="29"/>
      <c r="Q84" s="92"/>
      <c r="R84" s="28"/>
      <c r="X84" s="29"/>
      <c r="Z84" s="28"/>
      <c r="AE84" s="29"/>
      <c r="AF84" s="92"/>
      <c r="AG84" s="28"/>
      <c r="AL84" s="29"/>
      <c r="AM84" s="92"/>
      <c r="AN84" s="28"/>
      <c r="AS84" s="29"/>
      <c r="AT84" s="92"/>
      <c r="AU84" s="28"/>
      <c r="BA84" s="29"/>
      <c r="BB84" s="30"/>
      <c r="BC84" s="28"/>
      <c r="BE84" s="29"/>
      <c r="BF84" s="30"/>
    </row>
    <row r="85" customFormat="false" ht="15" hidden="false" customHeight="false" outlineLevel="0" collapsed="false">
      <c r="B85" s="31" t="n">
        <v>45901</v>
      </c>
      <c r="C85" s="69" t="n">
        <v>170502.225357815</v>
      </c>
      <c r="D85" s="33" t="n">
        <v>932.473922019523</v>
      </c>
      <c r="E85" s="34" t="n">
        <f aca="false">D85/D84-1</f>
        <v>0.0115000000000001</v>
      </c>
      <c r="F85" s="35" t="n">
        <v>1420879462.16468</v>
      </c>
      <c r="G85" s="35" t="n">
        <v>233341386.254819</v>
      </c>
      <c r="H85" s="35" t="n">
        <v>9916360.41967542</v>
      </c>
      <c r="I85" s="35" t="n">
        <v>586809706.628482</v>
      </c>
      <c r="J85" s="35" t="n">
        <v>8631602.71735325</v>
      </c>
      <c r="K85" s="67" t="n">
        <f aca="false">D79/D76-1</f>
        <v>0.0348982708750003</v>
      </c>
      <c r="L85" s="68" t="n">
        <f aca="false">C79/C76-1</f>
        <v>0.0359575739761764</v>
      </c>
      <c r="M85" s="93" t="n">
        <f aca="false">K85*0.7+L85*0.3</f>
        <v>0.0352160618053531</v>
      </c>
      <c r="N85" s="67" t="n">
        <f aca="false">C82/C76-1</f>
        <v>0.0732080950786049</v>
      </c>
      <c r="O85" s="62" t="n">
        <f aca="false">(SUM($F77:$F82)/AVERAGE($J77:$J82))/(SUM($F65:$F70)/AVERAGE($J65:$J70))-1</f>
        <v>0.18538194961512</v>
      </c>
      <c r="P85" s="68" t="n">
        <f aca="false">(SQRT(1+O85)-1)*1.03</f>
        <v>0.091415048207701</v>
      </c>
      <c r="Q85" s="93" t="n">
        <f aca="false">IF(N85&gt;P85,P85,N85)</f>
        <v>0.0732080950786049</v>
      </c>
      <c r="R85" s="67" t="n">
        <f aca="false">$C82/$C76-1</f>
        <v>0.0732080950786049</v>
      </c>
      <c r="S85" s="62" t="n">
        <f aca="false">((SUM($G77:$G82)/AVERAGE($J77:$J82))/(SUM($G65:$G70)/AVERAGE($J65:$J70))-1)/2</f>
        <v>0.0892400955589874</v>
      </c>
      <c r="T85" s="62" t="n">
        <f aca="false">R85*0.5+S85*0.5</f>
        <v>0.0812240953187962</v>
      </c>
      <c r="U85" s="62" t="n">
        <f aca="false">((SUM($I77:$I82)/AVERAGE($J77:$J82))/(SUM($I65:$I70)/AVERAGE($J65:$J70))-1)/2</f>
        <v>0.0950590059106641</v>
      </c>
      <c r="V85" s="62" t="n">
        <f aca="false">IF(T85&gt;U85,U85,T85)</f>
        <v>0.0812240953187962</v>
      </c>
      <c r="W85" s="62" t="n">
        <f aca="false">$D82/$D76-1</f>
        <v>0.0710144310600653</v>
      </c>
      <c r="X85" s="68" t="n">
        <f aca="false">(V85+W85)/2</f>
        <v>0.0761192631894307</v>
      </c>
      <c r="Y85" s="94" t="n">
        <f aca="false">IF(W85&gt;V85,X85,V85)</f>
        <v>0.0812240953187962</v>
      </c>
      <c r="Z85" s="67" t="n">
        <f aca="false">AVERAGE($C77:$C82)/AVERAGE($C71:$C76)-1</f>
        <v>0.076909312038177</v>
      </c>
      <c r="AA85" s="62" t="n">
        <f aca="false">(((SUM($G77:$G82)-SUM($H77:$H82))/AVERAGE($J77:$J82))/((SUM($G65:$G70)-SUM($H65:$H70))/AVERAGE($J65:$J70))-1)</f>
        <v>0.179749734014061</v>
      </c>
      <c r="AB85" s="62" t="n">
        <f aca="false">SQRT(1+AA85)-1</f>
        <v>0.0861628487543022</v>
      </c>
      <c r="AC85" s="62" t="n">
        <f aca="false">0.7*Z85+0.3*AB85</f>
        <v>0.0796853730530146</v>
      </c>
      <c r="AD85" s="62" t="n">
        <f aca="false">((SUM($I71:$I82)-SUM(H71:H82))/AVERAGE($J71:$J82))/((SUM($I59:$I70)-SUM(H59:H70))/AVERAGE($J59:$J70))-1</f>
        <v>0.194892176818933</v>
      </c>
      <c r="AE85" s="68" t="n">
        <f aca="false">(1+AD85*1.03)/(1+AF79)-1</f>
        <v>0.105573188487157</v>
      </c>
      <c r="AF85" s="93" t="n">
        <f aca="false">IF(AC85&gt;AE85,AE85,AC85)</f>
        <v>0.0796853730530146</v>
      </c>
      <c r="AG85" s="67" t="n">
        <f aca="false">AVERAGE($C77:$C82)/AVERAGE($C71:$C76)-1</f>
        <v>0.076909312038177</v>
      </c>
      <c r="AH85" s="62" t="n">
        <f aca="false">(((SUM($G77:$G82))/AVERAGE($J77:$J82))/((SUM($G65:$G70))/AVERAGE($J65:$J70))-1)</f>
        <v>0.178480191117975</v>
      </c>
      <c r="AI85" s="62" t="n">
        <f aca="false">SQRT(1+AH85)-1</f>
        <v>0.0855782749843397</v>
      </c>
      <c r="AJ85" s="62" t="n">
        <f aca="false">0.7*AG85+0.3*AI85</f>
        <v>0.0795100009220258</v>
      </c>
      <c r="AK85" s="62" t="n">
        <f aca="false">(SUM($I71:$I82)/AVERAGE($J71:$J82))/(SUM($I59:$I70)/AVERAGE($J59:$J70))-1</f>
        <v>0.194347077838178</v>
      </c>
      <c r="AL85" s="68" t="n">
        <f aca="false">(1+AK85*1.03)/(1+AM79)-1</f>
        <v>0.105212795914456</v>
      </c>
      <c r="AM85" s="93" t="n">
        <f aca="false">IF(AJ85&gt;AL85,AL85,AJ85)</f>
        <v>0.0795100009220258</v>
      </c>
      <c r="AN85" s="67" t="n">
        <f aca="false">AVERAGE($C77:$C82)/AVERAGE($C71:$C76)-1</f>
        <v>0.076909312038177</v>
      </c>
      <c r="AO85" s="62" t="n">
        <f aca="false">(((SUM($G77:$G82)-SUM($H77:$H82))/AVERAGE($J77:$J82))/((SUM($G65:$G70)-SUM($H65:$H70))/AVERAGE($J65:$J70))-1)</f>
        <v>0.179749734014061</v>
      </c>
      <c r="AP85" s="62" t="n">
        <f aca="false">SQRT(1+AO85)-1</f>
        <v>0.0861628487543022</v>
      </c>
      <c r="AQ85" s="62" t="n">
        <f aca="false">0.5*AN85+0.5*AP85</f>
        <v>0.0815360803962396</v>
      </c>
      <c r="AR85" s="62" t="n">
        <f aca="false">(SUM($I71:$I82)/AVERAGE($J71:$J82))/(SUM($I59:$I70)/AVERAGE($J59:$J70))-1</f>
        <v>0.194347077838178</v>
      </c>
      <c r="AS85" s="68" t="n">
        <f aca="false">(1+AR85*1.03)/(1+AT79)-1</f>
        <v>0.102461884614794</v>
      </c>
      <c r="AT85" s="93" t="n">
        <f aca="false">IF(AQ85&gt;AS85,AS85,AQ85)</f>
        <v>0.0815360803962396</v>
      </c>
      <c r="AU85" s="67" t="n">
        <f aca="false">$C82/$C76-1</f>
        <v>0.0732080950786049</v>
      </c>
      <c r="AV85" s="62" t="n">
        <f aca="false">(((SUM($G77:$G82)-SUM(H77:H82))/AVERAGE($J77:$J82))/((SUM($G65:$G70)-SUM(H65:H70))/AVERAGE($J65:$J70))-1)/2</f>
        <v>0.0898748670070306</v>
      </c>
      <c r="AW85" s="62" t="n">
        <f aca="false">AU85*0.5+AV85*0.5</f>
        <v>0.0815414810428178</v>
      </c>
      <c r="AX85" s="62" t="n">
        <f aca="false">((SUM($I77:$I82)/AVERAGE($J77:$J82))/(SUM($I65:$I70)/AVERAGE($J65:$J70))-1)/2</f>
        <v>0.0950590059106641</v>
      </c>
      <c r="AY85" s="62" t="n">
        <f aca="false">IF(AW85&gt;AX85,AX85,AW85)</f>
        <v>0.0815414810428178</v>
      </c>
      <c r="AZ85" s="62" t="n">
        <f aca="false">$D82/$D76-1</f>
        <v>0.0710144310600653</v>
      </c>
      <c r="BA85" s="68" t="n">
        <f aca="false">(AY85+AZ85)/2</f>
        <v>0.0762779560514416</v>
      </c>
      <c r="BB85" s="95" t="n">
        <f aca="false">IF(AZ85&gt;AY85,BA85,AY85)</f>
        <v>0.0815414810428178</v>
      </c>
      <c r="BC85" s="67" t="n">
        <f aca="false">$C82/$C76-1</f>
        <v>0.0732080950786049</v>
      </c>
      <c r="BD85" s="62" t="n">
        <f aca="false">(((SUM($I77:$I82))/AVERAGE($J77:$J82))/((SUM($I65:$I70))/AVERAGE($J65:$J70))-1)</f>
        <v>0.190118011821328</v>
      </c>
      <c r="BE85" s="68" t="n">
        <f aca="false">(SQRT(1+BD85)-1)*1.03</f>
        <v>0.0936530597747897</v>
      </c>
      <c r="BF85" s="95" t="n">
        <f aca="false">MIN(BC85,BE85)</f>
        <v>0.0732080950786049</v>
      </c>
    </row>
    <row r="86" customFormat="false" ht="15" hidden="false" customHeight="false" outlineLevel="0" collapsed="false">
      <c r="B86" s="31" t="n">
        <v>45931</v>
      </c>
      <c r="C86" s="69" t="n">
        <v>172521.824217178</v>
      </c>
      <c r="D86" s="33" t="n">
        <v>943.197372122748</v>
      </c>
      <c r="E86" s="34" t="n">
        <f aca="false">D86/D85-1</f>
        <v>0.0115000000000001</v>
      </c>
      <c r="F86" s="35" t="n">
        <v>1438914100.04862</v>
      </c>
      <c r="G86" s="35" t="n">
        <v>249448177.117796</v>
      </c>
      <c r="H86" s="35" t="n">
        <v>10305216.0779812</v>
      </c>
      <c r="I86" s="35" t="n">
        <v>609811614.513247</v>
      </c>
      <c r="J86" s="35" t="n">
        <v>8639125.58644453</v>
      </c>
      <c r="K86" s="28"/>
      <c r="L86" s="29"/>
      <c r="M86" s="92"/>
      <c r="N86" s="28"/>
      <c r="P86" s="29"/>
      <c r="Q86" s="92"/>
      <c r="X86" s="29"/>
      <c r="Z86" s="28"/>
      <c r="AE86" s="29"/>
      <c r="AF86" s="92"/>
      <c r="AG86" s="28"/>
      <c r="AL86" s="29"/>
      <c r="AM86" s="92"/>
      <c r="AN86" s="28"/>
      <c r="AS86" s="29"/>
      <c r="AT86" s="92"/>
      <c r="AU86" s="28"/>
      <c r="BA86" s="29"/>
      <c r="BB86" s="30"/>
      <c r="BC86" s="28"/>
      <c r="BE86" s="29"/>
      <c r="BF86" s="30"/>
    </row>
    <row r="87" customFormat="false" ht="15" hidden="false" customHeight="false" outlineLevel="0" collapsed="false">
      <c r="B87" s="31" t="n">
        <v>45962</v>
      </c>
      <c r="C87" s="69" t="n">
        <v>174565.345225031</v>
      </c>
      <c r="D87" s="33" t="n">
        <v>954.04414190216</v>
      </c>
      <c r="E87" s="34" t="n">
        <f aca="false">D87/D86-1</f>
        <v>0.0115000000000001</v>
      </c>
      <c r="F87" s="35" t="n">
        <v>1343350332.86763</v>
      </c>
      <c r="G87" s="35" t="n">
        <v>230777296.145489</v>
      </c>
      <c r="H87" s="35" t="n">
        <v>9938176.38561575</v>
      </c>
      <c r="I87" s="35" t="n">
        <v>598556875.977413</v>
      </c>
      <c r="J87" s="35" t="n">
        <v>8646655.01208866</v>
      </c>
      <c r="K87" s="28"/>
      <c r="L87" s="29"/>
      <c r="M87" s="92"/>
      <c r="N87" s="28"/>
      <c r="P87" s="29"/>
      <c r="Q87" s="92"/>
      <c r="X87" s="29"/>
      <c r="Z87" s="28"/>
      <c r="AE87" s="29"/>
      <c r="AF87" s="92"/>
      <c r="AG87" s="28"/>
      <c r="AL87" s="29"/>
      <c r="AM87" s="92"/>
      <c r="AN87" s="28"/>
      <c r="AS87" s="29"/>
      <c r="AT87" s="92"/>
      <c r="AU87" s="28"/>
      <c r="BA87" s="29"/>
      <c r="BB87" s="30"/>
      <c r="BC87" s="28"/>
      <c r="BE87" s="29"/>
      <c r="BF87" s="30"/>
    </row>
    <row r="88" customFormat="false" ht="15" hidden="false" customHeight="false" outlineLevel="0" collapsed="false">
      <c r="B88" s="42" t="n">
        <v>45992</v>
      </c>
      <c r="C88" s="76" t="n">
        <v>176633.071739221</v>
      </c>
      <c r="D88" s="44" t="n">
        <v>965.015649534035</v>
      </c>
      <c r="E88" s="45" t="n">
        <f aca="false">D88/D87-1</f>
        <v>0.0115000000000001</v>
      </c>
      <c r="F88" s="46" t="n">
        <v>1294461846.37105</v>
      </c>
      <c r="G88" s="46" t="n">
        <v>224352577.310014</v>
      </c>
      <c r="H88" s="46" t="n">
        <v>11281857.2536785</v>
      </c>
      <c r="I88" s="46" t="n">
        <v>598351477.571792</v>
      </c>
      <c r="J88" s="46" t="n">
        <v>8654191</v>
      </c>
      <c r="K88" s="98" t="n">
        <f aca="false">D82/D79-1</f>
        <v>0.0348982708750001</v>
      </c>
      <c r="L88" s="99" t="n">
        <f aca="false">C82/C79-1</f>
        <v>0.0359575739761764</v>
      </c>
      <c r="M88" s="100" t="n">
        <f aca="false">K88*0.7+L88*0.3</f>
        <v>0.035216061805353</v>
      </c>
      <c r="N88" s="101"/>
      <c r="O88" s="102"/>
      <c r="P88" s="103"/>
      <c r="Q88" s="104"/>
      <c r="R88" s="102"/>
      <c r="S88" s="102"/>
      <c r="T88" s="102"/>
      <c r="U88" s="102"/>
      <c r="V88" s="102"/>
      <c r="W88" s="102"/>
      <c r="X88" s="103"/>
      <c r="Y88" s="102"/>
      <c r="Z88" s="101"/>
      <c r="AA88" s="102"/>
      <c r="AB88" s="102"/>
      <c r="AC88" s="102"/>
      <c r="AD88" s="102"/>
      <c r="AE88" s="103"/>
      <c r="AF88" s="104"/>
      <c r="AG88" s="101"/>
      <c r="AH88" s="102"/>
      <c r="AI88" s="102"/>
      <c r="AJ88" s="102"/>
      <c r="AK88" s="102"/>
      <c r="AL88" s="103"/>
      <c r="AM88" s="104"/>
      <c r="AN88" s="101"/>
      <c r="AO88" s="102"/>
      <c r="AP88" s="102"/>
      <c r="AQ88" s="102"/>
      <c r="AR88" s="102"/>
      <c r="AS88" s="103"/>
      <c r="AT88" s="104"/>
      <c r="AU88" s="101"/>
      <c r="AV88" s="102"/>
      <c r="AW88" s="102"/>
      <c r="AX88" s="102"/>
      <c r="AY88" s="102"/>
      <c r="AZ88" s="102"/>
      <c r="BA88" s="103"/>
      <c r="BB88" s="105"/>
      <c r="BC88" s="101"/>
      <c r="BD88" s="102"/>
      <c r="BE88" s="103"/>
      <c r="BF88" s="105"/>
    </row>
    <row r="92" customFormat="false" ht="15" hidden="false" customHeight="false" outlineLevel="0" collapsed="false">
      <c r="H92" s="0" t="n">
        <f aca="false">H17/1000</f>
        <v>1336.0433807028</v>
      </c>
      <c r="I92" s="0" t="n">
        <f aca="false">I5/1000</f>
        <v>133757.5</v>
      </c>
    </row>
    <row r="93" customFormat="false" ht="15" hidden="false" customHeight="false" outlineLevel="0" collapsed="false">
      <c r="H93" s="0" t="n">
        <f aca="false">H18/1000</f>
        <v>3165.6104348778</v>
      </c>
      <c r="I93" s="0" t="n">
        <f aca="false">I6/1000</f>
        <v>109694.5</v>
      </c>
    </row>
    <row r="94" customFormat="false" ht="15" hidden="false" customHeight="false" outlineLevel="0" collapsed="false">
      <c r="H94" s="0" t="n">
        <f aca="false">H19/1000</f>
        <v>2687.9614525512</v>
      </c>
      <c r="I94" s="0" t="n">
        <f aca="false">I7/1000</f>
        <v>114062.1</v>
      </c>
    </row>
    <row r="95" customFormat="false" ht="15" hidden="false" customHeight="false" outlineLevel="0" collapsed="false">
      <c r="H95" s="0" t="n">
        <f aca="false">H20/1000</f>
        <v>1916.920860225</v>
      </c>
      <c r="I95" s="0" t="n">
        <f aca="false">I8/1000</f>
        <v>118195.3</v>
      </c>
    </row>
    <row r="96" customFormat="false" ht="15" hidden="false" customHeight="false" outlineLevel="0" collapsed="false">
      <c r="H96" s="0" t="n">
        <f aca="false">H21/1000</f>
        <v>5000.7587880684</v>
      </c>
      <c r="I96" s="0" t="n">
        <f aca="false">I9/1000</f>
        <v>123278.9</v>
      </c>
    </row>
    <row r="97" customFormat="false" ht="15" hidden="false" customHeight="false" outlineLevel="0" collapsed="false">
      <c r="H97" s="0" t="n">
        <f aca="false">H22/1000</f>
        <v>5928.6656857848</v>
      </c>
      <c r="I97" s="0" t="n">
        <f aca="false">I10/1000</f>
        <v>122901.1</v>
      </c>
    </row>
    <row r="98" customFormat="false" ht="15" hidden="false" customHeight="false" outlineLevel="0" collapsed="false">
      <c r="H98" s="0" t="n">
        <f aca="false">H23/1000</f>
        <v>8407.5155049228</v>
      </c>
      <c r="I98" s="0" t="n">
        <f aca="false">I11/1000</f>
        <v>152183.7</v>
      </c>
    </row>
    <row r="99" customFormat="false" ht="15" hidden="false" customHeight="false" outlineLevel="0" collapsed="false">
      <c r="H99" s="0" t="n">
        <f aca="false">H24/1000</f>
        <v>9193.1773973466</v>
      </c>
      <c r="I99" s="0" t="n">
        <f aca="false">I12/1000</f>
        <v>133351.8</v>
      </c>
    </row>
    <row r="100" customFormat="false" ht="15" hidden="false" customHeight="false" outlineLevel="0" collapsed="false">
      <c r="H100" s="0" t="n">
        <f aca="false">H25/1000</f>
        <v>8760.350670414</v>
      </c>
      <c r="I100" s="0" t="n">
        <f aca="false">I13/1000</f>
        <v>125264.2</v>
      </c>
    </row>
    <row r="101" customFormat="false" ht="15" hidden="false" customHeight="false" outlineLevel="0" collapsed="false">
      <c r="H101" s="0" t="n">
        <f aca="false">H26/1000</f>
        <v>3364.72820662205</v>
      </c>
      <c r="I101" s="0" t="n">
        <f aca="false">I14/1000</f>
        <v>131800.8</v>
      </c>
    </row>
    <row r="102" customFormat="false" ht="15" hidden="false" customHeight="false" outlineLevel="0" collapsed="false">
      <c r="H102" s="0" t="n">
        <f aca="false">H27/1000</f>
        <v>3343.94269926592</v>
      </c>
      <c r="I102" s="0" t="n">
        <f aca="false">I15/1000</f>
        <v>145354.6</v>
      </c>
    </row>
    <row r="103" customFormat="false" ht="15" hidden="false" customHeight="false" outlineLevel="0" collapsed="false">
      <c r="H103" s="0" t="n">
        <f aca="false">H28/1000</f>
        <v>3773.90944942698</v>
      </c>
      <c r="I103" s="0" t="n">
        <f aca="false">I16/1000</f>
        <v>150064.3</v>
      </c>
    </row>
    <row r="104" customFormat="false" ht="15" hidden="false" customHeight="false" outlineLevel="0" collapsed="false">
      <c r="H104" s="0" t="n">
        <f aca="false">H29/1000</f>
        <v>4144.5458860447</v>
      </c>
      <c r="I104" s="0" t="n">
        <f aca="false">I17/1000</f>
        <v>185572.7</v>
      </c>
    </row>
    <row r="105" customFormat="false" ht="15" hidden="false" customHeight="false" outlineLevel="0" collapsed="false">
      <c r="H105" s="0" t="n">
        <f aca="false">H30/1000</f>
        <v>4186.71355173957</v>
      </c>
      <c r="I105" s="0" t="n">
        <f aca="false">I18/1000</f>
        <v>160359.8</v>
      </c>
    </row>
    <row r="106" customFormat="false" ht="15" hidden="false" customHeight="false" outlineLevel="0" collapsed="false">
      <c r="H106" s="0" t="n">
        <f aca="false">H31/1000</f>
        <v>4071.26784998694</v>
      </c>
      <c r="I106" s="0" t="n">
        <f aca="false">I19/1000</f>
        <v>153109.1</v>
      </c>
    </row>
    <row r="107" customFormat="false" ht="15" hidden="false" customHeight="false" outlineLevel="0" collapsed="false">
      <c r="H107" s="0" t="n">
        <f aca="false">H32/1000</f>
        <v>3667.91338191913</v>
      </c>
      <c r="I107" s="0" t="n">
        <f aca="false">I20/1000</f>
        <v>139944.3</v>
      </c>
    </row>
    <row r="108" customFormat="false" ht="15" hidden="false" customHeight="false" outlineLevel="0" collapsed="false">
      <c r="H108" s="0" t="n">
        <f aca="false">H33/1000</f>
        <v>3654.00599712373</v>
      </c>
      <c r="I108" s="0" t="n">
        <f aca="false">I21/1000</f>
        <v>133420.2</v>
      </c>
    </row>
    <row r="109" customFormat="false" ht="15" hidden="false" customHeight="false" outlineLevel="0" collapsed="false">
      <c r="H109" s="0" t="n">
        <f aca="false">H34/1000</f>
        <v>3649.09645048774</v>
      </c>
      <c r="I109" s="0" t="n">
        <f aca="false">I22/1000</f>
        <v>163502.4</v>
      </c>
    </row>
    <row r="110" customFormat="false" ht="15" hidden="false" customHeight="false" outlineLevel="0" collapsed="false">
      <c r="H110" s="0" t="n">
        <f aca="false">H35/1000</f>
        <v>4147.27964315082</v>
      </c>
      <c r="I110" s="0" t="n">
        <f aca="false">I23/1000</f>
        <v>189715.3</v>
      </c>
    </row>
    <row r="111" customFormat="false" ht="15" hidden="false" customHeight="false" outlineLevel="0" collapsed="false">
      <c r="H111" s="0" t="n">
        <f aca="false">H36/1000</f>
        <v>3711.39187783878</v>
      </c>
      <c r="I111" s="0" t="n">
        <f aca="false">I24/1000</f>
        <v>171605</v>
      </c>
    </row>
    <row r="112" customFormat="false" ht="15" hidden="false" customHeight="false" outlineLevel="0" collapsed="false">
      <c r="H112" s="0" t="n">
        <f aca="false">H37/1000</f>
        <v>4432.65039434595</v>
      </c>
      <c r="I112" s="0" t="n">
        <f aca="false">I25/1000</f>
        <v>183687.09399849</v>
      </c>
    </row>
    <row r="113" customFormat="false" ht="15" hidden="false" customHeight="false" outlineLevel="0" collapsed="false">
      <c r="H113" s="0" t="n">
        <f aca="false">H38/1000</f>
        <v>4657.51443310607</v>
      </c>
      <c r="I113" s="0" t="n">
        <f aca="false">I26/1000</f>
        <v>180435.890579118</v>
      </c>
    </row>
    <row r="114" customFormat="false" ht="15" hidden="false" customHeight="false" outlineLevel="0" collapsed="false">
      <c r="H114" s="0" t="n">
        <f aca="false">H39/1000</f>
        <v>4539.42872262132</v>
      </c>
      <c r="I114" s="0" t="n">
        <f aca="false">I27/1000</f>
        <v>179652.522051436</v>
      </c>
    </row>
    <row r="115" customFormat="false" ht="15" hidden="false" customHeight="false" outlineLevel="0" collapsed="false">
      <c r="H115" s="0" t="n">
        <f aca="false">H40/1000</f>
        <v>5330.78949649632</v>
      </c>
      <c r="I115" s="0" t="n">
        <f aca="false">I28/1000</f>
        <v>184891.43649546</v>
      </c>
    </row>
    <row r="116" customFormat="false" ht="15" hidden="false" customHeight="false" outlineLevel="0" collapsed="false">
      <c r="H116" s="0" t="n">
        <f aca="false">H41/1000</f>
        <v>5480.14770657659</v>
      </c>
      <c r="I116" s="0" t="n">
        <f aca="false">I29/1000</f>
        <v>250020.69885259</v>
      </c>
    </row>
    <row r="117" customFormat="false" ht="15" hidden="false" customHeight="false" outlineLevel="0" collapsed="false">
      <c r="H117" s="0" t="n">
        <f aca="false">H42/1000</f>
        <v>5541.64908274785</v>
      </c>
      <c r="I117" s="0" t="n">
        <f aca="false">I30/1000</f>
        <v>205715.036627977</v>
      </c>
    </row>
    <row r="118" customFormat="false" ht="15" hidden="false" customHeight="false" outlineLevel="0" collapsed="false">
      <c r="H118" s="0" t="n">
        <f aca="false">H43/1000</f>
        <v>5394.43432178159</v>
      </c>
      <c r="I118" s="0" t="n">
        <f aca="false">I31/1000</f>
        <v>212024.93463561</v>
      </c>
    </row>
    <row r="119" customFormat="false" ht="15" hidden="false" customHeight="false" outlineLevel="0" collapsed="false">
      <c r="H119" s="0" t="n">
        <f aca="false">H44/1000</f>
        <v>4865.03273134605</v>
      </c>
      <c r="I119" s="0" t="n">
        <f aca="false">I32/1000</f>
        <v>207908.137994465</v>
      </c>
    </row>
    <row r="120" customFormat="false" ht="15" hidden="false" customHeight="false" outlineLevel="0" collapsed="false">
      <c r="H120" s="0" t="n">
        <f aca="false">H45/1000</f>
        <v>4851.61591689069</v>
      </c>
      <c r="I120" s="0" t="n">
        <f aca="false">I33/1000</f>
        <v>221604.431549988</v>
      </c>
    </row>
    <row r="121" customFormat="false" ht="15" hidden="false" customHeight="false" outlineLevel="0" collapsed="false">
      <c r="H121" s="0" t="n">
        <f aca="false">H46/1000</f>
        <v>4850.12531702797</v>
      </c>
      <c r="I121" s="0" t="n">
        <f aca="false">I34/1000</f>
        <v>231556.251186949</v>
      </c>
    </row>
    <row r="122" customFormat="false" ht="15" hidden="false" customHeight="false" outlineLevel="0" collapsed="false">
      <c r="H122" s="0" t="n">
        <f aca="false">H47/1000</f>
        <v>5517.99621972883</v>
      </c>
      <c r="I122" s="0" t="n">
        <f aca="false">I35/1000</f>
        <v>301135.036535971</v>
      </c>
    </row>
    <row r="123" customFormat="false" ht="15" hidden="false" customHeight="false" outlineLevel="0" collapsed="false">
      <c r="H123" s="0" t="n">
        <f aca="false">H48/1000</f>
        <v>4887.90782409897</v>
      </c>
      <c r="I123" s="0" t="n">
        <f aca="false">I36/1000</f>
        <v>242106.645014156</v>
      </c>
    </row>
    <row r="124" customFormat="false" ht="15" hidden="false" customHeight="false" outlineLevel="0" collapsed="false">
      <c r="H124" s="0" t="n">
        <f aca="false">H49/1000</f>
        <v>5799.56263996398</v>
      </c>
      <c r="I124" s="0" t="n">
        <f aca="false">I37/1000</f>
        <v>248338.149621602</v>
      </c>
    </row>
    <row r="125" customFormat="false" ht="15" hidden="false" customHeight="false" outlineLevel="0" collapsed="false">
      <c r="H125" s="0" t="n">
        <f aca="false">H50/1000</f>
        <v>6011.10456522752</v>
      </c>
      <c r="I125" s="0" t="n">
        <f aca="false">I38/1000</f>
        <v>262686.195235357</v>
      </c>
    </row>
    <row r="126" customFormat="false" ht="15" hidden="false" customHeight="false" outlineLevel="0" collapsed="false">
      <c r="H126" s="0" t="n">
        <f aca="false">H51/1000</f>
        <v>5836.40835765598</v>
      </c>
      <c r="I126" s="0" t="n">
        <f aca="false">I39/1000</f>
        <v>260491.231298848</v>
      </c>
    </row>
    <row r="127" customFormat="false" ht="15" hidden="false" customHeight="false" outlineLevel="0" collapsed="false">
      <c r="H127" s="0" t="n">
        <f aca="false">H52/1000</f>
        <v>6821.74468379763</v>
      </c>
      <c r="I127" s="0" t="n">
        <f aca="false">I40/1000</f>
        <v>263078.586899992</v>
      </c>
    </row>
    <row r="128" customFormat="false" ht="15" hidden="false" customHeight="false" outlineLevel="0" collapsed="false">
      <c r="H128" s="0" t="n">
        <f aca="false">H53/1000</f>
        <v>6920.59728640274</v>
      </c>
      <c r="I128" s="0" t="n">
        <f aca="false">I41/1000</f>
        <v>350794.680692895</v>
      </c>
    </row>
    <row r="129" customFormat="false" ht="15" hidden="false" customHeight="false" outlineLevel="0" collapsed="false">
      <c r="H129" s="0" t="n">
        <f aca="false">H54/1000</f>
        <v>6986.01746227684</v>
      </c>
      <c r="I129" s="0" t="n">
        <f aca="false">I42/1000</f>
        <v>278110.414542943</v>
      </c>
    </row>
    <row r="130" customFormat="false" ht="15" hidden="false" customHeight="false" outlineLevel="0" collapsed="false">
      <c r="H130" s="0" t="n">
        <f aca="false">H55/1000</f>
        <v>6788.5322763257</v>
      </c>
      <c r="I130" s="0" t="n">
        <f aca="false">I43/1000</f>
        <v>283158.69025071</v>
      </c>
    </row>
    <row r="131" customFormat="false" ht="15" hidden="false" customHeight="false" outlineLevel="0" collapsed="false">
      <c r="H131" s="0" t="n">
        <f aca="false">H56/1000</f>
        <v>6111.60215794691</v>
      </c>
      <c r="I131" s="0" t="n">
        <f aca="false">I44/1000</f>
        <v>275870.8690686</v>
      </c>
    </row>
    <row r="132" customFormat="false" ht="15" hidden="false" customHeight="false" outlineLevel="0" collapsed="false">
      <c r="H132" s="0" t="n">
        <f aca="false">H57/1000</f>
        <v>6084.08191913448</v>
      </c>
      <c r="I132" s="0" t="n">
        <f aca="false">I45/1000</f>
        <v>293175.199520642</v>
      </c>
    </row>
    <row r="133" customFormat="false" ht="15" hidden="false" customHeight="false" outlineLevel="0" collapsed="false">
      <c r="H133" s="0" t="n">
        <f aca="false">H58/1000</f>
        <v>6071.5689665714</v>
      </c>
      <c r="I133" s="0" t="n">
        <f aca="false">I46/1000</f>
        <v>305851.551491053</v>
      </c>
    </row>
    <row r="134" customFormat="false" ht="15" hidden="false" customHeight="false" outlineLevel="0" collapsed="false">
      <c r="H134" s="0" t="n">
        <f aca="false">H59/1000</f>
        <v>6895.54668036121</v>
      </c>
      <c r="I134" s="0" t="n">
        <f aca="false">I47/1000</f>
        <v>394867.987105186</v>
      </c>
    </row>
    <row r="135" customFormat="false" ht="15" hidden="false" customHeight="false" outlineLevel="0" collapsed="false">
      <c r="H135" s="0" t="n">
        <f aca="false">H60/1000</f>
        <v>6097.46959438085</v>
      </c>
      <c r="I135" s="0" t="n">
        <f aca="false">I48/1000</f>
        <v>316559.82843243</v>
      </c>
    </row>
    <row r="136" customFormat="false" ht="15" hidden="false" customHeight="false" outlineLevel="0" collapsed="false">
      <c r="H136" s="0" t="n">
        <f aca="false">H61/1000</f>
        <v>7222.0619788748</v>
      </c>
      <c r="I136" s="0" t="n">
        <f aca="false">I49/1000</f>
        <v>324065.045603428</v>
      </c>
    </row>
    <row r="137" customFormat="false" ht="15" hidden="false" customHeight="false" outlineLevel="0" collapsed="false">
      <c r="H137" s="0" t="n">
        <f aca="false">H62/1000</f>
        <v>7528.93398180624</v>
      </c>
      <c r="I137" s="0" t="n">
        <f aca="false">I50/1000</f>
        <v>340823.410924489</v>
      </c>
    </row>
    <row r="138" customFormat="false" ht="15" hidden="false" customHeight="false" outlineLevel="0" collapsed="false">
      <c r="H138" s="0" t="n">
        <f aca="false">H63/1000</f>
        <v>7219.34531800256</v>
      </c>
      <c r="I138" s="0" t="n">
        <f aca="false">I51/1000</f>
        <v>336849.503053022</v>
      </c>
    </row>
    <row r="139" customFormat="false" ht="15" hidden="false" customHeight="false" outlineLevel="0" collapsed="false">
      <c r="H139" s="0" t="n">
        <f aca="false">H64/1000</f>
        <v>8317.87136161243</v>
      </c>
      <c r="I139" s="0" t="n">
        <f aca="false">I52/1000</f>
        <v>339114.183475793</v>
      </c>
    </row>
    <row r="140" customFormat="false" ht="15" hidden="false" customHeight="false" outlineLevel="0" collapsed="false">
      <c r="H140" s="0" t="n">
        <f aca="false">H65/1000</f>
        <v>8361.25383040992</v>
      </c>
      <c r="I140" s="0" t="n">
        <f aca="false">I53/1000</f>
        <v>449098.37021543</v>
      </c>
    </row>
    <row r="141" customFormat="false" ht="15" hidden="false" customHeight="false" outlineLevel="0" collapsed="false">
      <c r="H141" s="0" t="n">
        <f aca="false">H66/1000</f>
        <v>8419.90664273693</v>
      </c>
      <c r="I141" s="0" t="n">
        <f aca="false">I54/1000</f>
        <v>355330.509584174</v>
      </c>
    </row>
    <row r="142" customFormat="false" ht="15" hidden="false" customHeight="false" outlineLevel="0" collapsed="false">
      <c r="H142" s="0" t="n">
        <f aca="false">H67/1000</f>
        <v>8162.1256492986</v>
      </c>
      <c r="I142" s="0" t="n">
        <f aca="false">I55/1000</f>
        <v>360535.47083633</v>
      </c>
    </row>
    <row r="143" customFormat="false" ht="15" hidden="false" customHeight="false" outlineLevel="0" collapsed="false">
      <c r="H143" s="0" t="n">
        <f aca="false">H68/1000</f>
        <v>7330.47714440682</v>
      </c>
      <c r="I143" s="0" t="n">
        <f aca="false">I56/1000</f>
        <v>350092.507460164</v>
      </c>
    </row>
    <row r="144" customFormat="false" ht="15" hidden="false" customHeight="false" outlineLevel="0" collapsed="false">
      <c r="H144" s="0" t="n">
        <f aca="false">H69/1000</f>
        <v>7279.84279412719</v>
      </c>
      <c r="I144" s="0" t="n">
        <f aca="false">I57/1000</f>
        <v>370849.426380608</v>
      </c>
    </row>
    <row r="145" customFormat="false" ht="15" hidden="false" customHeight="false" outlineLevel="0" collapsed="false">
      <c r="H145" s="0" t="n">
        <f aca="false">H70/1000</f>
        <v>7247.32371044756</v>
      </c>
      <c r="I145" s="0" t="n">
        <f aca="false">I58/1000</f>
        <v>386305.960632459</v>
      </c>
    </row>
    <row r="146" customFormat="false" ht="15" hidden="false" customHeight="false" outlineLevel="0" collapsed="false">
      <c r="H146" s="0" t="n">
        <f aca="false">H71/1000</f>
        <v>8210.98407665095</v>
      </c>
      <c r="I146" s="0" t="n">
        <f aca="false">I59/1000</f>
        <v>496018.935548829</v>
      </c>
    </row>
    <row r="147" customFormat="false" ht="15" hidden="false" customHeight="false" outlineLevel="0" collapsed="false">
      <c r="H147" s="0" t="n">
        <f aca="false">H72/1000</f>
        <v>7243.12416212925</v>
      </c>
      <c r="I147" s="0" t="n">
        <f aca="false">I60/1000</f>
        <v>397293.507028413</v>
      </c>
    </row>
    <row r="148" customFormat="false" ht="15" hidden="false" customHeight="false" outlineLevel="0" collapsed="false">
      <c r="H148" s="0" t="n">
        <f aca="false">H73/1000</f>
        <v>8558.29549338565</v>
      </c>
      <c r="I148" s="0" t="n">
        <f aca="false">I61/1000</f>
        <v>406077.814632341</v>
      </c>
    </row>
    <row r="149" customFormat="false" ht="15" hidden="false" customHeight="false" outlineLevel="0" collapsed="false">
      <c r="H149" s="0" t="n">
        <f aca="false">H74/1000</f>
        <v>8900.39609942451</v>
      </c>
      <c r="I149" s="0" t="n">
        <f aca="false">I62/1000</f>
        <v>424884.314852611</v>
      </c>
    </row>
    <row r="150" customFormat="false" ht="15" hidden="false" customHeight="false" outlineLevel="0" collapsed="false">
      <c r="H150" s="0" t="n">
        <f aca="false">H75/1000</f>
        <v>8589.66429673446</v>
      </c>
      <c r="I150" s="0" t="n">
        <f aca="false">I63/1000</f>
        <v>418223.884865353</v>
      </c>
    </row>
    <row r="151" customFormat="false" ht="15" hidden="false" customHeight="false" outlineLevel="0" collapsed="false">
      <c r="H151" s="0" t="n">
        <f aca="false">H76/1000</f>
        <v>9758.14684105921</v>
      </c>
      <c r="I151" s="0" t="n">
        <f aca="false">I64/1000</f>
        <v>419824.796344997</v>
      </c>
    </row>
    <row r="152" customFormat="false" ht="15" hidden="false" customHeight="false" outlineLevel="0" collapsed="false">
      <c r="H152" s="0" t="n">
        <f aca="false">H77/1000</f>
        <v>9744.83520943038</v>
      </c>
      <c r="I152" s="0" t="n">
        <f aca="false">I65/1000</f>
        <v>555655.308400608</v>
      </c>
    </row>
    <row r="153" customFormat="false" ht="15" hidden="false" customHeight="false" outlineLevel="0" collapsed="false">
      <c r="H153" s="0" t="n">
        <f aca="false">H78/1000</f>
        <v>9806.02755879434</v>
      </c>
      <c r="I153" s="0" t="n">
        <f aca="false">I66/1000</f>
        <v>438658.12285841</v>
      </c>
    </row>
    <row r="154" customFormat="false" ht="15" hidden="false" customHeight="false" outlineLevel="0" collapsed="false">
      <c r="H154" s="0" t="n">
        <f aca="false">H79/1000</f>
        <v>9498.86796850699</v>
      </c>
      <c r="I154" s="0" t="n">
        <f aca="false">I67/1000</f>
        <v>443914.85391484</v>
      </c>
    </row>
    <row r="155" customFormat="false" ht="15" hidden="false" customHeight="false" outlineLevel="0" collapsed="false">
      <c r="H155" s="0" t="n">
        <f aca="false">H80/1000</f>
        <v>8524.78747749406</v>
      </c>
      <c r="I155" s="0" t="n">
        <f aca="false">I68/1000</f>
        <v>429737.370197141</v>
      </c>
    </row>
    <row r="156" customFormat="false" ht="15" hidden="false" customHeight="false" outlineLevel="0" collapsed="false">
      <c r="H156" s="0" t="n">
        <f aca="false">H81/1000</f>
        <v>8459.72137595502</v>
      </c>
      <c r="I156" s="0" t="n">
        <f aca="false">I69/1000</f>
        <v>453863.79953867</v>
      </c>
    </row>
    <row r="157" customFormat="false" ht="15" hidden="false" customHeight="false" outlineLevel="0" collapsed="false">
      <c r="H157" s="0" t="n">
        <f aca="false">H82/1000</f>
        <v>8415.78167812001</v>
      </c>
      <c r="I157" s="0" t="n">
        <f aca="false">I70/1000</f>
        <v>472143.462646445</v>
      </c>
    </row>
    <row r="158" customFormat="false" ht="15" hidden="false" customHeight="false" outlineLevel="0" collapsed="false">
      <c r="H158" s="0" t="n">
        <f aca="false">H83/1000</f>
        <v>9527.84650948234</v>
      </c>
      <c r="I158" s="0" t="n">
        <f aca="false">I71/1000</f>
        <v>603830.289208397</v>
      </c>
    </row>
    <row r="159" customFormat="false" ht="15" hidden="false" customHeight="false" outlineLevel="0" collapsed="false">
      <c r="H159" s="0" t="n">
        <f aca="false">H84/1000</f>
        <v>8398.6254578794</v>
      </c>
      <c r="I159" s="0" t="n">
        <f aca="false">I72/1000</f>
        <v>482648.973037355</v>
      </c>
    </row>
    <row r="160" customFormat="false" ht="15" hidden="false" customHeight="false" outlineLevel="0" collapsed="false">
      <c r="H160" s="0" t="n">
        <f aca="false">H85/1000</f>
        <v>9916.36041967542</v>
      </c>
      <c r="I160" s="0" t="n">
        <f aca="false">I73/1000</f>
        <v>492325.12777768</v>
      </c>
    </row>
    <row r="161" customFormat="false" ht="15" hidden="false" customHeight="false" outlineLevel="0" collapsed="false">
      <c r="H161" s="0" t="n">
        <f aca="false">H86/1000</f>
        <v>10305.2160779812</v>
      </c>
      <c r="I161" s="0" t="n">
        <f aca="false">I74/1000</f>
        <v>512976.256602912</v>
      </c>
    </row>
    <row r="162" customFormat="false" ht="15" hidden="false" customHeight="false" outlineLevel="0" collapsed="false">
      <c r="H162" s="0" t="n">
        <f aca="false">H87/1000</f>
        <v>9938.17638561574</v>
      </c>
      <c r="I162" s="0" t="n">
        <f aca="false">I75/1000</f>
        <v>504030.718009521</v>
      </c>
    </row>
    <row r="163" customFormat="false" ht="15" hidden="false" customHeight="false" outlineLevel="0" collapsed="false">
      <c r="H163" s="0" t="n">
        <f aca="false">H88/1000</f>
        <v>11281.8572536785</v>
      </c>
      <c r="I163" s="0" t="n">
        <f aca="false">I76/1000</f>
        <v>504500.42240438</v>
      </c>
    </row>
    <row r="164" customFormat="false" ht="15" hidden="false" customHeight="false" outlineLevel="0" collapsed="false">
      <c r="I164" s="0" t="n">
        <f aca="false">I77/1000</f>
        <v>670879.112468107</v>
      </c>
    </row>
    <row r="165" customFormat="false" ht="15" hidden="false" customHeight="false" outlineLevel="0" collapsed="false">
      <c r="I165" s="0" t="n">
        <f aca="false">I78/1000</f>
        <v>528224.706008188</v>
      </c>
    </row>
    <row r="166" customFormat="false" ht="15" hidden="false" customHeight="false" outlineLevel="0" collapsed="false">
      <c r="I166" s="0" t="n">
        <f aca="false">I79/1000</f>
        <v>533496.751236861</v>
      </c>
    </row>
    <row r="167" customFormat="false" ht="15" hidden="false" customHeight="false" outlineLevel="0" collapsed="false">
      <c r="I167" s="0" t="n">
        <f aca="false">I80/1000</f>
        <v>515897.8294933</v>
      </c>
    </row>
    <row r="168" customFormat="false" ht="15" hidden="false" customHeight="false" outlineLevel="0" collapsed="false">
      <c r="I168" s="0" t="n">
        <f aca="false">I81/1000</f>
        <v>543764.252760456</v>
      </c>
    </row>
    <row r="169" customFormat="false" ht="15" hidden="false" customHeight="false" outlineLevel="0" collapsed="false">
      <c r="I169" s="0" t="n">
        <f aca="false">I82/1000</f>
        <v>565296.089988014</v>
      </c>
    </row>
    <row r="170" customFormat="false" ht="15" hidden="false" customHeight="false" outlineLevel="0" collapsed="false">
      <c r="I170" s="0" t="n">
        <f aca="false">I83/1000</f>
        <v>721932.811560074</v>
      </c>
    </row>
    <row r="171" customFormat="false" ht="15" hidden="false" customHeight="false" outlineLevel="0" collapsed="false">
      <c r="I171" s="0" t="n">
        <f aca="false">I84/1000</f>
        <v>575716.919874281</v>
      </c>
    </row>
    <row r="172" customFormat="false" ht="15" hidden="false" customHeight="false" outlineLevel="0" collapsed="false">
      <c r="I172" s="0" t="n">
        <f aca="false">I85/1000</f>
        <v>586809.706628482</v>
      </c>
    </row>
    <row r="173" customFormat="false" ht="15" hidden="false" customHeight="false" outlineLevel="0" collapsed="false">
      <c r="I173" s="0" t="n">
        <f aca="false">I86/1000</f>
        <v>609811.614513247</v>
      </c>
    </row>
    <row r="174" customFormat="false" ht="15" hidden="false" customHeight="false" outlineLevel="0" collapsed="false">
      <c r="I174" s="0" t="n">
        <f aca="false">I87/1000</f>
        <v>598556.875977413</v>
      </c>
    </row>
    <row r="175" customFormat="false" ht="15" hidden="false" customHeight="false" outlineLevel="0" collapsed="false">
      <c r="I175" s="0" t="n">
        <f aca="false">I88/1000</f>
        <v>598351.477571792</v>
      </c>
    </row>
  </sheetData>
  <mergeCells count="26">
    <mergeCell ref="K2:M2"/>
    <mergeCell ref="N2:Q2"/>
    <mergeCell ref="R2:Y2"/>
    <mergeCell ref="Z2:AF2"/>
    <mergeCell ref="AG2:AM2"/>
    <mergeCell ref="AN2:AT2"/>
    <mergeCell ref="AU2:BB2"/>
    <mergeCell ref="BC2:BF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M3"/>
    <mergeCell ref="N3:Q3"/>
    <mergeCell ref="R3:Y3"/>
    <mergeCell ref="Z3:AF3"/>
    <mergeCell ref="AG3:AM3"/>
    <mergeCell ref="AN3:AT3"/>
    <mergeCell ref="AU3:BB3"/>
    <mergeCell ref="BC3:BF3"/>
    <mergeCell ref="A17:A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F9000"/>
    <pageSetUpPr fitToPage="true"/>
  </sheetPr>
  <dimension ref="B1:Z56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0" ySplit="5" topLeftCell="T6" activePane="bottomRight" state="frozen"/>
      <selection pane="topLeft" activeCell="A1" activeCellId="0" sqref="A1"/>
      <selection pane="topRight" activeCell="T1" activeCellId="0" sqref="T1"/>
      <selection pane="bottomLeft" activeCell="A6" activeCellId="0" sqref="A6"/>
      <selection pane="bottomRight" activeCell="L6" activeCellId="1" sqref="I92:I175 L6"/>
    </sheetView>
  </sheetViews>
  <sheetFormatPr defaultColWidth="10.8203125" defaultRowHeight="15" zeroHeight="false" outlineLevelRow="0" outlineLevelCol="0"/>
  <cols>
    <col collapsed="false" customWidth="true" hidden="false" outlineLevel="0" max="1" min="1" style="106" width="1.5"/>
    <col collapsed="false" customWidth="true" hidden="false" outlineLevel="0" max="2" min="2" style="106" width="12"/>
    <col collapsed="false" customWidth="true" hidden="false" outlineLevel="0" max="3" min="3" style="106" width="28.5"/>
    <col collapsed="false" customWidth="true" hidden="true" outlineLevel="0" max="10" min="4" style="106" width="13.16"/>
    <col collapsed="false" customWidth="true" hidden="false" outlineLevel="0" max="12" min="11" style="106" width="11.67"/>
    <col collapsed="false" customWidth="true" hidden="false" outlineLevel="0" max="26" min="13" style="106" width="11.83"/>
    <col collapsed="false" customWidth="false" hidden="false" outlineLevel="0" max="1025" min="27" style="106" width="10.83"/>
  </cols>
  <sheetData>
    <row r="1" customFormat="false" ht="15" hidden="false" customHeight="false" outlineLevel="0" collapsed="false"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</v>
      </c>
      <c r="P1" s="107" t="n">
        <v>0</v>
      </c>
      <c r="Q1" s="107" t="n">
        <v>0</v>
      </c>
      <c r="R1" s="107" t="n">
        <v>0</v>
      </c>
      <c r="S1" s="107" t="n">
        <v>0</v>
      </c>
      <c r="T1" s="107"/>
      <c r="U1" s="108"/>
      <c r="V1" s="107" t="n">
        <v>1</v>
      </c>
      <c r="W1" s="107" t="n">
        <v>1</v>
      </c>
      <c r="X1" s="107" t="n">
        <v>1</v>
      </c>
      <c r="Y1" s="107" t="n">
        <v>1</v>
      </c>
      <c r="Z1" s="107" t="n">
        <v>1</v>
      </c>
    </row>
    <row r="2" customFormat="false" ht="26" hidden="false" customHeight="false" outlineLevel="0" collapsed="false">
      <c r="B2" s="109" t="s">
        <v>44</v>
      </c>
      <c r="T2" s="110"/>
      <c r="U2" s="111"/>
    </row>
    <row r="3" customFormat="false" ht="15" hidden="false" customHeight="false" outlineLevel="0" collapsed="false">
      <c r="U3" s="112"/>
    </row>
    <row r="4" customFormat="false" ht="25.5" hidden="false" customHeight="true" outlineLevel="0" collapsed="false">
      <c r="B4" s="113" t="s">
        <v>45</v>
      </c>
      <c r="C4" s="113"/>
      <c r="D4" s="113" t="n">
        <v>2003</v>
      </c>
      <c r="E4" s="113" t="n">
        <v>2004</v>
      </c>
      <c r="F4" s="113" t="n">
        <v>2005</v>
      </c>
      <c r="G4" s="113" t="n">
        <v>2006</v>
      </c>
      <c r="H4" s="113" t="n">
        <v>2007</v>
      </c>
      <c r="I4" s="113" t="n">
        <v>2008</v>
      </c>
      <c r="J4" s="113" t="n">
        <v>2009</v>
      </c>
      <c r="K4" s="113" t="n">
        <v>2010</v>
      </c>
      <c r="L4" s="113" t="n">
        <v>2011</v>
      </c>
      <c r="M4" s="113" t="n">
        <v>2012</v>
      </c>
      <c r="N4" s="113" t="n">
        <v>2013</v>
      </c>
      <c r="O4" s="113" t="n">
        <v>2014</v>
      </c>
      <c r="P4" s="113" t="n">
        <v>2015</v>
      </c>
      <c r="Q4" s="113" t="n">
        <f aca="false">+P4+1</f>
        <v>2016</v>
      </c>
      <c r="R4" s="113" t="n">
        <f aca="false">+Q4+1</f>
        <v>2017</v>
      </c>
      <c r="S4" s="113" t="n">
        <f aca="false">+R4+1</f>
        <v>2018</v>
      </c>
      <c r="T4" s="114" t="n">
        <f aca="false">+S4+1</f>
        <v>2019</v>
      </c>
      <c r="U4" s="115" t="n">
        <f aca="false">+T4+1</f>
        <v>2020</v>
      </c>
      <c r="V4" s="115" t="n">
        <f aca="false">+U4+1</f>
        <v>2021</v>
      </c>
      <c r="W4" s="115" t="n">
        <f aca="false">+V4+1</f>
        <v>2022</v>
      </c>
      <c r="X4" s="115" t="n">
        <f aca="false">+W4+1</f>
        <v>2023</v>
      </c>
      <c r="Y4" s="115" t="n">
        <f aca="false">+X4+1</f>
        <v>2024</v>
      </c>
      <c r="Z4" s="115" t="n">
        <f aca="false">+Y4+1</f>
        <v>2025</v>
      </c>
    </row>
    <row r="5" customFormat="false" ht="8" hidden="false" customHeight="true" outlineLevel="0" collapsed="false"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116"/>
      <c r="V5" s="116"/>
      <c r="W5" s="116"/>
      <c r="X5" s="116"/>
      <c r="Y5" s="116"/>
      <c r="Z5" s="116"/>
    </row>
    <row r="6" customFormat="false" ht="15" hidden="false" customHeight="true" outlineLevel="0" collapsed="false">
      <c r="B6" s="118" t="s">
        <v>46</v>
      </c>
      <c r="C6" s="119" t="s">
        <v>47</v>
      </c>
      <c r="D6" s="120" t="n">
        <v>375909.361396649</v>
      </c>
      <c r="E6" s="120" t="n">
        <v>485115.194724755</v>
      </c>
      <c r="F6" s="120" t="n">
        <v>582538.172937275</v>
      </c>
      <c r="G6" s="120" t="n">
        <v>715904.271733849</v>
      </c>
      <c r="H6" s="120" t="n">
        <v>896980.174071903</v>
      </c>
      <c r="I6" s="120" t="n">
        <v>1149646.09058364</v>
      </c>
      <c r="J6" s="120" t="n">
        <v>1247929.26892502</v>
      </c>
      <c r="K6" s="121" t="n">
        <v>1661720.92594458</v>
      </c>
      <c r="L6" s="121" t="n">
        <v>2179024.10363078</v>
      </c>
      <c r="M6" s="121" t="n">
        <v>2637913.84821555</v>
      </c>
      <c r="N6" s="121" t="n">
        <v>3348308.48822721</v>
      </c>
      <c r="O6" s="121" t="n">
        <v>4579086.42541011</v>
      </c>
      <c r="P6" s="121" t="n">
        <v>5954510.89569234</v>
      </c>
      <c r="Q6" s="121" t="n">
        <v>8228159.55653643</v>
      </c>
      <c r="R6" s="121" t="n">
        <v>10660228.4948085</v>
      </c>
      <c r="S6" s="121" t="n">
        <v>14542722.1480953</v>
      </c>
      <c r="T6" s="122" t="n">
        <v>21447249.8597987</v>
      </c>
      <c r="U6" s="121" t="n">
        <v>26808471.6408324</v>
      </c>
      <c r="V6" s="121" t="n">
        <v>36930570.9939396</v>
      </c>
      <c r="W6" s="121" t="n">
        <v>48331674.4474294</v>
      </c>
      <c r="X6" s="121" t="n">
        <v>60516598.9276823</v>
      </c>
      <c r="Y6" s="121" t="n">
        <v>73256385.3394037</v>
      </c>
      <c r="Z6" s="123" t="n">
        <v>86393748.7998389</v>
      </c>
    </row>
    <row r="7" customFormat="false" ht="16" hidden="false" customHeight="false" outlineLevel="0" collapsed="false">
      <c r="B7" s="118"/>
      <c r="C7" s="124" t="s">
        <v>48</v>
      </c>
      <c r="D7" s="125"/>
      <c r="E7" s="125"/>
      <c r="F7" s="125"/>
      <c r="G7" s="125"/>
      <c r="H7" s="125"/>
      <c r="I7" s="125"/>
      <c r="J7" s="125"/>
      <c r="K7" s="126" t="n">
        <f aca="false">+K6/J6-1</f>
        <v>0.331582620364379</v>
      </c>
      <c r="L7" s="126" t="n">
        <f aca="false">+L6/K6-1</f>
        <v>0.311305688945418</v>
      </c>
      <c r="M7" s="126" t="n">
        <f aca="false">+M6/L6-1</f>
        <v>0.210594157182635</v>
      </c>
      <c r="N7" s="126" t="n">
        <f aca="false">+N6/M6-1</f>
        <v>0.269301683408733</v>
      </c>
      <c r="O7" s="126" t="n">
        <f aca="false">+O6/N6-1</f>
        <v>0.367582001930336</v>
      </c>
      <c r="P7" s="126" t="n">
        <f aca="false">+P6/O6-1</f>
        <v>0.300370934833153</v>
      </c>
      <c r="Q7" s="126" t="n">
        <f aca="false">+Q6/P6-1</f>
        <v>0.381836342341553</v>
      </c>
      <c r="R7" s="126" t="n">
        <f aca="false">+R6/Q6-1</f>
        <v>0.295578728336642</v>
      </c>
      <c r="S7" s="126" t="n">
        <f aca="false">+S6/R6-1</f>
        <v>0.364203605502228</v>
      </c>
      <c r="T7" s="127" t="n">
        <f aca="false">+T6/S6-1</f>
        <v>0.474775467851992</v>
      </c>
      <c r="U7" s="126" t="n">
        <f aca="false">+U6/T6-1</f>
        <v>0.249972458757188</v>
      </c>
      <c r="V7" s="126" t="n">
        <f aca="false">+V6/U6-1</f>
        <v>0.377570921935367</v>
      </c>
      <c r="W7" s="126" t="n">
        <f aca="false">+W6/V6-1</f>
        <v>0.30871722658609</v>
      </c>
      <c r="X7" s="126" t="n">
        <f aca="false">+X6/W6-1</f>
        <v>0.252110538680107</v>
      </c>
      <c r="Y7" s="126" t="n">
        <f aca="false">+Y6/X6-1</f>
        <v>0.21051722399247</v>
      </c>
      <c r="Z7" s="128" t="n">
        <f aca="false">+Z6/Y6-1</f>
        <v>0.179334038931467</v>
      </c>
    </row>
    <row r="8" customFormat="false" ht="15" hidden="false" customHeight="true" outlineLevel="0" collapsed="false">
      <c r="B8" s="118"/>
      <c r="C8" s="129" t="s">
        <v>49</v>
      </c>
      <c r="D8" s="130"/>
      <c r="E8" s="130"/>
      <c r="F8" s="130"/>
      <c r="G8" s="130"/>
      <c r="H8" s="130"/>
      <c r="I8" s="130"/>
      <c r="J8" s="130" t="n">
        <v>608872.876412875</v>
      </c>
      <c r="K8" s="131" t="n">
        <v>670523.679441799</v>
      </c>
      <c r="L8" s="131" t="n">
        <v>710781.597220602</v>
      </c>
      <c r="M8" s="131" t="n">
        <v>703485.98945895</v>
      </c>
      <c r="N8" s="131" t="n">
        <v>720407.105302816</v>
      </c>
      <c r="O8" s="131" t="n">
        <v>702306.045963366</v>
      </c>
      <c r="P8" s="131" t="n">
        <v>721487.14663804</v>
      </c>
      <c r="Q8" s="131" t="n">
        <v>706477.848597662</v>
      </c>
      <c r="R8" s="131" t="n">
        <v>726389.947762824</v>
      </c>
      <c r="S8" s="131" t="n">
        <v>707755.489603643</v>
      </c>
      <c r="T8" s="132" t="n">
        <v>692977.449783545</v>
      </c>
      <c r="U8" s="131" t="n">
        <v>615491.229293968</v>
      </c>
      <c r="V8" s="131" t="n">
        <v>650572.349334066</v>
      </c>
      <c r="W8" s="131" t="n">
        <v>680173.492550486</v>
      </c>
      <c r="X8" s="131" t="n">
        <v>704134.189994833</v>
      </c>
      <c r="Y8" s="131" t="n">
        <v>725168.734003683</v>
      </c>
      <c r="Z8" s="133" t="n">
        <v>743091.347413238</v>
      </c>
    </row>
    <row r="9" customFormat="false" ht="16" hidden="false" customHeight="false" outlineLevel="0" collapsed="false">
      <c r="B9" s="118"/>
      <c r="C9" s="124" t="s">
        <v>50</v>
      </c>
      <c r="D9" s="125"/>
      <c r="E9" s="125"/>
      <c r="F9" s="125"/>
      <c r="G9" s="125"/>
      <c r="H9" s="125"/>
      <c r="I9" s="125"/>
      <c r="J9" s="125"/>
      <c r="K9" s="126" t="n">
        <f aca="false">+K8/J8-1</f>
        <v>0.101253981606365</v>
      </c>
      <c r="L9" s="126" t="n">
        <f aca="false">+L8/K8-1</f>
        <v>0.0600395168927024</v>
      </c>
      <c r="M9" s="126" t="n">
        <f aca="false">+M8/L8-1</f>
        <v>-0.0102642046307625</v>
      </c>
      <c r="N9" s="126" t="n">
        <f aca="false">+N8/M8-1</f>
        <v>0.0240532378717031</v>
      </c>
      <c r="O9" s="126" t="n">
        <f aca="false">+O8/N8-1</f>
        <v>-0.025126153262802</v>
      </c>
      <c r="P9" s="126" t="n">
        <f aca="false">+P8/O8-1</f>
        <v>0.0273115983906453</v>
      </c>
      <c r="Q9" s="126" t="n">
        <f aca="false">+Q8/P8-1</f>
        <v>-0.0208032784926491</v>
      </c>
      <c r="R9" s="126" t="n">
        <f aca="false">+R8/Q8-1</f>
        <v>0.0281850297283734</v>
      </c>
      <c r="S9" s="126" t="n">
        <f aca="false">+S8/R8-1</f>
        <v>-0.0256535187698731</v>
      </c>
      <c r="T9" s="127" t="n">
        <f aca="false">+T8/S8-1</f>
        <v>-0.0208801486349114</v>
      </c>
      <c r="U9" s="126" t="n">
        <f aca="false">+U8/T8-1</f>
        <v>-0.111816366483181</v>
      </c>
      <c r="V9" s="126" t="n">
        <f aca="false">+V8/U8-1</f>
        <v>0.0569969454809944</v>
      </c>
      <c r="W9" s="126" t="n">
        <f aca="false">+W8/V8-1</f>
        <v>0.0455001557424313</v>
      </c>
      <c r="X9" s="126" t="n">
        <f aca="false">+X8/W8-1</f>
        <v>0.0352273320068683</v>
      </c>
      <c r="Y9" s="126" t="n">
        <f aca="false">+Y8/X8-1</f>
        <v>0.0298729195481968</v>
      </c>
      <c r="Z9" s="128" t="n">
        <f aca="false">+Z8/Y8-1</f>
        <v>0.0247150939762715</v>
      </c>
    </row>
    <row r="10" customFormat="false" ht="15" hidden="false" customHeight="true" outlineLevel="0" collapsed="false">
      <c r="B10" s="118"/>
      <c r="C10" s="129" t="s">
        <v>51</v>
      </c>
      <c r="D10" s="130"/>
      <c r="E10" s="130"/>
      <c r="F10" s="130"/>
      <c r="G10" s="130"/>
      <c r="H10" s="130"/>
      <c r="I10" s="130"/>
      <c r="J10" s="130" t="n">
        <v>15349.9019817637</v>
      </c>
      <c r="K10" s="131" t="n">
        <v>16714.1629454385</v>
      </c>
      <c r="L10" s="131" t="n">
        <v>17518.2367351344</v>
      </c>
      <c r="M10" s="131" t="n">
        <v>17142.9473356716</v>
      </c>
      <c r="N10" s="131" t="n">
        <v>17357.0500172351</v>
      </c>
      <c r="O10" s="131" t="n">
        <v>16729.5491177609</v>
      </c>
      <c r="P10" s="131" t="n">
        <v>16991.7569633036</v>
      </c>
      <c r="Q10" s="131" t="n">
        <v>16449.4734460917</v>
      </c>
      <c r="R10" s="131" t="n">
        <v>16720.8705337052</v>
      </c>
      <c r="S10" s="131" t="n">
        <v>16106.4452068068</v>
      </c>
      <c r="T10" s="132" t="n">
        <v>15590.3073385409</v>
      </c>
      <c r="U10" s="131" t="n">
        <v>13688.8899038663</v>
      </c>
      <c r="V10" s="131" t="n">
        <v>14303.5670005577</v>
      </c>
      <c r="W10" s="131" t="n">
        <v>14782.9935958474</v>
      </c>
      <c r="X10" s="131" t="n">
        <v>15128.0700323523</v>
      </c>
      <c r="Y10" s="131" t="n">
        <v>15400.8248577787</v>
      </c>
      <c r="Z10" s="133" t="n">
        <v>15599.6650676538</v>
      </c>
    </row>
    <row r="11" customFormat="false" ht="16" hidden="false" customHeight="false" outlineLevel="0" collapsed="false">
      <c r="B11" s="118"/>
      <c r="C11" s="124" t="s">
        <v>52</v>
      </c>
      <c r="D11" s="125"/>
      <c r="E11" s="125"/>
      <c r="F11" s="125"/>
      <c r="G11" s="125"/>
      <c r="H11" s="125"/>
      <c r="I11" s="125"/>
      <c r="J11" s="125"/>
      <c r="K11" s="126" t="n">
        <f aca="false">+K10/J10-1</f>
        <v>0.088877503276281</v>
      </c>
      <c r="L11" s="126" t="n">
        <f aca="false">+L10/K10-1</f>
        <v>0.0481073322260104</v>
      </c>
      <c r="M11" s="126" t="n">
        <f aca="false">+M10/L10-1</f>
        <v>-0.0214227838758495</v>
      </c>
      <c r="N11" s="126" t="n">
        <f aca="false">+N10/M10-1</f>
        <v>0.0124892573821256</v>
      </c>
      <c r="O11" s="126" t="n">
        <f aca="false">+O10/N10-1</f>
        <v>-0.0361525085686246</v>
      </c>
      <c r="P11" s="126" t="n">
        <f aca="false">+P10/O10-1</f>
        <v>0.015673336065247</v>
      </c>
      <c r="Q11" s="126" t="n">
        <f aca="false">+Q10/P10-1</f>
        <v>-0.0319145052735356</v>
      </c>
      <c r="R11" s="126" t="n">
        <f aca="false">+R10/Q10-1</f>
        <v>0.0164988313153605</v>
      </c>
      <c r="S11" s="126" t="n">
        <f aca="false">+S10/R10-1</f>
        <v>-0.0367460130535623</v>
      </c>
      <c r="T11" s="127" t="n">
        <f aca="false">+T10/S10-1</f>
        <v>-0.0320454241540347</v>
      </c>
      <c r="U11" s="126" t="n">
        <f aca="false">+U10/T10-1</f>
        <v>-0.121961510660801</v>
      </c>
      <c r="V11" s="126" t="n">
        <f aca="false">+V10/U10-1</f>
        <v>0.0449033560068142</v>
      </c>
      <c r="W11" s="126" t="n">
        <f aca="false">+W10/V10-1</f>
        <v>0.0335179745913068</v>
      </c>
      <c r="X11" s="126" t="n">
        <f aca="false">+X10/W10-1</f>
        <v>0.0233427982138736</v>
      </c>
      <c r="Y11" s="126" t="n">
        <f aca="false">+Y10/X10-1</f>
        <v>0.018029717263542</v>
      </c>
      <c r="Z11" s="128" t="n">
        <f aca="false">+Z10/Y10-1</f>
        <v>0.0129110103979073</v>
      </c>
    </row>
    <row r="12" customFormat="false" ht="15" hidden="false" customHeight="true" outlineLevel="0" collapsed="false">
      <c r="B12" s="118"/>
      <c r="C12" s="129" t="s">
        <v>47</v>
      </c>
      <c r="D12" s="130"/>
      <c r="E12" s="130"/>
      <c r="F12" s="130"/>
      <c r="G12" s="130"/>
      <c r="H12" s="130"/>
      <c r="I12" s="130"/>
      <c r="J12" s="130" t="n">
        <f aca="false">J6/J17</f>
        <v>334632.773057591</v>
      </c>
      <c r="K12" s="131" t="n">
        <f aca="false">K6/K17</f>
        <v>424728.240552235</v>
      </c>
      <c r="L12" s="131" t="n">
        <f aca="false">L6/L17</f>
        <v>527643.875471316</v>
      </c>
      <c r="M12" s="131" t="n">
        <f aca="false">M6/M17</f>
        <v>579665.736024953</v>
      </c>
      <c r="N12" s="131" t="n">
        <f aca="false">N6/N17</f>
        <v>611470.124162632</v>
      </c>
      <c r="O12" s="131" t="n">
        <f aca="false">O6/O17</f>
        <v>563613.973614006</v>
      </c>
      <c r="P12" s="131" t="n">
        <f aca="false">P6/P17</f>
        <v>642463.922483571</v>
      </c>
      <c r="Q12" s="131" t="n">
        <f aca="false">Q6/Q17</f>
        <v>556805.245742913</v>
      </c>
      <c r="R12" s="131" t="n">
        <f aca="false">R6/R17</f>
        <v>643861.262436803</v>
      </c>
      <c r="S12" s="131" t="n">
        <f aca="false">S6/S17</f>
        <v>517305.760105542</v>
      </c>
      <c r="T12" s="132" t="n">
        <f aca="false">T6/T17</f>
        <v>444457.834932312</v>
      </c>
      <c r="U12" s="131" t="n">
        <f aca="false">U6/U17</f>
        <v>379420.291443739</v>
      </c>
      <c r="V12" s="131" t="n">
        <f aca="false">V6/V17</f>
        <v>408447.888210319</v>
      </c>
      <c r="W12" s="131" t="n">
        <f aca="false">W6/W17</f>
        <v>427528.910706018</v>
      </c>
      <c r="X12" s="131" t="n">
        <f aca="false">X6/X17</f>
        <v>444864.600823374</v>
      </c>
      <c r="Y12" s="131" t="n">
        <f aca="false">Y6/Y17</f>
        <v>465614.127959192</v>
      </c>
      <c r="Z12" s="133" t="n">
        <f aca="false">Z6/Z17</f>
        <v>484917.637566069</v>
      </c>
    </row>
    <row r="13" customFormat="false" ht="16" hidden="false" customHeight="false" outlineLevel="0" collapsed="false">
      <c r="B13" s="118"/>
      <c r="C13" s="124" t="s">
        <v>53</v>
      </c>
      <c r="D13" s="125"/>
      <c r="E13" s="125"/>
      <c r="F13" s="125"/>
      <c r="G13" s="125"/>
      <c r="H13" s="125"/>
      <c r="I13" s="125"/>
      <c r="J13" s="125"/>
      <c r="K13" s="126" t="n">
        <f aca="false">+K12/J12-1</f>
        <v>0.269236831382139</v>
      </c>
      <c r="L13" s="126" t="n">
        <f aca="false">+L12/K12-1</f>
        <v>0.24230937595595</v>
      </c>
      <c r="M13" s="126" t="n">
        <f aca="false">+M12/L12-1</f>
        <v>0.0985927497162136</v>
      </c>
      <c r="N13" s="126" t="n">
        <f aca="false">+N12/M12-1</f>
        <v>0.0548667726261982</v>
      </c>
      <c r="O13" s="126" t="n">
        <f aca="false">+O12/N12-1</f>
        <v>-0.078264086269401</v>
      </c>
      <c r="P13" s="126" t="n">
        <f aca="false">+P12/O12-1</f>
        <v>0.13990062802021</v>
      </c>
      <c r="Q13" s="126" t="n">
        <f aca="false">+Q12/P12-1</f>
        <v>-0.133328384276472</v>
      </c>
      <c r="R13" s="126" t="n">
        <f aca="false">+R12/Q12-1</f>
        <v>0.156349131692782</v>
      </c>
      <c r="S13" s="126" t="n">
        <f aca="false">+S12/R12-1</f>
        <v>-0.196557099665059</v>
      </c>
      <c r="T13" s="127" t="n">
        <f aca="false">+T12/S12-1</f>
        <v>-0.140821793978029</v>
      </c>
      <c r="U13" s="126" t="n">
        <f aca="false">+U12/T12-1</f>
        <v>-0.146330064129654</v>
      </c>
      <c r="V13" s="126" t="n">
        <f aca="false">+V12/U12-1</f>
        <v>0.0765051248475033</v>
      </c>
      <c r="W13" s="126" t="n">
        <f aca="false">+W12/V12-1</f>
        <v>0.0467159288772578</v>
      </c>
      <c r="X13" s="126" t="n">
        <f aca="false">+X12/W12-1</f>
        <v>0.0405485797176337</v>
      </c>
      <c r="Y13" s="126" t="n">
        <f aca="false">+Y12/X12-1</f>
        <v>0.0466423426305767</v>
      </c>
      <c r="Z13" s="128" t="n">
        <f aca="false">+Z12/Y12-1</f>
        <v>0.0414581698615646</v>
      </c>
    </row>
    <row r="14" customFormat="false" ht="15" hidden="false" customHeight="true" outlineLevel="0" collapsed="false">
      <c r="B14" s="118"/>
      <c r="C14" s="129" t="s">
        <v>54</v>
      </c>
      <c r="D14" s="130"/>
      <c r="E14" s="130"/>
      <c r="F14" s="130"/>
      <c r="G14" s="130"/>
      <c r="H14" s="130"/>
      <c r="I14" s="130"/>
      <c r="J14" s="130" t="n">
        <v>8436.21134280368</v>
      </c>
      <c r="K14" s="131" t="n">
        <v>10587.2130064508</v>
      </c>
      <c r="L14" s="131" t="n">
        <v>13004.5436720577</v>
      </c>
      <c r="M14" s="131" t="n">
        <v>14125.624865126</v>
      </c>
      <c r="N14" s="131" t="n">
        <v>14732.3887438263</v>
      </c>
      <c r="O14" s="131" t="n">
        <v>13425.7816933613</v>
      </c>
      <c r="P14" s="131" t="n">
        <v>15130.6795684446</v>
      </c>
      <c r="Q14" s="131" t="n">
        <v>12964.5297763734</v>
      </c>
      <c r="R14" s="131" t="n">
        <v>14821.1313276447</v>
      </c>
      <c r="S14" s="131" t="n">
        <v>11772.3663082733</v>
      </c>
      <c r="T14" s="132" t="n">
        <v>9999.22038990101</v>
      </c>
      <c r="U14" s="131" t="n">
        <v>8438.53226442249</v>
      </c>
      <c r="V14" s="131" t="n">
        <v>8980.18758595073</v>
      </c>
      <c r="W14" s="131" t="n">
        <v>9291.97802946957</v>
      </c>
      <c r="X14" s="131" t="n">
        <v>9557.75608086838</v>
      </c>
      <c r="Y14" s="131" t="n">
        <v>9888.51463081756</v>
      </c>
      <c r="Z14" s="133" t="n">
        <v>10179.8423003598</v>
      </c>
    </row>
    <row r="15" customFormat="false" ht="17" hidden="false" customHeight="false" outlineLevel="0" collapsed="false">
      <c r="B15" s="118"/>
      <c r="C15" s="134" t="s">
        <v>55</v>
      </c>
      <c r="D15" s="135"/>
      <c r="E15" s="135"/>
      <c r="F15" s="135"/>
      <c r="G15" s="135"/>
      <c r="H15" s="135"/>
      <c r="I15" s="135"/>
      <c r="J15" s="135"/>
      <c r="K15" s="126" t="n">
        <f aca="false">+K14/J14-1</f>
        <v>0.254972472386195</v>
      </c>
      <c r="L15" s="126" t="n">
        <f aca="false">+L14/K14-1</f>
        <v>0.228325496439344</v>
      </c>
      <c r="M15" s="126" t="n">
        <f aca="false">+M14/L14-1</f>
        <v>0.0862068844043369</v>
      </c>
      <c r="N15" s="126" t="n">
        <f aca="false">+N14/M14-1</f>
        <v>0.0429548345290101</v>
      </c>
      <c r="O15" s="126" t="n">
        <f aca="false">+O14/N14-1</f>
        <v>-0.0886894225495223</v>
      </c>
      <c r="P15" s="126" t="n">
        <f aca="false">+P14/O14-1</f>
        <v>0.126986861102199</v>
      </c>
      <c r="Q15" s="126" t="n">
        <f aca="false">+Q14/P14-1</f>
        <v>-0.143162756323834</v>
      </c>
      <c r="R15" s="126" t="n">
        <f aca="false">+R14/Q14-1</f>
        <v>0.143206239122904</v>
      </c>
      <c r="S15" s="126" t="n">
        <f aca="false">+S14/R14-1</f>
        <v>-0.205703933928764</v>
      </c>
      <c r="T15" s="127" t="n">
        <f aca="false">+T14/S14-1</f>
        <v>-0.150619329363392</v>
      </c>
      <c r="U15" s="126" t="n">
        <f aca="false">+U14/T14-1</f>
        <v>-0.156080980778739</v>
      </c>
      <c r="V15" s="126" t="n">
        <f aca="false">+V14/U14-1</f>
        <v>0.0641883332972375</v>
      </c>
      <c r="W15" s="126" t="n">
        <f aca="false">+W14/V14-1</f>
        <v>0.0347198140945983</v>
      </c>
      <c r="X15" s="126" t="n">
        <f aca="false">+X14/W14-1</f>
        <v>0.028602957363427</v>
      </c>
      <c r="Y15" s="126" t="n">
        <f aca="false">+Y14/X14-1</f>
        <v>0.0346062974562875</v>
      </c>
      <c r="Z15" s="128" t="n">
        <f aca="false">+Z14/Y14-1</f>
        <v>0.0294612164130574</v>
      </c>
    </row>
    <row r="16" customFormat="false" ht="8" hidden="false" customHeight="true" outlineLevel="0" collapsed="false">
      <c r="B16" s="136"/>
      <c r="C16" s="136"/>
      <c r="D16" s="137"/>
      <c r="E16" s="137"/>
      <c r="F16" s="137"/>
      <c r="G16" s="137"/>
      <c r="H16" s="137"/>
      <c r="I16" s="137"/>
      <c r="J16" s="137"/>
      <c r="K16" s="138"/>
      <c r="L16" s="138"/>
      <c r="M16" s="138"/>
      <c r="N16" s="138"/>
      <c r="O16" s="138"/>
      <c r="P16" s="138"/>
      <c r="Q16" s="138"/>
      <c r="R16" s="138"/>
      <c r="S16" s="138"/>
      <c r="T16" s="139"/>
      <c r="U16" s="138"/>
      <c r="V16" s="138"/>
      <c r="W16" s="138"/>
      <c r="X16" s="138"/>
      <c r="Y16" s="138"/>
      <c r="Z16" s="138"/>
    </row>
    <row r="17" customFormat="false" ht="15" hidden="false" customHeight="true" outlineLevel="0" collapsed="false">
      <c r="B17" s="118" t="s">
        <v>56</v>
      </c>
      <c r="C17" s="119" t="s">
        <v>57</v>
      </c>
      <c r="D17" s="140"/>
      <c r="E17" s="140"/>
      <c r="F17" s="140"/>
      <c r="G17" s="140"/>
      <c r="H17" s="140"/>
      <c r="I17" s="140"/>
      <c r="J17" s="140" t="n">
        <v>3.72925</v>
      </c>
      <c r="K17" s="141" t="n">
        <v>3.91243333333333</v>
      </c>
      <c r="L17" s="141" t="n">
        <v>4.129725</v>
      </c>
      <c r="M17" s="141" t="n">
        <v>4.55075</v>
      </c>
      <c r="N17" s="141" t="n">
        <v>5.47583333333333</v>
      </c>
      <c r="O17" s="141" t="n">
        <v>8.12450833333333</v>
      </c>
      <c r="P17" s="141" t="n">
        <v>9.26824166666667</v>
      </c>
      <c r="Q17" s="141" t="n">
        <v>14.7774461886724</v>
      </c>
      <c r="R17" s="141" t="n">
        <v>16.5567166666667</v>
      </c>
      <c r="S17" s="141" t="n">
        <v>28.1124303451178</v>
      </c>
      <c r="T17" s="142" t="n">
        <v>48.2548583333333</v>
      </c>
      <c r="U17" s="141" t="n">
        <v>70.6563993686869</v>
      </c>
      <c r="V17" s="141" t="n">
        <v>90.4168489051492</v>
      </c>
      <c r="W17" s="141" t="n">
        <v>113.048903213621</v>
      </c>
      <c r="X17" s="141" t="n">
        <v>136.033747831758</v>
      </c>
      <c r="Y17" s="141" t="n">
        <v>157.332823341271</v>
      </c>
      <c r="Z17" s="143" t="n">
        <v>178.161696145911</v>
      </c>
    </row>
    <row r="18" customFormat="false" ht="16" hidden="false" customHeight="false" outlineLevel="0" collapsed="false">
      <c r="B18" s="118"/>
      <c r="C18" s="124" t="s">
        <v>58</v>
      </c>
      <c r="D18" s="125"/>
      <c r="E18" s="125"/>
      <c r="F18" s="125"/>
      <c r="G18" s="125"/>
      <c r="H18" s="125"/>
      <c r="I18" s="125"/>
      <c r="J18" s="125"/>
      <c r="K18" s="126" t="n">
        <f aca="false">+K17/J17-1</f>
        <v>0.0491206900404462</v>
      </c>
      <c r="L18" s="126" t="n">
        <f aca="false">+L17/K17-1</f>
        <v>0.0555387525240048</v>
      </c>
      <c r="M18" s="126" t="n">
        <f aca="false">+M17/L17-1</f>
        <v>0.101949887704387</v>
      </c>
      <c r="N18" s="126" t="n">
        <f aca="false">+N17/M17-1</f>
        <v>0.203281510373748</v>
      </c>
      <c r="O18" s="126" t="n">
        <f aca="false">+O17/N17-1</f>
        <v>0.483702632780399</v>
      </c>
      <c r="P18" s="126" t="n">
        <f aca="false">+P17/O17-1</f>
        <v>0.140775698221739</v>
      </c>
      <c r="Q18" s="126" t="n">
        <f aca="false">+Q17/P17-1</f>
        <v>0.594417444014185</v>
      </c>
      <c r="R18" s="126" t="n">
        <f aca="false">+R17/Q17-1</f>
        <v>0.120404463347538</v>
      </c>
      <c r="S18" s="126" t="n">
        <f aca="false">+S17/R17-1</f>
        <v>0.697947178241933</v>
      </c>
      <c r="T18" s="127" t="n">
        <f aca="false">+T17/S17-1</f>
        <v>0.716495434259512</v>
      </c>
      <c r="U18" s="126" t="n">
        <f aca="false">+U17/T17-1</f>
        <v>0.464233899115585</v>
      </c>
      <c r="V18" s="126" t="n">
        <f aca="false">+V17/U17-1</f>
        <v>0.279669636622039</v>
      </c>
      <c r="W18" s="126" t="n">
        <f aca="false">+W17/V17-1</f>
        <v>0.250307930242223</v>
      </c>
      <c r="X18" s="126" t="n">
        <f aca="false">+X17/W17-1</f>
        <v>0.203317714411645</v>
      </c>
      <c r="Y18" s="126" t="n">
        <f aca="false">+Y17/X17-1</f>
        <v>0.15657199664789</v>
      </c>
      <c r="Z18" s="128" t="n">
        <f aca="false">+Z17/Y17-1</f>
        <v>0.132387332549544</v>
      </c>
    </row>
    <row r="19" customFormat="false" ht="15" hidden="false" customHeight="true" outlineLevel="0" collapsed="false">
      <c r="B19" s="118"/>
      <c r="C19" s="129" t="s">
        <v>59</v>
      </c>
      <c r="D19" s="144"/>
      <c r="E19" s="144"/>
      <c r="F19" s="144"/>
      <c r="G19" s="144"/>
      <c r="H19" s="144"/>
      <c r="I19" s="144"/>
      <c r="J19" s="144" t="n">
        <v>3.807</v>
      </c>
      <c r="K19" s="145" t="n">
        <v>3.9776</v>
      </c>
      <c r="L19" s="145" t="n">
        <v>4.2888</v>
      </c>
      <c r="M19" s="145" t="n">
        <v>4.88</v>
      </c>
      <c r="N19" s="145" t="n">
        <v>6.3192</v>
      </c>
      <c r="O19" s="145" t="n">
        <v>8.5495</v>
      </c>
      <c r="P19" s="145" t="n">
        <v>11.4278</v>
      </c>
      <c r="Q19" s="145" t="n">
        <v>15.8296</v>
      </c>
      <c r="R19" s="145" t="n">
        <v>17.7001</v>
      </c>
      <c r="S19" s="145" t="n">
        <v>37.8852</v>
      </c>
      <c r="T19" s="146" t="n">
        <v>59.8832</v>
      </c>
      <c r="U19" s="145" t="n">
        <v>81.4</v>
      </c>
      <c r="V19" s="145" t="n">
        <v>102.4</v>
      </c>
      <c r="W19" s="145" t="n">
        <v>124.8</v>
      </c>
      <c r="X19" s="145" t="n">
        <v>146.6</v>
      </c>
      <c r="Y19" s="145" t="n">
        <v>166.8132157387</v>
      </c>
      <c r="Z19" s="147" t="n">
        <v>188.156766242959</v>
      </c>
    </row>
    <row r="20" customFormat="false" ht="16" hidden="false" customHeight="false" outlineLevel="0" collapsed="false">
      <c r="B20" s="118"/>
      <c r="C20" s="124" t="s">
        <v>58</v>
      </c>
      <c r="D20" s="125"/>
      <c r="E20" s="125"/>
      <c r="F20" s="125"/>
      <c r="G20" s="125"/>
      <c r="H20" s="125"/>
      <c r="I20" s="125"/>
      <c r="J20" s="125"/>
      <c r="K20" s="126" t="n">
        <f aca="false">+K19/J19-1</f>
        <v>0.0448121880745993</v>
      </c>
      <c r="L20" s="126" t="n">
        <f aca="false">+L19/K19-1</f>
        <v>0.0782381335478681</v>
      </c>
      <c r="M20" s="126" t="n">
        <f aca="false">+M19/L19-1</f>
        <v>0.137847416526767</v>
      </c>
      <c r="N20" s="126" t="n">
        <f aca="false">+N19/M19-1</f>
        <v>0.294918032786885</v>
      </c>
      <c r="O20" s="126" t="n">
        <f aca="false">+O19/N19-1</f>
        <v>0.352940245600709</v>
      </c>
      <c r="P20" s="126" t="n">
        <f aca="false">+P19/O19-1</f>
        <v>0.336662962746359</v>
      </c>
      <c r="Q20" s="126" t="n">
        <f aca="false">+Q19/P19-1</f>
        <v>0.385183499886242</v>
      </c>
      <c r="R20" s="126" t="n">
        <f aca="false">+R19/Q19-1</f>
        <v>0.118164704098651</v>
      </c>
      <c r="S20" s="126" t="n">
        <f aca="false">+S19/R19-1</f>
        <v>1.14039468703567</v>
      </c>
      <c r="T20" s="127" t="n">
        <f aca="false">+T19/S19-1</f>
        <v>0.580648907752895</v>
      </c>
      <c r="U20" s="126" t="n">
        <f aca="false">+U19/T19-1</f>
        <v>0.359312795575387</v>
      </c>
      <c r="V20" s="126" t="n">
        <f aca="false">+V19/U19-1</f>
        <v>0.257985257985258</v>
      </c>
      <c r="W20" s="126" t="n">
        <f aca="false">+W19/V19-1</f>
        <v>0.21875</v>
      </c>
      <c r="X20" s="126" t="n">
        <f aca="false">+X19/W19-1</f>
        <v>0.174679487179487</v>
      </c>
      <c r="Y20" s="126" t="n">
        <f aca="false">+Y19/X19-1</f>
        <v>0.137880052787856</v>
      </c>
      <c r="Z20" s="128" t="n">
        <f aca="false">+Z19/Y19-1</f>
        <v>0.127948798359552</v>
      </c>
    </row>
    <row r="21" customFormat="false" ht="15" hidden="false" customHeight="true" outlineLevel="0" collapsed="false">
      <c r="B21" s="118"/>
      <c r="C21" s="129" t="s">
        <v>60</v>
      </c>
      <c r="D21" s="144"/>
      <c r="E21" s="144"/>
      <c r="F21" s="144"/>
      <c r="G21" s="144"/>
      <c r="H21" s="144"/>
      <c r="I21" s="144"/>
      <c r="J21" s="144" t="n">
        <v>15.9764615663015</v>
      </c>
      <c r="K21" s="145" t="n">
        <v>19.7622050563663</v>
      </c>
      <c r="L21" s="145" t="n">
        <v>24.6589905419079</v>
      </c>
      <c r="M21" s="145" t="n">
        <v>31.0371919033548</v>
      </c>
      <c r="N21" s="145" t="n">
        <v>37.5306040347735</v>
      </c>
      <c r="O21" s="145" t="n">
        <v>52.002966806338</v>
      </c>
      <c r="P21" s="145" t="n">
        <v>66.1083033380949</v>
      </c>
      <c r="Q21" s="145" t="n">
        <v>90.7075699755002</v>
      </c>
      <c r="R21" s="145" t="n">
        <v>112.887108333333</v>
      </c>
      <c r="S21" s="145" t="n">
        <v>151.581675</v>
      </c>
      <c r="T21" s="146" t="n">
        <v>232.751091666667</v>
      </c>
      <c r="U21" s="145" t="n">
        <v>329.13602041049</v>
      </c>
      <c r="V21" s="145" t="n">
        <v>431.999533210302</v>
      </c>
      <c r="W21" s="145" t="n">
        <v>545.108126118721</v>
      </c>
      <c r="X21" s="145" t="n">
        <v>663.678402157269</v>
      </c>
      <c r="Y21" s="145" t="n">
        <v>784.374331156924</v>
      </c>
      <c r="Z21" s="147" t="n">
        <v>906.901768595253</v>
      </c>
    </row>
    <row r="22" customFormat="false" ht="16" hidden="false" customHeight="false" outlineLevel="0" collapsed="false">
      <c r="B22" s="118"/>
      <c r="C22" s="124" t="s">
        <v>61</v>
      </c>
      <c r="D22" s="125"/>
      <c r="E22" s="125"/>
      <c r="F22" s="125"/>
      <c r="G22" s="125"/>
      <c r="H22" s="125"/>
      <c r="I22" s="125"/>
      <c r="J22" s="125"/>
      <c r="K22" s="126" t="n">
        <f aca="false">K21/J21-1</f>
        <v>0.236957568755388</v>
      </c>
      <c r="L22" s="126" t="n">
        <f aca="false">L21/K21-1</f>
        <v>0.247785379798202</v>
      </c>
      <c r="M22" s="126" t="n">
        <f aca="false">M21/L21-1</f>
        <v>0.258656223198073</v>
      </c>
      <c r="N22" s="126" t="n">
        <f aca="false">N21/M21-1</f>
        <v>0.209213905421538</v>
      </c>
      <c r="O22" s="126" t="n">
        <f aca="false">O21/N21-1</f>
        <v>0.385614970602534</v>
      </c>
      <c r="P22" s="126" t="n">
        <f aca="false">P21/O21-1</f>
        <v>0.271240996389418</v>
      </c>
      <c r="Q22" s="126" t="n">
        <f aca="false">Q21/P21-1</f>
        <v>0.372105550971386</v>
      </c>
      <c r="R22" s="126" t="n">
        <f aca="false">R21/Q21-1</f>
        <v>0.244516950060769</v>
      </c>
      <c r="S22" s="126" t="n">
        <f aca="false">S21/R21-1</f>
        <v>0.342772237131004</v>
      </c>
      <c r="T22" s="127" t="n">
        <f aca="false">T21/S21-1</f>
        <v>0.535483043492339</v>
      </c>
      <c r="U22" s="126" t="n">
        <f aca="false">U21/T21-1</f>
        <v>0.414111607613256</v>
      </c>
      <c r="V22" s="126" t="n">
        <f aca="false">V21/U21-1</f>
        <v>0.312525844699475</v>
      </c>
      <c r="W22" s="126" t="n">
        <f aca="false">W21/V21-1</f>
        <v>0.261825729458268</v>
      </c>
      <c r="X22" s="126" t="n">
        <f aca="false">X21/W21-1</f>
        <v>0.217516984901313</v>
      </c>
      <c r="Y22" s="126" t="n">
        <f aca="false">Y21/X21-1</f>
        <v>0.181859057952369</v>
      </c>
      <c r="Z22" s="128" t="n">
        <f aca="false">Z21/Y21-1</f>
        <v>0.156210412007753</v>
      </c>
    </row>
    <row r="23" customFormat="false" ht="15" hidden="false" customHeight="true" outlineLevel="0" collapsed="false">
      <c r="B23" s="118"/>
      <c r="C23" s="129" t="s">
        <v>60</v>
      </c>
      <c r="D23" s="144"/>
      <c r="E23" s="144"/>
      <c r="F23" s="144"/>
      <c r="G23" s="144"/>
      <c r="H23" s="144"/>
      <c r="I23" s="144"/>
      <c r="J23" s="144" t="n">
        <v>17.2779932399405</v>
      </c>
      <c r="K23" s="145" t="n">
        <v>21.7614736820307</v>
      </c>
      <c r="L23" s="145" t="n">
        <v>27.0596881032152</v>
      </c>
      <c r="M23" s="145" t="n">
        <v>33.9968018489994</v>
      </c>
      <c r="N23" s="145" t="n">
        <v>42.2574210730912</v>
      </c>
      <c r="O23" s="145" t="n">
        <v>58.1382112955302</v>
      </c>
      <c r="P23" s="145" t="n">
        <v>74.3813088176791</v>
      </c>
      <c r="Q23" s="145" t="n">
        <v>100</v>
      </c>
      <c r="R23" s="145" t="n">
        <v>124.7956</v>
      </c>
      <c r="S23" s="145" t="n">
        <v>184.2552</v>
      </c>
      <c r="T23" s="146" t="n">
        <v>283.4442</v>
      </c>
      <c r="U23" s="145" t="n">
        <v>375.324686020269</v>
      </c>
      <c r="V23" s="145" t="n">
        <v>484.186284579505</v>
      </c>
      <c r="W23" s="145" t="n">
        <v>600.478873709243</v>
      </c>
      <c r="X23" s="145" t="n">
        <v>720.493996959588</v>
      </c>
      <c r="Y23" s="145" t="n">
        <v>841.286095341108</v>
      </c>
      <c r="Z23" s="147" t="n">
        <v>965.015649534035</v>
      </c>
    </row>
    <row r="24" customFormat="false" ht="16" hidden="false" customHeight="false" outlineLevel="0" collapsed="false">
      <c r="B24" s="118"/>
      <c r="C24" s="148" t="s">
        <v>62</v>
      </c>
      <c r="D24" s="137"/>
      <c r="E24" s="137"/>
      <c r="F24" s="137"/>
      <c r="G24" s="137"/>
      <c r="H24" s="137"/>
      <c r="I24" s="137"/>
      <c r="J24" s="137"/>
      <c r="K24" s="138" t="n">
        <f aca="false">K23/J23-1</f>
        <v>0.259490808905172</v>
      </c>
      <c r="L24" s="138" t="n">
        <f aca="false">L23/K23-1</f>
        <v>0.243467629931674</v>
      </c>
      <c r="M24" s="138" t="n">
        <f aca="false">M23/L23-1</f>
        <v>0.256363403721565</v>
      </c>
      <c r="N24" s="138" t="n">
        <f aca="false">N23/M23-1</f>
        <v>0.242982244647076</v>
      </c>
      <c r="O24" s="138" t="n">
        <f aca="false">O23/N23-1</f>
        <v>0.375810681749142</v>
      </c>
      <c r="P24" s="138" t="n">
        <f aca="false">P23/O23-1</f>
        <v>0.279387637840825</v>
      </c>
      <c r="Q24" s="138" t="n">
        <f aca="false">Q23/P23-1</f>
        <v>0.344423775133032</v>
      </c>
      <c r="R24" s="138" t="n">
        <f aca="false">R23/Q23-1</f>
        <v>0.247956</v>
      </c>
      <c r="S24" s="138" t="n">
        <f aca="false">S23/R23-1</f>
        <v>0.476455900688806</v>
      </c>
      <c r="T24" s="139" t="n">
        <f aca="false">T23/S23-1</f>
        <v>0.538324020163339</v>
      </c>
      <c r="U24" s="138" t="n">
        <f aca="false">U23/T23-1</f>
        <v>0.324157227490522</v>
      </c>
      <c r="V24" s="138" t="n">
        <f aca="false">V23/U23-1</f>
        <v>0.290046465404509</v>
      </c>
      <c r="W24" s="138" t="n">
        <f aca="false">W23/V23-1</f>
        <v>0.240181502106639</v>
      </c>
      <c r="X24" s="138" t="n">
        <f aca="false">X23/W23-1</f>
        <v>0.199865688044935</v>
      </c>
      <c r="Y24" s="138" t="n">
        <f aca="false">Y23/X23-1</f>
        <v>0.167651776269129</v>
      </c>
      <c r="Z24" s="149" t="n">
        <f aca="false">Z23/Y23-1</f>
        <v>0.147071911538915</v>
      </c>
    </row>
    <row r="25" customFormat="false" ht="15" hidden="true" customHeight="false" outlineLevel="0" collapsed="false">
      <c r="B25" s="118"/>
      <c r="C25" s="148"/>
      <c r="D25" s="137"/>
      <c r="E25" s="137"/>
      <c r="F25" s="137"/>
      <c r="G25" s="137"/>
      <c r="H25" s="137"/>
      <c r="I25" s="137"/>
      <c r="J25" s="137"/>
      <c r="K25" s="138"/>
      <c r="L25" s="138"/>
      <c r="M25" s="138"/>
      <c r="N25" s="138"/>
      <c r="O25" s="138"/>
      <c r="P25" s="138"/>
      <c r="Q25" s="138"/>
      <c r="R25" s="138"/>
      <c r="S25" s="138"/>
      <c r="T25" s="139"/>
      <c r="U25" s="138"/>
      <c r="V25" s="138"/>
      <c r="W25" s="138"/>
      <c r="X25" s="138"/>
      <c r="Y25" s="138"/>
      <c r="Z25" s="149"/>
    </row>
    <row r="26" customFormat="false" ht="15" hidden="false" customHeight="true" outlineLevel="0" collapsed="false">
      <c r="B26" s="118"/>
      <c r="C26" s="150" t="s">
        <v>63</v>
      </c>
      <c r="D26" s="144"/>
      <c r="E26" s="144"/>
      <c r="F26" s="144"/>
      <c r="G26" s="144"/>
      <c r="H26" s="144"/>
      <c r="I26" s="144"/>
      <c r="J26" s="144" t="n">
        <v>66.3246381213388</v>
      </c>
      <c r="K26" s="145" t="n">
        <v>57.3401038369932</v>
      </c>
      <c r="L26" s="145" t="n">
        <v>49.9505528665098</v>
      </c>
      <c r="M26" s="145" t="n">
        <v>44.6260813582049</v>
      </c>
      <c r="N26" s="145" t="n">
        <v>44.9414371639363</v>
      </c>
      <c r="O26" s="145" t="n">
        <v>49.0425834332014</v>
      </c>
      <c r="P26" s="145" t="n">
        <v>43.9677543453985</v>
      </c>
      <c r="Q26" s="145" t="n">
        <v>51.9027726849522</v>
      </c>
      <c r="R26" s="145" t="n">
        <v>47.587182432228</v>
      </c>
      <c r="S26" s="145" t="n">
        <v>60.416354815098</v>
      </c>
      <c r="T26" s="146" t="n">
        <v>69.7119874593845</v>
      </c>
      <c r="U26" s="145" t="n">
        <v>73.9619394770436</v>
      </c>
      <c r="V26" s="145" t="n">
        <v>73.7839497009741</v>
      </c>
      <c r="W26" s="145" t="n">
        <v>74.6508878086574</v>
      </c>
      <c r="X26" s="145" t="n">
        <v>75.3320596608829</v>
      </c>
      <c r="Y26" s="145" t="n">
        <v>75.2781397187004</v>
      </c>
      <c r="Z26" s="147" t="n">
        <v>75.2803384283251</v>
      </c>
    </row>
    <row r="27" customFormat="false" ht="16" hidden="false" customHeight="false" outlineLevel="0" collapsed="false">
      <c r="B27" s="118"/>
      <c r="C27" s="150"/>
      <c r="D27" s="135"/>
      <c r="E27" s="135"/>
      <c r="F27" s="135"/>
      <c r="G27" s="135"/>
      <c r="H27" s="135"/>
      <c r="I27" s="135"/>
      <c r="J27" s="135"/>
      <c r="K27" s="126" t="n">
        <f aca="false">K26/J26-1</f>
        <v>-0.135462997444611</v>
      </c>
      <c r="L27" s="126" t="n">
        <f aca="false">L26/K26-1</f>
        <v>-0.128872298374109</v>
      </c>
      <c r="M27" s="126" t="n">
        <f aca="false">M26/L26-1</f>
        <v>-0.106594846358042</v>
      </c>
      <c r="N27" s="126" t="n">
        <f aca="false">N26/M26-1</f>
        <v>0.00706662552779536</v>
      </c>
      <c r="O27" s="126" t="n">
        <f aca="false">O26/N26-1</f>
        <v>0.0912553431325545</v>
      </c>
      <c r="P27" s="126" t="n">
        <f aca="false">P26/O26-1</f>
        <v>-0.103478013035653</v>
      </c>
      <c r="Q27" s="126" t="n">
        <f aca="false">Q26/P26-1</f>
        <v>0.180473587011481</v>
      </c>
      <c r="R27" s="126" t="n">
        <f aca="false">R26/Q26-1</f>
        <v>-0.0831475859472804</v>
      </c>
      <c r="S27" s="126" t="n">
        <f aca="false">S26/R26-1</f>
        <v>0.269593023313386</v>
      </c>
      <c r="T27" s="127" t="n">
        <f aca="false">T26/S26-1</f>
        <v>0.15385954138967</v>
      </c>
      <c r="U27" s="126" t="n">
        <f aca="false">U26/T26-1</f>
        <v>0.0609644362834334</v>
      </c>
      <c r="V27" s="126" t="n">
        <f aca="false">V26/U26-1</f>
        <v>-0.00240650498523998</v>
      </c>
      <c r="W27" s="126" t="n">
        <f aca="false">W26/V26-1</f>
        <v>0.011749684195502</v>
      </c>
      <c r="X27" s="126" t="n">
        <f aca="false">X26/W26-1</f>
        <v>0.00912476558847497</v>
      </c>
      <c r="Y27" s="126" t="n">
        <f aca="false">Y26/X26-1</f>
        <v>-0.000715763546426551</v>
      </c>
      <c r="Z27" s="128" t="n">
        <f aca="false">Z26/Y26-1</f>
        <v>2.92078103001359E-005</v>
      </c>
    </row>
    <row r="28" customFormat="false" ht="8" hidden="false" customHeight="true" outlineLevel="0" collapsed="false">
      <c r="K28" s="151"/>
      <c r="L28" s="151"/>
      <c r="M28" s="151"/>
      <c r="N28" s="151"/>
      <c r="O28" s="151"/>
      <c r="P28" s="151"/>
      <c r="Q28" s="151"/>
      <c r="R28" s="151"/>
      <c r="S28" s="151"/>
      <c r="T28" s="152"/>
      <c r="U28" s="151"/>
      <c r="V28" s="151"/>
      <c r="W28" s="151"/>
      <c r="X28" s="151"/>
      <c r="Y28" s="151"/>
      <c r="Z28" s="151"/>
    </row>
    <row r="29" customFormat="false" ht="15" hidden="false" customHeight="true" outlineLevel="0" collapsed="false">
      <c r="B29" s="118" t="s">
        <v>64</v>
      </c>
      <c r="C29" s="153" t="s">
        <v>65</v>
      </c>
      <c r="D29" s="120"/>
      <c r="E29" s="120"/>
      <c r="F29" s="120"/>
      <c r="G29" s="120"/>
      <c r="H29" s="120"/>
      <c r="I29" s="120"/>
      <c r="J29" s="120" t="n">
        <v>5591231.66666667</v>
      </c>
      <c r="K29" s="121" t="n">
        <v>5721839.08333333</v>
      </c>
      <c r="L29" s="121" t="n">
        <v>5985949.25</v>
      </c>
      <c r="M29" s="121" t="n">
        <v>6066269.75</v>
      </c>
      <c r="N29" s="121" t="n">
        <v>6111761.41666667</v>
      </c>
      <c r="O29" s="121" t="n">
        <v>6114564.66666667</v>
      </c>
      <c r="P29" s="121" t="n">
        <v>6229256.66666667</v>
      </c>
      <c r="Q29" s="121" t="n">
        <v>6184871.83333333</v>
      </c>
      <c r="R29" s="121" t="n">
        <v>6228469.66666667</v>
      </c>
      <c r="S29" s="121" t="n">
        <v>6236790</v>
      </c>
      <c r="T29" s="122" t="n">
        <v>6093393.58333333</v>
      </c>
      <c r="U29" s="121" t="n">
        <v>5806182.42301104</v>
      </c>
      <c r="V29" s="121" t="n">
        <v>5857509.3503082</v>
      </c>
      <c r="W29" s="121" t="n">
        <v>5948583.36743891</v>
      </c>
      <c r="X29" s="121" t="n">
        <v>6018767.1421203</v>
      </c>
      <c r="Y29" s="121" t="n">
        <v>6077302.61931037</v>
      </c>
      <c r="Z29" s="123" t="n">
        <v>6125964.0760036</v>
      </c>
    </row>
    <row r="30" customFormat="false" ht="15" hidden="false" customHeight="false" outlineLevel="0" collapsed="false">
      <c r="B30" s="118"/>
      <c r="C30" s="153"/>
      <c r="D30" s="125"/>
      <c r="E30" s="125"/>
      <c r="F30" s="125"/>
      <c r="G30" s="125"/>
      <c r="H30" s="125"/>
      <c r="I30" s="125"/>
      <c r="J30" s="125"/>
      <c r="K30" s="126" t="n">
        <f aca="false">K29/J29-1</f>
        <v>0.0233593284008085</v>
      </c>
      <c r="L30" s="126" t="n">
        <f aca="false">L29/K29-1</f>
        <v>0.0461582653444363</v>
      </c>
      <c r="M30" s="126" t="n">
        <f aca="false">M29/L29-1</f>
        <v>0.0134181725646938</v>
      </c>
      <c r="N30" s="126" t="n">
        <f aca="false">N29/M29-1</f>
        <v>0.00749911700953732</v>
      </c>
      <c r="O30" s="126" t="n">
        <f aca="false">O29/N29-1</f>
        <v>0.000458664828171473</v>
      </c>
      <c r="P30" s="126" t="n">
        <f aca="false">P29/O29-1</f>
        <v>0.018757181623287</v>
      </c>
      <c r="Q30" s="126" t="n">
        <f aca="false">Q29/P29-1</f>
        <v>-0.00712522146837225</v>
      </c>
      <c r="R30" s="126" t="n">
        <f aca="false">R29/Q29-1</f>
        <v>0.00704910861666752</v>
      </c>
      <c r="S30" s="126" t="n">
        <f aca="false">S29/R29-1</f>
        <v>0.0013358551584286</v>
      </c>
      <c r="T30" s="127" t="n">
        <f aca="false">T29/S29-1</f>
        <v>-0.022992022605646</v>
      </c>
      <c r="U30" s="126" t="n">
        <f aca="false">U29/T29-1</f>
        <v>-0.0471348447124563</v>
      </c>
      <c r="V30" s="126" t="n">
        <f aca="false">V29/U29-1</f>
        <v>0.00884004730780452</v>
      </c>
      <c r="W30" s="126" t="n">
        <f aca="false">W29/V29-1</f>
        <v>0.0155482495518193</v>
      </c>
      <c r="X30" s="126" t="n">
        <f aca="false">X29/W29-1</f>
        <v>0.0117984014590036</v>
      </c>
      <c r="Y30" s="126" t="n">
        <f aca="false">Y29/X29-1</f>
        <v>0.0097254929137276</v>
      </c>
      <c r="Z30" s="128" t="n">
        <f aca="false">Z29/Y29-1</f>
        <v>0.00800708138814876</v>
      </c>
    </row>
    <row r="31" customFormat="false" ht="15" hidden="false" customHeight="true" outlineLevel="0" collapsed="false">
      <c r="B31" s="118"/>
      <c r="C31" s="129" t="s">
        <v>66</v>
      </c>
      <c r="D31" s="144"/>
      <c r="E31" s="144"/>
      <c r="F31" s="144"/>
      <c r="G31" s="144"/>
      <c r="H31" s="144"/>
      <c r="I31" s="144"/>
      <c r="J31" s="144" t="n">
        <v>107.290302710186</v>
      </c>
      <c r="K31" s="145" t="n">
        <v>110.476929634037</v>
      </c>
      <c r="L31" s="145" t="n">
        <v>109.811133302484</v>
      </c>
      <c r="M31" s="145" t="n">
        <v>110.253876958519</v>
      </c>
      <c r="N31" s="145" t="n">
        <v>107.911479834419</v>
      </c>
      <c r="O31" s="145" t="n">
        <v>105.774952461293</v>
      </c>
      <c r="P31" s="145" t="n">
        <v>104.244313920581</v>
      </c>
      <c r="Q31" s="145" t="n">
        <v>104.663769775333</v>
      </c>
      <c r="R31" s="145" t="n">
        <v>105.767356975346</v>
      </c>
      <c r="S31" s="145" t="n">
        <v>105.592071837954</v>
      </c>
      <c r="T31" s="146" t="n">
        <v>105.305063377878</v>
      </c>
      <c r="U31" s="145" t="n">
        <v>66.8508120877055</v>
      </c>
      <c r="V31" s="145" t="n">
        <v>67.8848617499236</v>
      </c>
      <c r="W31" s="145" t="n">
        <v>69.9674416457912</v>
      </c>
      <c r="X31" s="145" t="n">
        <v>72.3695661437788</v>
      </c>
      <c r="Y31" s="145" t="n">
        <v>74.7915432008659</v>
      </c>
      <c r="Z31" s="147" t="n">
        <v>76.9820110659504</v>
      </c>
    </row>
    <row r="32" customFormat="false" ht="16" hidden="false" customHeight="false" outlineLevel="0" collapsed="false">
      <c r="B32" s="118"/>
      <c r="C32" s="124" t="s">
        <v>67</v>
      </c>
      <c r="D32" s="154"/>
      <c r="E32" s="154"/>
      <c r="F32" s="154"/>
      <c r="G32" s="154"/>
      <c r="H32" s="154"/>
      <c r="I32" s="154"/>
      <c r="J32" s="154"/>
      <c r="K32" s="126" t="n">
        <f aca="false">K31/J31-1</f>
        <v>0.0297009780320852</v>
      </c>
      <c r="L32" s="126" t="n">
        <f aca="false">L31/K31-1</f>
        <v>-0.00602656440361615</v>
      </c>
      <c r="M32" s="126" t="n">
        <f aca="false">M31/L31-1</f>
        <v>0.00403186491860641</v>
      </c>
      <c r="N32" s="126" t="n">
        <f aca="false">N31/M31-1</f>
        <v>-0.0212454853173191</v>
      </c>
      <c r="O32" s="126" t="n">
        <f aca="false">O31/N31-1</f>
        <v>-0.0197988886484005</v>
      </c>
      <c r="P32" s="126" t="n">
        <f aca="false">P31/O31-1</f>
        <v>-0.0144707088502073</v>
      </c>
      <c r="Q32" s="126" t="n">
        <f aca="false">Q31/P31-1</f>
        <v>0.00402377682749178</v>
      </c>
      <c r="R32" s="126" t="n">
        <f aca="false">R31/Q31-1</f>
        <v>0.0105441185845165</v>
      </c>
      <c r="S32" s="126" t="n">
        <f aca="false">S31/R31-1</f>
        <v>-0.00165727065897003</v>
      </c>
      <c r="T32" s="127" t="n">
        <f aca="false">T31/S31-1</f>
        <v>-0.00271808721128597</v>
      </c>
      <c r="U32" s="126" t="n">
        <f aca="false">U31/T31-1</f>
        <v>-0.365170012311592</v>
      </c>
      <c r="V32" s="126" t="n">
        <f aca="false">V31/U31-1</f>
        <v>0.0154680194589325</v>
      </c>
      <c r="W32" s="126" t="n">
        <f aca="false">W31/V31-1</f>
        <v>0.0306781194243204</v>
      </c>
      <c r="X32" s="126" t="n">
        <f aca="false">X31/W31-1</f>
        <v>0.0343320327495789</v>
      </c>
      <c r="Y32" s="126" t="n">
        <f aca="false">Y31/X31-1</f>
        <v>0.0334667897866801</v>
      </c>
      <c r="Z32" s="128" t="n">
        <f aca="false">Z31/Y31-1</f>
        <v>0.029287640973013</v>
      </c>
    </row>
    <row r="33" customFormat="false" ht="15" hidden="false" customHeight="true" outlineLevel="0" collapsed="false">
      <c r="B33" s="118"/>
      <c r="C33" s="155" t="s">
        <v>68</v>
      </c>
      <c r="D33" s="130"/>
      <c r="E33" s="130"/>
      <c r="F33" s="130"/>
      <c r="G33" s="130"/>
      <c r="H33" s="130"/>
      <c r="I33" s="130"/>
      <c r="J33" s="130" t="n">
        <v>3223.91166666667</v>
      </c>
      <c r="K33" s="131" t="n">
        <v>4073.03333333333</v>
      </c>
      <c r="L33" s="131" t="n">
        <v>5378.90583333333</v>
      </c>
      <c r="M33" s="131" t="n">
        <v>6973.25583333333</v>
      </c>
      <c r="N33" s="131" t="n">
        <v>8834.965</v>
      </c>
      <c r="O33" s="131" t="n">
        <v>11648.9316666667</v>
      </c>
      <c r="P33" s="131" t="n">
        <v>15277.0208333333</v>
      </c>
      <c r="Q33" s="131" t="n">
        <v>20294.7079223526</v>
      </c>
      <c r="R33" s="131" t="n">
        <v>26232.6911153568</v>
      </c>
      <c r="S33" s="131" t="n">
        <v>33439.2724783445</v>
      </c>
      <c r="T33" s="132" t="n">
        <v>48452.5768635017</v>
      </c>
      <c r="U33" s="131" t="n">
        <v>66757.2959115761</v>
      </c>
      <c r="V33" s="131" t="n">
        <v>85137.7056361776</v>
      </c>
      <c r="W33" s="131" t="n">
        <v>109175.19233752</v>
      </c>
      <c r="X33" s="131" t="n">
        <v>134012.152479685</v>
      </c>
      <c r="Y33" s="131" t="n">
        <v>159087.214299471</v>
      </c>
      <c r="Z33" s="133" t="n">
        <v>184561.154038726</v>
      </c>
    </row>
    <row r="34" customFormat="false" ht="15" hidden="false" customHeight="false" outlineLevel="0" collapsed="false">
      <c r="B34" s="118"/>
      <c r="C34" s="155"/>
      <c r="D34" s="154"/>
      <c r="E34" s="154"/>
      <c r="F34" s="154"/>
      <c r="G34" s="154"/>
      <c r="H34" s="154"/>
      <c r="I34" s="154"/>
      <c r="J34" s="154"/>
      <c r="K34" s="126" t="n">
        <f aca="false">K33/J33-1</f>
        <v>0.263382423112296</v>
      </c>
      <c r="L34" s="126" t="n">
        <f aca="false">L33/K33-1</f>
        <v>0.320614243274873</v>
      </c>
      <c r="M34" s="126" t="n">
        <f aca="false">M33/L33-1</f>
        <v>0.296407866097922</v>
      </c>
      <c r="N34" s="126" t="n">
        <f aca="false">N33/M33-1</f>
        <v>0.266978469048473</v>
      </c>
      <c r="O34" s="126" t="n">
        <f aca="false">O33/N33-1</f>
        <v>0.318503431158659</v>
      </c>
      <c r="P34" s="126" t="n">
        <f aca="false">P33/O33-1</f>
        <v>0.311452523757901</v>
      </c>
      <c r="Q34" s="126" t="n">
        <f aca="false">Q33/P33-1</f>
        <v>0.328446700685974</v>
      </c>
      <c r="R34" s="126" t="n">
        <f aca="false">R33/Q33-1</f>
        <v>0.292587763062319</v>
      </c>
      <c r="S34" s="126" t="n">
        <f aca="false">S33/R33-1</f>
        <v>0.274717577822922</v>
      </c>
      <c r="T34" s="127" t="n">
        <f aca="false">T33/S33-1</f>
        <v>0.448972219562488</v>
      </c>
      <c r="U34" s="126" t="n">
        <f aca="false">U33/T33-1</f>
        <v>0.377786285745783</v>
      </c>
      <c r="V34" s="126" t="n">
        <f aca="false">V33/U33-1</f>
        <v>0.275331849105264</v>
      </c>
      <c r="W34" s="126" t="n">
        <f aca="false">W33/V33-1</f>
        <v>0.282336557248362</v>
      </c>
      <c r="X34" s="126" t="n">
        <f aca="false">X33/W33-1</f>
        <v>0.227496371752479</v>
      </c>
      <c r="Y34" s="126" t="n">
        <f aca="false">Y33/X33-1</f>
        <v>0.187110357947475</v>
      </c>
      <c r="Z34" s="128" t="n">
        <f aca="false">Z33/Y33-1</f>
        <v>0.160125625754576</v>
      </c>
    </row>
    <row r="35" customFormat="false" ht="15" hidden="false" customHeight="true" outlineLevel="0" collapsed="false">
      <c r="B35" s="118"/>
      <c r="C35" s="155" t="s">
        <v>69</v>
      </c>
      <c r="D35" s="130"/>
      <c r="E35" s="130"/>
      <c r="F35" s="130"/>
      <c r="G35" s="130"/>
      <c r="H35" s="130"/>
      <c r="I35" s="130"/>
      <c r="J35" s="130" t="n">
        <f aca="false">J33*$R$21/J21</f>
        <v>22779.6414157022</v>
      </c>
      <c r="K35" s="131" t="n">
        <f aca="false">K33*$R$21/K21</f>
        <v>23266.2779195866</v>
      </c>
      <c r="L35" s="131" t="n">
        <f aca="false">L33*$R$21/L21</f>
        <v>24624.2490944772</v>
      </c>
      <c r="M35" s="131" t="n">
        <f aca="false">M33*$R$21/M21</f>
        <v>25362.8191991319</v>
      </c>
      <c r="N35" s="131" t="n">
        <f aca="false">N33*$R$21/N21</f>
        <v>26574.4097844022</v>
      </c>
      <c r="O35" s="131" t="n">
        <f aca="false">O33*$U$21/O21</f>
        <v>73728.1591082822</v>
      </c>
      <c r="P35" s="131" t="n">
        <f aca="false">P33*$U$21/P21</f>
        <v>76060.3069042005</v>
      </c>
      <c r="Q35" s="131" t="n">
        <f aca="false">Q33*$U$21/Q21</f>
        <v>73640.153768429</v>
      </c>
      <c r="R35" s="131" t="n">
        <f aca="false">R33*$U$21/R21</f>
        <v>76484.5843412988</v>
      </c>
      <c r="S35" s="131" t="n">
        <f aca="false">S33*$U$21/S21</f>
        <v>72608.1768719362</v>
      </c>
      <c r="T35" s="132" t="n">
        <f aca="false">T33*$U$21/T21</f>
        <v>68517.3513614512</v>
      </c>
      <c r="U35" s="131" t="n">
        <f aca="false">U33*$U$21/U21</f>
        <v>66757.2959115761</v>
      </c>
      <c r="V35" s="131" t="n">
        <f aca="false">V33*$U$21/V21</f>
        <v>64865.546061435</v>
      </c>
      <c r="W35" s="131" t="n">
        <f aca="false">W33*$U$21/W21</f>
        <v>65919.9278304196</v>
      </c>
      <c r="X35" s="131" t="n">
        <f aca="false">X33*$U$21/X21</f>
        <v>66460.2409999102</v>
      </c>
      <c r="Y35" s="131" t="n">
        <f aca="false">Y33*$U$21/Y21</f>
        <v>66755.5407320477</v>
      </c>
      <c r="Z35" s="133" t="n">
        <f aca="false">Z33*$U$21/Z21</f>
        <v>66981.591464714</v>
      </c>
    </row>
    <row r="36" customFormat="false" ht="15" hidden="false" customHeight="false" outlineLevel="0" collapsed="false">
      <c r="B36" s="118"/>
      <c r="C36" s="155"/>
      <c r="D36" s="154"/>
      <c r="E36" s="154"/>
      <c r="F36" s="154"/>
      <c r="G36" s="154"/>
      <c r="H36" s="154"/>
      <c r="I36" s="154"/>
      <c r="J36" s="154"/>
      <c r="K36" s="126" t="n">
        <f aca="false">K35/J35-1</f>
        <v>0.0213627815734181</v>
      </c>
      <c r="L36" s="126" t="n">
        <f aca="false">L35/K35-1</f>
        <v>0.0583664984826546</v>
      </c>
      <c r="M36" s="126" t="n">
        <f aca="false">M35/L35-1</f>
        <v>0.029993609219146</v>
      </c>
      <c r="N36" s="126" t="n">
        <f aca="false">N35/M35-1</f>
        <v>0.0477703434999766</v>
      </c>
      <c r="O36" s="126" t="n">
        <f aca="false">O35/N35-1</f>
        <v>1.77440438777146</v>
      </c>
      <c r="P36" s="126" t="n">
        <f aca="false">P35/O35-1</f>
        <v>0.031631710653363</v>
      </c>
      <c r="Q36" s="126" t="n">
        <f aca="false">Q35/P35-1</f>
        <v>-0.0318188715543805</v>
      </c>
      <c r="R36" s="126" t="n">
        <f aca="false">R35/Q35-1</f>
        <v>0.0386260813878048</v>
      </c>
      <c r="S36" s="126" t="n">
        <f aca="false">S35/R35-1</f>
        <v>-0.0506822061301248</v>
      </c>
      <c r="T36" s="127" t="n">
        <f aca="false">T35/S35-1</f>
        <v>-0.056341113173799</v>
      </c>
      <c r="U36" s="126" t="n">
        <f aca="false">U35/T35-1</f>
        <v>-0.0256877333245163</v>
      </c>
      <c r="V36" s="126" t="n">
        <f aca="false">V35/U35-1</f>
        <v>-0.0283377243537073</v>
      </c>
      <c r="W36" s="126" t="n">
        <f aca="false">W35/V35-1</f>
        <v>0.016254881566649</v>
      </c>
      <c r="X36" s="126" t="n">
        <f aca="false">X35/W35-1</f>
        <v>0.00819650729716503</v>
      </c>
      <c r="Y36" s="126" t="n">
        <f aca="false">Y35/X35-1</f>
        <v>0.00444325400712664</v>
      </c>
      <c r="Z36" s="128" t="n">
        <f aca="false">Z35/Y35-1</f>
        <v>0.00338624674727228</v>
      </c>
    </row>
    <row r="37" customFormat="false" ht="15" hidden="false" customHeight="true" outlineLevel="0" collapsed="false">
      <c r="B37" s="118"/>
      <c r="C37" s="150" t="s">
        <v>70</v>
      </c>
      <c r="D37" s="130"/>
      <c r="E37" s="130"/>
      <c r="F37" s="130"/>
      <c r="G37" s="130"/>
      <c r="H37" s="130"/>
      <c r="I37" s="130"/>
      <c r="J37" s="130" t="n">
        <f aca="false">J33/J17</f>
        <v>864.493307412125</v>
      </c>
      <c r="K37" s="131" t="n">
        <f aca="false">K33/K17</f>
        <v>1041.04862276674</v>
      </c>
      <c r="L37" s="131" t="n">
        <f aca="false">L33/L17</f>
        <v>1302.4852340854</v>
      </c>
      <c r="M37" s="131" t="n">
        <f aca="false">M33/M17</f>
        <v>1532.33111758135</v>
      </c>
      <c r="N37" s="131" t="n">
        <f aca="false">N33/N17</f>
        <v>1613.44665956475</v>
      </c>
      <c r="O37" s="131" t="n">
        <f aca="false">O33/O17</f>
        <v>1433.80143003525</v>
      </c>
      <c r="P37" s="131" t="n">
        <f aca="false">P33/P17</f>
        <v>1648.31921552902</v>
      </c>
      <c r="Q37" s="131" t="n">
        <f aca="false">Q33/Q17</f>
        <v>1373.35691588641</v>
      </c>
      <c r="R37" s="131" t="n">
        <f aca="false">R33/R17</f>
        <v>1584.41384505725</v>
      </c>
      <c r="S37" s="131" t="n">
        <f aca="false">S33/S17</f>
        <v>1189.48351557772</v>
      </c>
      <c r="T37" s="132" t="n">
        <f aca="false">T33/T17</f>
        <v>1004.09738080262</v>
      </c>
      <c r="U37" s="131" t="n">
        <f aca="false">U33/U17</f>
        <v>944.815989889816</v>
      </c>
      <c r="V37" s="131" t="n">
        <f aca="false">V33/V17</f>
        <v>941.613279682976</v>
      </c>
      <c r="W37" s="131" t="n">
        <f aca="false">W33/W17</f>
        <v>965.734202048997</v>
      </c>
      <c r="X37" s="131" t="n">
        <f aca="false">X33/X17</f>
        <v>985.139015984678</v>
      </c>
      <c r="Y37" s="131" t="n">
        <f aca="false">Y33/Y17</f>
        <v>1011.15082613368</v>
      </c>
      <c r="Z37" s="133" t="n">
        <f aca="false">Z33/Z17</f>
        <v>1035.91938127696</v>
      </c>
    </row>
    <row r="38" customFormat="false" ht="16" hidden="false" customHeight="false" outlineLevel="0" collapsed="false">
      <c r="B38" s="118"/>
      <c r="C38" s="150"/>
      <c r="D38" s="156"/>
      <c r="E38" s="156"/>
      <c r="F38" s="156"/>
      <c r="G38" s="156"/>
      <c r="H38" s="156"/>
      <c r="I38" s="156"/>
      <c r="J38" s="156"/>
      <c r="K38" s="157" t="n">
        <f aca="false">K37/J37-1</f>
        <v>0.204229823228049</v>
      </c>
      <c r="L38" s="157" t="n">
        <f aca="false">L37/K37-1</f>
        <v>0.251128146756355</v>
      </c>
      <c r="M38" s="157" t="n">
        <f aca="false">M37/L37-1</f>
        <v>0.176467170207382</v>
      </c>
      <c r="N38" s="157" t="n">
        <f aca="false">N37/M37-1</f>
        <v>0.0529360404241068</v>
      </c>
      <c r="O38" s="157" t="n">
        <f aca="false">O37/N37-1</f>
        <v>-0.111342527789523</v>
      </c>
      <c r="P38" s="157" t="n">
        <f aca="false">P37/O37-1</f>
        <v>0.149614710238145</v>
      </c>
      <c r="Q38" s="157" t="n">
        <f aca="false">Q37/P37-1</f>
        <v>-0.166813743995794</v>
      </c>
      <c r="R38" s="157" t="n">
        <f aca="false">R37/Q37-1</f>
        <v>0.153679591029416</v>
      </c>
      <c r="S38" s="157" t="n">
        <f aca="false">S37/R37-1</f>
        <v>-0.24925957994596</v>
      </c>
      <c r="T38" s="158" t="n">
        <f aca="false">T37/S37-1</f>
        <v>-0.155854311848159</v>
      </c>
      <c r="U38" s="157" t="n">
        <f aca="false">U37/T37-1</f>
        <v>-0.0590394836658388</v>
      </c>
      <c r="V38" s="157" t="n">
        <f aca="false">V37/U37-1</f>
        <v>-0.00338977138523411</v>
      </c>
      <c r="W38" s="157" t="n">
        <f aca="false">W37/V37-1</f>
        <v>0.0256165911064281</v>
      </c>
      <c r="X38" s="157" t="n">
        <f aca="false">X37/W37-1</f>
        <v>0.0200933278478788</v>
      </c>
      <c r="Y38" s="157" t="n">
        <f aca="false">Y37/X37-1</f>
        <v>0.0264042025815043</v>
      </c>
      <c r="Z38" s="159" t="n">
        <f aca="false">Z37/Y37-1</f>
        <v>0.0244954110733298</v>
      </c>
    </row>
    <row r="39" customFormat="false" ht="8" hidden="false" customHeight="true" outlineLevel="0" collapsed="false">
      <c r="K39" s="151"/>
      <c r="L39" s="151"/>
      <c r="M39" s="151"/>
      <c r="N39" s="151"/>
      <c r="O39" s="151"/>
      <c r="P39" s="151"/>
      <c r="Q39" s="151"/>
      <c r="R39" s="151"/>
      <c r="S39" s="151"/>
      <c r="T39" s="152"/>
      <c r="U39" s="151"/>
      <c r="V39" s="151"/>
      <c r="W39" s="151"/>
      <c r="X39" s="151"/>
      <c r="Y39" s="151"/>
      <c r="Z39" s="151"/>
    </row>
    <row r="40" customFormat="false" ht="15" hidden="true" customHeight="true" outlineLevel="0" collapsed="false">
      <c r="B40" s="118" t="s">
        <v>71</v>
      </c>
      <c r="C40" s="160" t="s">
        <v>72</v>
      </c>
      <c r="D40" s="120"/>
      <c r="E40" s="120"/>
      <c r="F40" s="120"/>
      <c r="G40" s="120"/>
      <c r="H40" s="120"/>
      <c r="I40" s="120"/>
      <c r="J40" s="120" t="n">
        <v>47967.4775462902</v>
      </c>
      <c r="K40" s="121" t="n">
        <v>52189.8299713265</v>
      </c>
      <c r="L40" s="121" t="n">
        <v>46375.9225692508</v>
      </c>
      <c r="M40" s="121" t="n">
        <v>43290.1997030891</v>
      </c>
      <c r="N40" s="121" t="n">
        <v>30600.4433420006</v>
      </c>
      <c r="O40" s="121" t="n">
        <v>31407.5471234799</v>
      </c>
      <c r="P40" s="121" t="n">
        <v>25563.4818915802</v>
      </c>
      <c r="Q40" s="121" t="n">
        <v>38771.6299478871</v>
      </c>
      <c r="R40" s="121" t="n">
        <v>55055.0806958486</v>
      </c>
      <c r="S40" s="121" t="n">
        <v>66323.9978938135</v>
      </c>
      <c r="T40" s="122" t="n">
        <v>44848.3434176476</v>
      </c>
      <c r="U40" s="121" t="n">
        <v>0</v>
      </c>
      <c r="V40" s="121" t="n">
        <v>0</v>
      </c>
      <c r="W40" s="121" t="n">
        <v>0</v>
      </c>
      <c r="X40" s="121" t="n">
        <v>0</v>
      </c>
      <c r="Y40" s="121" t="n">
        <v>0</v>
      </c>
      <c r="Z40" s="123" t="n">
        <v>0</v>
      </c>
    </row>
    <row r="41" customFormat="false" ht="16" hidden="true" customHeight="false" outlineLevel="0" collapsed="false">
      <c r="B41" s="118"/>
      <c r="C41" s="160"/>
      <c r="D41" s="161"/>
      <c r="E41" s="161"/>
      <c r="F41" s="161"/>
      <c r="G41" s="161"/>
      <c r="H41" s="161"/>
      <c r="I41" s="161"/>
      <c r="J41" s="161"/>
      <c r="K41" s="126" t="n">
        <f aca="false">K40/J40-1</f>
        <v>0.0880253171737375</v>
      </c>
      <c r="L41" s="126" t="n">
        <f aca="false">L40/K40-1</f>
        <v>-0.111399240144487</v>
      </c>
      <c r="M41" s="126" t="n">
        <f aca="false">M40/L40-1</f>
        <v>-0.0665371747926726</v>
      </c>
      <c r="N41" s="126" t="n">
        <f aca="false">N40/M40-1</f>
        <v>-0.293132312812661</v>
      </c>
      <c r="O41" s="126" t="n">
        <f aca="false">O40/N40-1</f>
        <v>0.0263755584341971</v>
      </c>
      <c r="P41" s="126" t="n">
        <f aca="false">P40/O40-1</f>
        <v>-0.186072003933436</v>
      </c>
      <c r="Q41" s="126" t="n">
        <f aca="false">Q40/P40-1</f>
        <v>0.516680322043974</v>
      </c>
      <c r="R41" s="126" t="n">
        <f aca="false">R40/Q40-1</f>
        <v>0.419983652218079</v>
      </c>
      <c r="S41" s="126"/>
      <c r="T41" s="127"/>
      <c r="U41" s="126"/>
      <c r="V41" s="126"/>
      <c r="W41" s="126"/>
      <c r="X41" s="126"/>
      <c r="Y41" s="126"/>
      <c r="Z41" s="128"/>
    </row>
    <row r="42" customFormat="false" ht="16" hidden="true" customHeight="true" outlineLevel="0" collapsed="false">
      <c r="B42" s="118"/>
      <c r="C42" s="162" t="s">
        <v>73</v>
      </c>
      <c r="D42" s="163"/>
      <c r="E42" s="163"/>
      <c r="F42" s="163"/>
      <c r="G42" s="163"/>
      <c r="H42" s="163"/>
      <c r="I42" s="163"/>
      <c r="J42" s="163" t="n">
        <v>122350.171</v>
      </c>
      <c r="K42" s="164" t="n">
        <v>160407.987</v>
      </c>
      <c r="L42" s="164" t="n">
        <v>222921.853</v>
      </c>
      <c r="M42" s="164" t="n">
        <v>307351.516</v>
      </c>
      <c r="N42" s="164" t="n">
        <v>377196.52374309</v>
      </c>
      <c r="O42" s="164" t="n">
        <v>462564.475</v>
      </c>
      <c r="P42" s="164" t="n">
        <v>623889.517</v>
      </c>
      <c r="Q42" s="164" t="n">
        <v>821664.245</v>
      </c>
      <c r="R42" s="164" t="n">
        <v>1001112.808</v>
      </c>
      <c r="S42" s="164" t="n">
        <v>1396183.175</v>
      </c>
      <c r="T42" s="165" t="n">
        <v>1895380.875</v>
      </c>
      <c r="U42" s="164" t="n">
        <v>2589518.19995336</v>
      </c>
      <c r="V42" s="164" t="n">
        <v>3830610.16262929</v>
      </c>
      <c r="W42" s="164" t="n">
        <v>5467744.88169742</v>
      </c>
      <c r="X42" s="164" t="n">
        <v>7476735.66466116</v>
      </c>
      <c r="Y42" s="164" t="n">
        <v>9895361.86180508</v>
      </c>
      <c r="Z42" s="166" t="n">
        <v>12799695.8417635</v>
      </c>
    </row>
    <row r="43" customFormat="false" ht="16" hidden="true" customHeight="false" outlineLevel="0" collapsed="false">
      <c r="B43" s="118"/>
      <c r="C43" s="162"/>
      <c r="D43" s="161"/>
      <c r="E43" s="161"/>
      <c r="F43" s="161"/>
      <c r="G43" s="161"/>
      <c r="H43" s="161"/>
      <c r="I43" s="161"/>
      <c r="J43" s="161"/>
      <c r="K43" s="126" t="n">
        <f aca="false">K42/J42-1</f>
        <v>0.311056500280658</v>
      </c>
      <c r="L43" s="126" t="n">
        <f aca="false">L42/K42-1</f>
        <v>0.389717913485193</v>
      </c>
      <c r="M43" s="126" t="n">
        <f aca="false">M42/L42-1</f>
        <v>0.3787410783814</v>
      </c>
      <c r="N43" s="126" t="n">
        <f aca="false">N42/M42-1</f>
        <v>0.227247968879679</v>
      </c>
      <c r="O43" s="126" t="n">
        <f aca="false">O42/N42-1</f>
        <v>0.226322211057953</v>
      </c>
      <c r="P43" s="126" t="n">
        <f aca="false">P42/O42-1</f>
        <v>0.348762282274271</v>
      </c>
      <c r="Q43" s="126" t="n">
        <f aca="false">Q42/P42-1</f>
        <v>0.317002806764583</v>
      </c>
      <c r="R43" s="126" t="n">
        <f aca="false">R42/Q42-1</f>
        <v>0.218396460710055</v>
      </c>
      <c r="S43" s="126" t="n">
        <f aca="false">S42/R42-1</f>
        <v>0.394631218223311</v>
      </c>
      <c r="T43" s="127" t="n">
        <f aca="false">T42/S42-1</f>
        <v>0.357544560727141</v>
      </c>
      <c r="U43" s="126" t="n">
        <f aca="false">U42/T42-1</f>
        <v>0.366225772407543</v>
      </c>
      <c r="V43" s="126" t="n">
        <f aca="false">V42/U42-1</f>
        <v>0.479275242281859</v>
      </c>
      <c r="W43" s="126" t="n">
        <f aca="false">W42/V42-1</f>
        <v>0.427382231436576</v>
      </c>
      <c r="X43" s="126" t="n">
        <f aca="false">X42/W42-1</f>
        <v>0.367425844919828</v>
      </c>
      <c r="Y43" s="126" t="n">
        <f aca="false">Y42/X42-1</f>
        <v>0.323486920712681</v>
      </c>
      <c r="Z43" s="128" t="n">
        <f aca="false">Z42/Y42-1</f>
        <v>0.293504575226174</v>
      </c>
    </row>
    <row r="44" customFormat="false" ht="33" hidden="true" customHeight="false" outlineLevel="0" collapsed="false">
      <c r="B44" s="118"/>
      <c r="C44" s="134" t="s">
        <v>74</v>
      </c>
      <c r="D44" s="167"/>
      <c r="E44" s="167"/>
      <c r="F44" s="167"/>
      <c r="G44" s="167"/>
      <c r="H44" s="167"/>
      <c r="I44" s="167"/>
      <c r="J44" s="167" t="n">
        <v>0.444604339784699</v>
      </c>
      <c r="K44" s="168" t="n">
        <v>0.552191431714681</v>
      </c>
      <c r="L44" s="168" t="n">
        <v>0.377629572278856</v>
      </c>
      <c r="M44" s="168" t="n">
        <v>0.324888529263021</v>
      </c>
      <c r="N44" s="168" t="n">
        <v>0.293074398961226</v>
      </c>
      <c r="O44" s="168" t="n">
        <v>0.609937116333891</v>
      </c>
      <c r="P44" s="168" t="n">
        <v>0.668213768047653</v>
      </c>
      <c r="Q44" s="168" t="n">
        <v>0.850012172551089</v>
      </c>
      <c r="R44" s="168" t="n">
        <v>1.15904189990145</v>
      </c>
      <c r="S44" s="168"/>
      <c r="T44" s="169"/>
      <c r="U44" s="168"/>
      <c r="V44" s="168"/>
      <c r="W44" s="168"/>
      <c r="X44" s="168"/>
      <c r="Y44" s="168"/>
      <c r="Z44" s="170"/>
    </row>
    <row r="45" customFormat="false" ht="8" hidden="true" customHeight="true" outlineLevel="0" collapsed="false">
      <c r="K45" s="151"/>
      <c r="L45" s="151"/>
      <c r="M45" s="151"/>
      <c r="N45" s="151"/>
      <c r="O45" s="151"/>
      <c r="P45" s="151"/>
      <c r="Q45" s="151"/>
      <c r="R45" s="151"/>
      <c r="S45" s="151"/>
      <c r="T45" s="152"/>
      <c r="U45" s="151"/>
      <c r="V45" s="151"/>
      <c r="W45" s="151"/>
      <c r="X45" s="151"/>
      <c r="Y45" s="151"/>
      <c r="Z45" s="151"/>
    </row>
    <row r="46" customFormat="false" ht="15" hidden="false" customHeight="true" outlineLevel="0" collapsed="false">
      <c r="B46" s="171" t="s">
        <v>75</v>
      </c>
      <c r="C46" s="153" t="s">
        <v>76</v>
      </c>
      <c r="D46" s="120"/>
      <c r="E46" s="120"/>
      <c r="F46" s="120"/>
      <c r="G46" s="120"/>
      <c r="H46" s="120"/>
      <c r="I46" s="120"/>
      <c r="J46" s="120" t="n">
        <v>55672.09663613</v>
      </c>
      <c r="K46" s="121" t="n">
        <v>68174.44704942</v>
      </c>
      <c r="L46" s="121" t="n">
        <v>82981.09128192</v>
      </c>
      <c r="M46" s="121" t="n">
        <v>79982.38788821</v>
      </c>
      <c r="N46" s="121" t="n">
        <v>75962.98136107</v>
      </c>
      <c r="O46" s="121" t="n">
        <v>68407.38182459</v>
      </c>
      <c r="P46" s="121" t="n">
        <v>56787.98227166</v>
      </c>
      <c r="Q46" s="121" t="n">
        <v>57818.6136221641</v>
      </c>
      <c r="R46" s="121" t="n">
        <v>58622</v>
      </c>
      <c r="S46" s="121" t="n">
        <v>61784</v>
      </c>
      <c r="T46" s="122" t="n">
        <v>65078</v>
      </c>
      <c r="U46" s="121" t="n">
        <v>56853.113031735</v>
      </c>
      <c r="V46" s="121" t="n">
        <v>62628.9054473068</v>
      </c>
      <c r="W46" s="121" t="n">
        <v>66722.1856448769</v>
      </c>
      <c r="X46" s="121" t="n">
        <v>70237.6635744378</v>
      </c>
      <c r="Y46" s="121" t="n">
        <v>73724.432854732</v>
      </c>
      <c r="Z46" s="123" t="n">
        <v>77392.3981888197</v>
      </c>
    </row>
    <row r="47" customFormat="false" ht="15" hidden="false" customHeight="false" outlineLevel="0" collapsed="false">
      <c r="B47" s="171"/>
      <c r="C47" s="153"/>
      <c r="D47" s="125"/>
      <c r="E47" s="125"/>
      <c r="F47" s="125"/>
      <c r="G47" s="125"/>
      <c r="H47" s="125"/>
      <c r="I47" s="125"/>
      <c r="J47" s="125"/>
      <c r="K47" s="126" t="n">
        <f aca="false">K46/J46-1</f>
        <v>0.224571215540969</v>
      </c>
      <c r="L47" s="126" t="n">
        <f aca="false">L46/K46-1</f>
        <v>0.217187595548323</v>
      </c>
      <c r="M47" s="126" t="n">
        <f aca="false">M46/L46-1</f>
        <v>-0.0361371891762932</v>
      </c>
      <c r="N47" s="126" t="n">
        <f aca="false">N46/M46-1</f>
        <v>-0.0502536449994196</v>
      </c>
      <c r="O47" s="126" t="n">
        <f aca="false">O46/N46-1</f>
        <v>-0.0994642311439364</v>
      </c>
      <c r="P47" s="126" t="n">
        <f aca="false">P46/O46-1</f>
        <v>-0.169855931377763</v>
      </c>
      <c r="Q47" s="126" t="n">
        <f aca="false">Q46/P46-1</f>
        <v>0.0181487580519022</v>
      </c>
      <c r="R47" s="126" t="n">
        <f aca="false">R46/Q46-1</f>
        <v>0.0138949436436844</v>
      </c>
      <c r="S47" s="126" t="n">
        <f aca="false">S46/R46-1</f>
        <v>0.0539387943093037</v>
      </c>
      <c r="T47" s="127" t="n">
        <f aca="false">T46/S46-1</f>
        <v>0.0533147740515343</v>
      </c>
      <c r="U47" s="126" t="n">
        <f aca="false">U46/T46-1</f>
        <v>-0.126385060516073</v>
      </c>
      <c r="V47" s="126" t="n">
        <f aca="false">V46/U46-1</f>
        <v>0.101591489147617</v>
      </c>
      <c r="W47" s="126" t="n">
        <f aca="false">W46/V46-1</f>
        <v>0.0653576837777261</v>
      </c>
      <c r="X47" s="126" t="n">
        <f aca="false">X46/W46-1</f>
        <v>0.0526882909422608</v>
      </c>
      <c r="Y47" s="126" t="n">
        <f aca="false">Y46/X46-1</f>
        <v>0.049642443994439</v>
      </c>
      <c r="Z47" s="128" t="n">
        <f aca="false">Z46/Y46-1</f>
        <v>0.0497523709855467</v>
      </c>
    </row>
    <row r="48" customFormat="false" ht="15" hidden="false" customHeight="true" outlineLevel="0" collapsed="false">
      <c r="B48" s="171"/>
      <c r="C48" s="155" t="s">
        <v>77</v>
      </c>
      <c r="D48" s="130"/>
      <c r="E48" s="130"/>
      <c r="F48" s="130"/>
      <c r="G48" s="130"/>
      <c r="H48" s="130"/>
      <c r="I48" s="130"/>
      <c r="J48" s="130" t="n">
        <v>38786</v>
      </c>
      <c r="K48" s="131" t="n">
        <v>56793</v>
      </c>
      <c r="L48" s="131" t="n">
        <v>73962</v>
      </c>
      <c r="M48" s="131" t="n">
        <v>67976</v>
      </c>
      <c r="N48" s="131" t="n">
        <v>74442</v>
      </c>
      <c r="O48" s="131" t="n">
        <v>65735</v>
      </c>
      <c r="P48" s="131" t="n">
        <v>60205</v>
      </c>
      <c r="Q48" s="131" t="n">
        <v>55852</v>
      </c>
      <c r="R48" s="131" t="n">
        <v>66937</v>
      </c>
      <c r="S48" s="131" t="n">
        <v>65482</v>
      </c>
      <c r="T48" s="132" t="n">
        <v>49124</v>
      </c>
      <c r="U48" s="131" t="n">
        <v>39476.6319283383</v>
      </c>
      <c r="V48" s="131" t="n">
        <v>46311.6412458315</v>
      </c>
      <c r="W48" s="131" t="n">
        <v>50952.575015106</v>
      </c>
      <c r="X48" s="131" t="n">
        <v>54868.7027830181</v>
      </c>
      <c r="Y48" s="131" t="n">
        <v>58502.8295739881</v>
      </c>
      <c r="Z48" s="133" t="n">
        <v>61861.043752689</v>
      </c>
    </row>
    <row r="49" customFormat="false" ht="15" hidden="false" customHeight="false" outlineLevel="0" collapsed="false">
      <c r="B49" s="171"/>
      <c r="C49" s="155"/>
      <c r="D49" s="125"/>
      <c r="E49" s="125"/>
      <c r="F49" s="125"/>
      <c r="G49" s="125"/>
      <c r="H49" s="125"/>
      <c r="I49" s="125"/>
      <c r="J49" s="125"/>
      <c r="K49" s="126" t="n">
        <f aca="false">K48/J48-1</f>
        <v>0.464265456608054</v>
      </c>
      <c r="L49" s="126" t="n">
        <f aca="false">L48/K48-1</f>
        <v>0.302308383075379</v>
      </c>
      <c r="M49" s="126" t="n">
        <f aca="false">M48/L48-1</f>
        <v>-0.0809334523133501</v>
      </c>
      <c r="N49" s="126" t="n">
        <f aca="false">N48/M48-1</f>
        <v>0.0951218076968341</v>
      </c>
      <c r="O49" s="126" t="n">
        <f aca="false">O48/N48-1</f>
        <v>-0.116963542086457</v>
      </c>
      <c r="P49" s="126" t="n">
        <f aca="false">P48/O48-1</f>
        <v>-0.0841256560432038</v>
      </c>
      <c r="Q49" s="126" t="n">
        <f aca="false">Q48/P48-1</f>
        <v>-0.0723029648700274</v>
      </c>
      <c r="R49" s="126" t="n">
        <f aca="false">R48/Q48-1</f>
        <v>0.198470958962974</v>
      </c>
      <c r="S49" s="126" t="n">
        <f aca="false">S48/R48-1</f>
        <v>-0.0217368570446838</v>
      </c>
      <c r="T49" s="127" t="n">
        <f aca="false">T48/S48-1</f>
        <v>-0.249809107846431</v>
      </c>
      <c r="U49" s="126" t="n">
        <f aca="false">U48/T48-1</f>
        <v>-0.196388080605442</v>
      </c>
      <c r="V49" s="126" t="n">
        <f aca="false">V48/U48-1</f>
        <v>0.173140640009533</v>
      </c>
      <c r="W49" s="126" t="n">
        <f aca="false">W48/V48-1</f>
        <v>0.100210954404303</v>
      </c>
      <c r="X49" s="126" t="n">
        <f aca="false">X48/W48-1</f>
        <v>0.0768582896301338</v>
      </c>
      <c r="Y49" s="126" t="n">
        <f aca="false">Y48/X48-1</f>
        <v>0.0662331457942689</v>
      </c>
      <c r="Z49" s="128" t="n">
        <f aca="false">Z48/Y48-1</f>
        <v>0.0574025940822862</v>
      </c>
    </row>
    <row r="50" customFormat="false" ht="31" hidden="false" customHeight="true" outlineLevel="0" collapsed="false">
      <c r="B50" s="171"/>
      <c r="C50" s="129" t="s">
        <v>78</v>
      </c>
      <c r="D50" s="172"/>
      <c r="E50" s="173"/>
      <c r="F50" s="173"/>
      <c r="G50" s="173"/>
      <c r="H50" s="173"/>
      <c r="I50" s="173"/>
      <c r="J50" s="174" t="n">
        <f aca="false">J46-J48</f>
        <v>16886.09663613</v>
      </c>
      <c r="K50" s="174" t="n">
        <f aca="false">K46-K48</f>
        <v>11381.44704942</v>
      </c>
      <c r="L50" s="174" t="n">
        <f aca="false">L46-L48</f>
        <v>9019.09128191999</v>
      </c>
      <c r="M50" s="174" t="n">
        <f aca="false">M46-M48</f>
        <v>12006.38788821</v>
      </c>
      <c r="N50" s="174" t="n">
        <f aca="false">N46-N48</f>
        <v>1520.98136107001</v>
      </c>
      <c r="O50" s="174" t="n">
        <f aca="false">O46-O48</f>
        <v>2672.38182459</v>
      </c>
      <c r="P50" s="174" t="n">
        <f aca="false">P46-P48</f>
        <v>-3417.01772834</v>
      </c>
      <c r="Q50" s="174" t="n">
        <f aca="false">Q46-Q48</f>
        <v>1966.61362216407</v>
      </c>
      <c r="R50" s="174" t="n">
        <f aca="false">R46-R48</f>
        <v>-8315</v>
      </c>
      <c r="S50" s="174" t="n">
        <f aca="false">S46-S48</f>
        <v>-3698</v>
      </c>
      <c r="T50" s="175" t="n">
        <f aca="false">T46-T48</f>
        <v>15954</v>
      </c>
      <c r="U50" s="174" t="n">
        <f aca="false">U46-U48</f>
        <v>17376.4811033967</v>
      </c>
      <c r="V50" s="174" t="n">
        <f aca="false">V46-V48</f>
        <v>16317.2642014752</v>
      </c>
      <c r="W50" s="174" t="n">
        <f aca="false">W46-W48</f>
        <v>15769.610629771</v>
      </c>
      <c r="X50" s="174" t="n">
        <f aca="false">X46-X48</f>
        <v>15368.9607914197</v>
      </c>
      <c r="Y50" s="174" t="n">
        <f aca="false">Y46-Y48</f>
        <v>15221.6032807439</v>
      </c>
      <c r="Z50" s="176" t="n">
        <f aca="false">Z46-Z48</f>
        <v>15531.3544361307</v>
      </c>
    </row>
    <row r="51" customFormat="false" ht="33" hidden="false" customHeight="false" outlineLevel="0" collapsed="false">
      <c r="B51" s="171"/>
      <c r="C51" s="150" t="s">
        <v>79</v>
      </c>
      <c r="D51" s="168"/>
      <c r="E51" s="168"/>
      <c r="F51" s="168"/>
      <c r="G51" s="168"/>
      <c r="H51" s="168"/>
      <c r="I51" s="168"/>
      <c r="J51" s="168" t="n">
        <f aca="false">(J46+J48)*J17/J6</f>
        <v>0.282273896166989</v>
      </c>
      <c r="K51" s="177" t="n">
        <f aca="false">(K46+K48)*K17/K6</f>
        <v>0.294229192028616</v>
      </c>
      <c r="L51" s="177" t="n">
        <f aca="false">(L46+L48)*L17/L6</f>
        <v>0.297441320894194</v>
      </c>
      <c r="M51" s="177" t="n">
        <f aca="false">(M46+M48)*M17/M6</f>
        <v>0.255247772453884</v>
      </c>
      <c r="N51" s="177" t="n">
        <f aca="false">(N46+N48)*N17/N6</f>
        <v>0.245972739170274</v>
      </c>
      <c r="O51" s="177" t="n">
        <f aca="false">(O46+O48)*O17/O6</f>
        <v>0.238004002924984</v>
      </c>
      <c r="P51" s="177" t="n">
        <f aca="false">(P46+P48)*P17/P6</f>
        <v>0.182100470045696</v>
      </c>
      <c r="Q51" s="177" t="n">
        <f aca="false">(Q46+Q48)*Q17/Q6</f>
        <v>0.204147885622916</v>
      </c>
      <c r="R51" s="177" t="n">
        <f aca="false">(R46+R48)*R17/R6</f>
        <v>0.195009402374668</v>
      </c>
      <c r="S51" s="177" t="n">
        <f aca="false">(S46+S48)*S17/S6</f>
        <v>0.246016978380513</v>
      </c>
      <c r="T51" s="178" t="n">
        <f aca="false">(T46+T48)*T17/T6</f>
        <v>0.256946758554481</v>
      </c>
      <c r="U51" s="177" t="n">
        <f aca="false">(U46+U48)*U17/U6</f>
        <v>0.25388664531759</v>
      </c>
      <c r="V51" s="177" t="n">
        <f aca="false">(V46+V48)*V17/V6</f>
        <v>0.266718349727499</v>
      </c>
      <c r="W51" s="177" t="n">
        <f aca="false">(W46+W48)*W17/W6</f>
        <v>0.275243984004861</v>
      </c>
      <c r="X51" s="177" t="n">
        <f aca="false">(X46+X48)*X17/X6</f>
        <v>0.281223469176697</v>
      </c>
      <c r="Y51" s="177" t="n">
        <f aca="false">(Y46+Y48)*Y17/Y6</f>
        <v>0.28398464412641</v>
      </c>
      <c r="Z51" s="179" t="n">
        <f aca="false">(Z46+Z48)*Z17/Z6</f>
        <v>0.287169265775646</v>
      </c>
    </row>
    <row r="52" customFormat="false" ht="16" hidden="false" customHeight="false" outlineLevel="0" collapsed="false"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 customFormat="false" ht="16" hidden="false" customHeight="false" outlineLevel="0" collapsed="false"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 customFormat="false" ht="15" hidden="false" customHeight="false" outlineLevel="0" collapsed="false">
      <c r="U54" s="180"/>
    </row>
    <row r="55" customFormat="false" ht="15" hidden="false" customHeight="false" outlineLevel="0" collapsed="false">
      <c r="U55" s="110"/>
    </row>
    <row r="56" customFormat="false" ht="15" hidden="false" customHeight="false" outlineLevel="0" collapsed="false">
      <c r="U56" s="112"/>
    </row>
  </sheetData>
  <mergeCells count="15">
    <mergeCell ref="B4:C4"/>
    <mergeCell ref="B6:B15"/>
    <mergeCell ref="B17:B27"/>
    <mergeCell ref="C26:C27"/>
    <mergeCell ref="B29:B38"/>
    <mergeCell ref="C29:C30"/>
    <mergeCell ref="C33:C34"/>
    <mergeCell ref="C35:C36"/>
    <mergeCell ref="C37:C38"/>
    <mergeCell ref="B40:B44"/>
    <mergeCell ref="C40:C41"/>
    <mergeCell ref="C42:C43"/>
    <mergeCell ref="B46:B51"/>
    <mergeCell ref="C46:C47"/>
    <mergeCell ref="C48:C49"/>
  </mergeCells>
  <conditionalFormatting sqref="K7">
    <cfRule type="cellIs" priority="2" operator="lessThan" aboveAverage="0" equalAverage="0" bottom="0" percent="0" rank="0" text="" dxfId="0">
      <formula>0</formula>
    </cfRule>
  </conditionalFormatting>
  <conditionalFormatting sqref="K13">
    <cfRule type="cellIs" priority="3" operator="lessThan" aboveAverage="0" equalAverage="0" bottom="0" percent="0" rank="0" text="" dxfId="1">
      <formula>0</formula>
    </cfRule>
  </conditionalFormatting>
  <conditionalFormatting sqref="K9">
    <cfRule type="cellIs" priority="4" operator="lessThan" aboveAverage="0" equalAverage="0" bottom="0" percent="0" rank="0" text="" dxfId="2">
      <formula>0</formula>
    </cfRule>
  </conditionalFormatting>
  <conditionalFormatting sqref="L9:Z9">
    <cfRule type="cellIs" priority="5" operator="lessThan" aboveAverage="0" equalAverage="0" bottom="0" percent="0" rank="0" text="" dxfId="3">
      <formula>0</formula>
    </cfRule>
  </conditionalFormatting>
  <conditionalFormatting sqref="K9:Z9">
    <cfRule type="cellIs" priority="6" operator="lessThan" aboveAverage="0" equalAverage="0" bottom="0" percent="0" rank="0" text="" dxfId="4">
      <formula>0</formula>
    </cfRule>
    <cfRule type="cellIs" priority="7" operator="lessThan" aboveAverage="0" equalAverage="0" bottom="0" percent="0" rank="0" text="" dxfId="5">
      <formula>0</formula>
    </cfRule>
  </conditionalFormatting>
  <conditionalFormatting sqref="K27">
    <cfRule type="cellIs" priority="8" operator="lessThan" aboveAverage="0" equalAverage="0" bottom="0" percent="0" rank="0" text="" dxfId="6">
      <formula>0</formula>
    </cfRule>
  </conditionalFormatting>
  <conditionalFormatting sqref="L27:Z27">
    <cfRule type="cellIs" priority="9" operator="lessThan" aboveAverage="0" equalAverage="0" bottom="0" percent="0" rank="0" text="" dxfId="7">
      <formula>0</formula>
    </cfRule>
  </conditionalFormatting>
  <conditionalFormatting sqref="K51:Q51 T51:Z51">
    <cfRule type="cellIs" priority="10" operator="lessThan" aboveAverage="0" equalAverage="0" bottom="0" percent="0" rank="0" text="" dxfId="8">
      <formula>0</formula>
    </cfRule>
  </conditionalFormatting>
  <conditionalFormatting sqref="L13:Z13">
    <cfRule type="cellIs" priority="11" operator="lessThan" aboveAverage="0" equalAverage="0" bottom="0" percent="0" rank="0" text="" dxfId="9">
      <formula>0</formula>
    </cfRule>
  </conditionalFormatting>
  <conditionalFormatting sqref="K15">
    <cfRule type="cellIs" priority="12" operator="lessThan" aboveAverage="0" equalAverage="0" bottom="0" percent="0" rank="0" text="" dxfId="10">
      <formula>0</formula>
    </cfRule>
  </conditionalFormatting>
  <conditionalFormatting sqref="L11:Z11">
    <cfRule type="cellIs" priority="13" operator="lessThan" aboveAverage="0" equalAverage="0" bottom="0" percent="0" rank="0" text="" dxfId="11">
      <formula>0</formula>
    </cfRule>
  </conditionalFormatting>
  <conditionalFormatting sqref="K11">
    <cfRule type="cellIs" priority="14" operator="lessThan" aboveAverage="0" equalAverage="0" bottom="0" percent="0" rank="0" text="" dxfId="12">
      <formula>0</formula>
    </cfRule>
  </conditionalFormatting>
  <conditionalFormatting sqref="L15:Z15">
    <cfRule type="cellIs" priority="15" operator="lessThan" aboveAverage="0" equalAverage="0" bottom="0" percent="0" rank="0" text="" dxfId="13">
      <formula>0</formula>
    </cfRule>
  </conditionalFormatting>
  <conditionalFormatting sqref="L7:Z7">
    <cfRule type="cellIs" priority="16" operator="lessThan" aboveAverage="0" equalAverage="0" bottom="0" percent="0" rank="0" text="" dxfId="14">
      <formula>0</formula>
    </cfRule>
  </conditionalFormatting>
  <conditionalFormatting sqref="K7:Z7">
    <cfRule type="cellIs" priority="17" operator="lessThan" aboveAverage="0" equalAverage="0" bottom="0" percent="0" rank="0" text="" dxfId="15">
      <formula>0</formula>
    </cfRule>
    <cfRule type="cellIs" priority="18" operator="lessThan" aboveAverage="0" equalAverage="0" bottom="0" percent="0" rank="0" text="" dxfId="16">
      <formula>0</formula>
    </cfRule>
  </conditionalFormatting>
  <conditionalFormatting sqref="K11:Z11">
    <cfRule type="cellIs" priority="19" operator="lessThan" aboveAverage="0" equalAverage="0" bottom="0" percent="0" rank="0" text="" dxfId="17">
      <formula>0</formula>
    </cfRule>
    <cfRule type="cellIs" priority="20" operator="lessThan" aboveAverage="0" equalAverage="0" bottom="0" percent="0" rank="0" text="" dxfId="18">
      <formula>0</formula>
    </cfRule>
  </conditionalFormatting>
  <conditionalFormatting sqref="K24:K25">
    <cfRule type="cellIs" priority="21" operator="lessThan" aboveAverage="0" equalAverage="0" bottom="0" percent="0" rank="0" text="" dxfId="19">
      <formula>0</formula>
    </cfRule>
  </conditionalFormatting>
  <conditionalFormatting sqref="L25:Z25 L24:W24 Z24">
    <cfRule type="cellIs" priority="22" operator="lessThan" aboveAverage="0" equalAverage="0" bottom="0" percent="0" rank="0" text="" dxfId="20">
      <formula>0</formula>
    </cfRule>
  </conditionalFormatting>
  <conditionalFormatting sqref="K13:Z13">
    <cfRule type="cellIs" priority="23" operator="lessThan" aboveAverage="0" equalAverage="0" bottom="0" percent="0" rank="0" text="" dxfId="21">
      <formula>0</formula>
    </cfRule>
    <cfRule type="cellIs" priority="24" operator="lessThan" aboveAverage="0" equalAverage="0" bottom="0" percent="0" rank="0" text="" dxfId="22">
      <formula>0</formula>
    </cfRule>
  </conditionalFormatting>
  <conditionalFormatting sqref="K15:Z15">
    <cfRule type="cellIs" priority="25" operator="lessThan" aboveAverage="0" equalAverage="0" bottom="0" percent="0" rank="0" text="" dxfId="23">
      <formula>0</formula>
    </cfRule>
    <cfRule type="cellIs" priority="26" operator="lessThan" aboveAverage="0" equalAverage="0" bottom="0" percent="0" rank="0" text="" dxfId="24">
      <formula>0</formula>
    </cfRule>
  </conditionalFormatting>
  <conditionalFormatting sqref="K22">
    <cfRule type="cellIs" priority="27" operator="lessThan" aboveAverage="0" equalAverage="0" bottom="0" percent="0" rank="0" text="" dxfId="25">
      <formula>0</formula>
    </cfRule>
  </conditionalFormatting>
  <conditionalFormatting sqref="L22:W22 Z22">
    <cfRule type="cellIs" priority="28" operator="lessThan" aboveAverage="0" equalAverage="0" bottom="0" percent="0" rank="0" text="" dxfId="26">
      <formula>0</formula>
    </cfRule>
  </conditionalFormatting>
  <conditionalFormatting sqref="K27:Z27">
    <cfRule type="cellIs" priority="29" operator="lessThan" aboveAverage="0" equalAverage="0" bottom="0" percent="0" rank="0" text="" dxfId="27">
      <formula>0</formula>
    </cfRule>
    <cfRule type="cellIs" priority="30" operator="lessThan" aboveAverage="0" equalAverage="0" bottom="0" percent="0" rank="0" text="" dxfId="28">
      <formula>0</formula>
    </cfRule>
  </conditionalFormatting>
  <conditionalFormatting sqref="K25:Z25 K24:W24 Z24">
    <cfRule type="cellIs" priority="31" operator="lessThan" aboveAverage="0" equalAverage="0" bottom="0" percent="0" rank="0" text="" dxfId="29">
      <formula>0</formula>
    </cfRule>
    <cfRule type="cellIs" priority="32" operator="lessThan" aboveAverage="0" equalAverage="0" bottom="0" percent="0" rank="0" text="" dxfId="30">
      <formula>0</formula>
    </cfRule>
  </conditionalFormatting>
  <conditionalFormatting sqref="K20">
    <cfRule type="cellIs" priority="33" operator="lessThan" aboveAverage="0" equalAverage="0" bottom="0" percent="0" rank="0" text="" dxfId="31">
      <formula>0</formula>
    </cfRule>
  </conditionalFormatting>
  <conditionalFormatting sqref="L20:Z20">
    <cfRule type="cellIs" priority="34" operator="lessThan" aboveAverage="0" equalAverage="0" bottom="0" percent="0" rank="0" text="" dxfId="32">
      <formula>0</formula>
    </cfRule>
  </conditionalFormatting>
  <conditionalFormatting sqref="K22:W22 Z22">
    <cfRule type="cellIs" priority="35" operator="lessThan" aboveAverage="0" equalAverage="0" bottom="0" percent="0" rank="0" text="" dxfId="33">
      <formula>0</formula>
    </cfRule>
    <cfRule type="cellIs" priority="36" operator="lessThan" aboveAverage="0" equalAverage="0" bottom="0" percent="0" rank="0" text="" dxfId="34">
      <formula>0</formula>
    </cfRule>
  </conditionalFormatting>
  <conditionalFormatting sqref="K20:Z20">
    <cfRule type="cellIs" priority="37" operator="lessThan" aboveAverage="0" equalAverage="0" bottom="0" percent="0" rank="0" text="" dxfId="35">
      <formula>0</formula>
    </cfRule>
    <cfRule type="cellIs" priority="38" operator="lessThan" aboveAverage="0" equalAverage="0" bottom="0" percent="0" rank="0" text="" dxfId="36">
      <formula>0</formula>
    </cfRule>
  </conditionalFormatting>
  <conditionalFormatting sqref="K18">
    <cfRule type="cellIs" priority="39" operator="lessThan" aboveAverage="0" equalAverage="0" bottom="0" percent="0" rank="0" text="" dxfId="37">
      <formula>0</formula>
    </cfRule>
  </conditionalFormatting>
  <conditionalFormatting sqref="L18:Z18">
    <cfRule type="cellIs" priority="40" operator="lessThan" aboveAverage="0" equalAverage="0" bottom="0" percent="0" rank="0" text="" dxfId="38">
      <formula>0</formula>
    </cfRule>
  </conditionalFormatting>
  <conditionalFormatting sqref="K18:Z18">
    <cfRule type="cellIs" priority="41" operator="lessThan" aboveAverage="0" equalAverage="0" bottom="0" percent="0" rank="0" text="" dxfId="39">
      <formula>0</formula>
    </cfRule>
    <cfRule type="cellIs" priority="42" operator="lessThan" aboveAverage="0" equalAverage="0" bottom="0" percent="0" rank="0" text="" dxfId="40">
      <formula>0</formula>
    </cfRule>
  </conditionalFormatting>
  <conditionalFormatting sqref="K30">
    <cfRule type="cellIs" priority="43" operator="lessThan" aboveAverage="0" equalAverage="0" bottom="0" percent="0" rank="0" text="" dxfId="41">
      <formula>0</formula>
    </cfRule>
  </conditionalFormatting>
  <conditionalFormatting sqref="L30:Z30">
    <cfRule type="cellIs" priority="44" operator="lessThan" aboveAverage="0" equalAverage="0" bottom="0" percent="0" rank="0" text="" dxfId="42">
      <formula>0</formula>
    </cfRule>
  </conditionalFormatting>
  <conditionalFormatting sqref="K30:Z30">
    <cfRule type="cellIs" priority="45" operator="lessThan" aboveAverage="0" equalAverage="0" bottom="0" percent="0" rank="0" text="" dxfId="43">
      <formula>0</formula>
    </cfRule>
    <cfRule type="cellIs" priority="46" operator="lessThan" aboveAverage="0" equalAverage="0" bottom="0" percent="0" rank="0" text="" dxfId="44">
      <formula>0</formula>
    </cfRule>
  </conditionalFormatting>
  <conditionalFormatting sqref="K32">
    <cfRule type="cellIs" priority="47" operator="lessThan" aboveAverage="0" equalAverage="0" bottom="0" percent="0" rank="0" text="" dxfId="45">
      <formula>0</formula>
    </cfRule>
  </conditionalFormatting>
  <conditionalFormatting sqref="L32:Z32">
    <cfRule type="cellIs" priority="48" operator="lessThan" aboveAverage="0" equalAverage="0" bottom="0" percent="0" rank="0" text="" dxfId="46">
      <formula>0</formula>
    </cfRule>
  </conditionalFormatting>
  <conditionalFormatting sqref="K32:Z32">
    <cfRule type="cellIs" priority="49" operator="lessThan" aboveAverage="0" equalAverage="0" bottom="0" percent="0" rank="0" text="" dxfId="47">
      <formula>0</formula>
    </cfRule>
    <cfRule type="cellIs" priority="50" operator="lessThan" aboveAverage="0" equalAverage="0" bottom="0" percent="0" rank="0" text="" dxfId="48">
      <formula>0</formula>
    </cfRule>
  </conditionalFormatting>
  <conditionalFormatting sqref="K34">
    <cfRule type="cellIs" priority="51" operator="lessThan" aboveAverage="0" equalAverage="0" bottom="0" percent="0" rank="0" text="" dxfId="49">
      <formula>0</formula>
    </cfRule>
  </conditionalFormatting>
  <conditionalFormatting sqref="L34:Z34">
    <cfRule type="cellIs" priority="52" operator="lessThan" aboveAverage="0" equalAverage="0" bottom="0" percent="0" rank="0" text="" dxfId="50">
      <formula>0</formula>
    </cfRule>
  </conditionalFormatting>
  <conditionalFormatting sqref="K34:Z34">
    <cfRule type="cellIs" priority="53" operator="lessThan" aboveAverage="0" equalAverage="0" bottom="0" percent="0" rank="0" text="" dxfId="51">
      <formula>0</formula>
    </cfRule>
    <cfRule type="cellIs" priority="54" operator="lessThan" aboveAverage="0" equalAverage="0" bottom="0" percent="0" rank="0" text="" dxfId="52">
      <formula>0</formula>
    </cfRule>
  </conditionalFormatting>
  <conditionalFormatting sqref="K50">
    <cfRule type="cellIs" priority="55" operator="lessThan" aboveAverage="0" equalAverage="0" bottom="0" percent="0" rank="0" text="" dxfId="53">
      <formula>0</formula>
    </cfRule>
  </conditionalFormatting>
  <conditionalFormatting sqref="L50:Z50">
    <cfRule type="cellIs" priority="56" operator="lessThan" aboveAverage="0" equalAverage="0" bottom="0" percent="0" rank="0" text="" dxfId="54">
      <formula>0</formula>
    </cfRule>
  </conditionalFormatting>
  <conditionalFormatting sqref="K50:Z50">
    <cfRule type="cellIs" priority="57" operator="lessThan" aboveAverage="0" equalAverage="0" bottom="0" percent="0" rank="0" text="" dxfId="55">
      <formula>0</formula>
    </cfRule>
    <cfRule type="cellIs" priority="58" operator="lessThan" aboveAverage="0" equalAverage="0" bottom="0" percent="0" rank="0" text="" dxfId="56">
      <formula>0</formula>
    </cfRule>
  </conditionalFormatting>
  <conditionalFormatting sqref="K36">
    <cfRule type="cellIs" priority="59" operator="lessThan" aboveAverage="0" equalAverage="0" bottom="0" percent="0" rank="0" text="" dxfId="57">
      <formula>0</formula>
    </cfRule>
  </conditionalFormatting>
  <conditionalFormatting sqref="L36:Z36">
    <cfRule type="cellIs" priority="60" operator="lessThan" aboveAverage="0" equalAverage="0" bottom="0" percent="0" rank="0" text="" dxfId="58">
      <formula>0</formula>
    </cfRule>
  </conditionalFormatting>
  <conditionalFormatting sqref="K36:Z36">
    <cfRule type="cellIs" priority="61" operator="lessThan" aboveAverage="0" equalAverage="0" bottom="0" percent="0" rank="0" text="" dxfId="59">
      <formula>0</formula>
    </cfRule>
    <cfRule type="cellIs" priority="62" operator="lessThan" aboveAverage="0" equalAverage="0" bottom="0" percent="0" rank="0" text="" dxfId="60">
      <formula>0</formula>
    </cfRule>
  </conditionalFormatting>
  <conditionalFormatting sqref="K38">
    <cfRule type="cellIs" priority="63" operator="lessThan" aboveAverage="0" equalAverage="0" bottom="0" percent="0" rank="0" text="" dxfId="61">
      <formula>0</formula>
    </cfRule>
  </conditionalFormatting>
  <conditionalFormatting sqref="L38:Z38">
    <cfRule type="cellIs" priority="64" operator="lessThan" aboveAverage="0" equalAverage="0" bottom="0" percent="0" rank="0" text="" dxfId="62">
      <formula>0</formula>
    </cfRule>
  </conditionalFormatting>
  <conditionalFormatting sqref="K38:Z38">
    <cfRule type="cellIs" priority="65" operator="lessThan" aboveAverage="0" equalAverage="0" bottom="0" percent="0" rank="0" text="" dxfId="63">
      <formula>0</formula>
    </cfRule>
    <cfRule type="cellIs" priority="66" operator="lessThan" aboveAverage="0" equalAverage="0" bottom="0" percent="0" rank="0" text="" dxfId="64">
      <formula>0</formula>
    </cfRule>
  </conditionalFormatting>
  <conditionalFormatting sqref="K41">
    <cfRule type="cellIs" priority="67" operator="lessThan" aboveAverage="0" equalAverage="0" bottom="0" percent="0" rank="0" text="" dxfId="65">
      <formula>0</formula>
    </cfRule>
  </conditionalFormatting>
  <conditionalFormatting sqref="L41:Z41">
    <cfRule type="cellIs" priority="68" operator="lessThan" aboveAverage="0" equalAverage="0" bottom="0" percent="0" rank="0" text="" dxfId="66">
      <formula>0</formula>
    </cfRule>
  </conditionalFormatting>
  <conditionalFormatting sqref="K41:Z41">
    <cfRule type="cellIs" priority="69" operator="lessThan" aboveAverage="0" equalAverage="0" bottom="0" percent="0" rank="0" text="" dxfId="67">
      <formula>0</formula>
    </cfRule>
    <cfRule type="cellIs" priority="70" operator="lessThan" aboveAverage="0" equalAverage="0" bottom="0" percent="0" rank="0" text="" dxfId="68">
      <formula>0</formula>
    </cfRule>
  </conditionalFormatting>
  <conditionalFormatting sqref="K44">
    <cfRule type="cellIs" priority="71" operator="lessThan" aboveAverage="0" equalAverage="0" bottom="0" percent="0" rank="0" text="" dxfId="69">
      <formula>0</formula>
    </cfRule>
  </conditionalFormatting>
  <conditionalFormatting sqref="L44:Z44">
    <cfRule type="cellIs" priority="72" operator="lessThan" aboveAverage="0" equalAverage="0" bottom="0" percent="0" rank="0" text="" dxfId="70">
      <formula>0</formula>
    </cfRule>
  </conditionalFormatting>
  <conditionalFormatting sqref="K44:Z44">
    <cfRule type="cellIs" priority="73" operator="lessThan" aboveAverage="0" equalAverage="0" bottom="0" percent="0" rank="0" text="" dxfId="71">
      <formula>0</formula>
    </cfRule>
    <cfRule type="cellIs" priority="74" operator="lessThan" aboveAverage="0" equalAverage="0" bottom="0" percent="0" rank="0" text="" dxfId="72">
      <formula>0</formula>
    </cfRule>
  </conditionalFormatting>
  <conditionalFormatting sqref="K43">
    <cfRule type="cellIs" priority="75" operator="lessThan" aboveAverage="0" equalAverage="0" bottom="0" percent="0" rank="0" text="" dxfId="73">
      <formula>0</formula>
    </cfRule>
  </conditionalFormatting>
  <conditionalFormatting sqref="L43:Z43">
    <cfRule type="cellIs" priority="76" operator="lessThan" aboveAverage="0" equalAverage="0" bottom="0" percent="0" rank="0" text="" dxfId="74">
      <formula>0</formula>
    </cfRule>
  </conditionalFormatting>
  <conditionalFormatting sqref="K43:Z43">
    <cfRule type="cellIs" priority="77" operator="lessThan" aboveAverage="0" equalAverage="0" bottom="0" percent="0" rank="0" text="" dxfId="75">
      <formula>0</formula>
    </cfRule>
    <cfRule type="cellIs" priority="78" operator="lessThan" aboveAverage="0" equalAverage="0" bottom="0" percent="0" rank="0" text="" dxfId="76">
      <formula>0</formula>
    </cfRule>
  </conditionalFormatting>
  <conditionalFormatting sqref="R51">
    <cfRule type="cellIs" priority="79" operator="lessThan" aboveAverage="0" equalAverage="0" bottom="0" percent="0" rank="0" text="" dxfId="77">
      <formula>0</formula>
    </cfRule>
  </conditionalFormatting>
  <conditionalFormatting sqref="S51">
    <cfRule type="cellIs" priority="80" operator="lessThan" aboveAverage="0" equalAverage="0" bottom="0" percent="0" rank="0" text="" dxfId="78">
      <formula>0</formula>
    </cfRule>
  </conditionalFormatting>
  <conditionalFormatting sqref="X24">
    <cfRule type="cellIs" priority="81" operator="lessThan" aboveAverage="0" equalAverage="0" bottom="0" percent="0" rank="0" text="" dxfId="79">
      <formula>0</formula>
    </cfRule>
  </conditionalFormatting>
  <conditionalFormatting sqref="X22">
    <cfRule type="cellIs" priority="82" operator="lessThan" aboveAverage="0" equalAverage="0" bottom="0" percent="0" rank="0" text="" dxfId="80">
      <formula>0</formula>
    </cfRule>
  </conditionalFormatting>
  <conditionalFormatting sqref="X24">
    <cfRule type="cellIs" priority="83" operator="lessThan" aboveAverage="0" equalAverage="0" bottom="0" percent="0" rank="0" text="" dxfId="81">
      <formula>0</formula>
    </cfRule>
    <cfRule type="cellIs" priority="84" operator="lessThan" aboveAverage="0" equalAverage="0" bottom="0" percent="0" rank="0" text="" dxfId="82">
      <formula>0</formula>
    </cfRule>
  </conditionalFormatting>
  <conditionalFormatting sqref="X22">
    <cfRule type="cellIs" priority="85" operator="lessThan" aboveAverage="0" equalAverage="0" bottom="0" percent="0" rank="0" text="" dxfId="83">
      <formula>0</formula>
    </cfRule>
    <cfRule type="cellIs" priority="86" operator="lessThan" aboveAverage="0" equalAverage="0" bottom="0" percent="0" rank="0" text="" dxfId="84">
      <formula>0</formula>
    </cfRule>
  </conditionalFormatting>
  <conditionalFormatting sqref="Y24">
    <cfRule type="cellIs" priority="87" operator="lessThan" aboveAverage="0" equalAverage="0" bottom="0" percent="0" rank="0" text="" dxfId="85">
      <formula>0</formula>
    </cfRule>
  </conditionalFormatting>
  <conditionalFormatting sqref="Y22">
    <cfRule type="cellIs" priority="88" operator="lessThan" aboveAverage="0" equalAverage="0" bottom="0" percent="0" rank="0" text="" dxfId="86">
      <formula>0</formula>
    </cfRule>
  </conditionalFormatting>
  <conditionalFormatting sqref="Y24">
    <cfRule type="cellIs" priority="89" operator="lessThan" aboveAverage="0" equalAverage="0" bottom="0" percent="0" rank="0" text="" dxfId="87">
      <formula>0</formula>
    </cfRule>
    <cfRule type="cellIs" priority="90" operator="lessThan" aboveAverage="0" equalAverage="0" bottom="0" percent="0" rank="0" text="" dxfId="88">
      <formula>0</formula>
    </cfRule>
  </conditionalFormatting>
  <conditionalFormatting sqref="Y22">
    <cfRule type="cellIs" priority="91" operator="lessThan" aboveAverage="0" equalAverage="0" bottom="0" percent="0" rank="0" text="" dxfId="89">
      <formula>0</formula>
    </cfRule>
    <cfRule type="cellIs" priority="92" operator="lessThan" aboveAverage="0" equalAverage="0" bottom="0" percent="0" rank="0" text="" dxfId="90">
      <formula>0</formula>
    </cfRule>
  </conditionalFormatting>
  <conditionalFormatting sqref="O47:Z47">
    <cfRule type="cellIs" priority="93" operator="lessThan" aboveAverage="0" equalAverage="0" bottom="0" percent="0" rank="0" text="" dxfId="91">
      <formula>0</formula>
    </cfRule>
  </conditionalFormatting>
  <conditionalFormatting sqref="O47:Z47">
    <cfRule type="cellIs" priority="94" operator="lessThan" aboveAverage="0" equalAverage="0" bottom="0" percent="0" rank="0" text="" dxfId="92">
      <formula>0</formula>
    </cfRule>
    <cfRule type="cellIs" priority="95" operator="lessThan" aboveAverage="0" equalAverage="0" bottom="0" percent="0" rank="0" text="" dxfId="93">
      <formula>0</formula>
    </cfRule>
  </conditionalFormatting>
  <conditionalFormatting sqref="O49:Z49">
    <cfRule type="cellIs" priority="96" operator="lessThan" aboveAverage="0" equalAverage="0" bottom="0" percent="0" rank="0" text="" dxfId="94">
      <formula>0</formula>
    </cfRule>
  </conditionalFormatting>
  <conditionalFormatting sqref="O49:Z49">
    <cfRule type="cellIs" priority="97" operator="lessThan" aboveAverage="0" equalAverage="0" bottom="0" percent="0" rank="0" text="" dxfId="95">
      <formula>0</formula>
    </cfRule>
    <cfRule type="cellIs" priority="98" operator="lessThan" aboveAverage="0" equalAverage="0" bottom="0" percent="0" rank="0" text="" dxfId="96">
      <formula>0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17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95" activeCellId="1" sqref="I92:I175 H95"/>
    </sheetView>
  </sheetViews>
  <sheetFormatPr defaultColWidth="10.4921875" defaultRowHeight="12.8" zeroHeight="false" outlineLevelRow="0" outlineLevelCol="0"/>
  <cols>
    <col collapsed="false" customWidth="true" hidden="false" outlineLevel="0" max="3" min="3" style="0" width="14.64"/>
    <col collapsed="false" customWidth="true" hidden="false" outlineLevel="0" max="4" min="4" style="0" width="19.87"/>
    <col collapsed="false" customWidth="true" hidden="false" outlineLevel="0" max="5" min="5" style="0" width="21.1"/>
    <col collapsed="false" customWidth="true" hidden="false" outlineLevel="0" max="6" min="6" style="0" width="24.79"/>
    <col collapsed="false" customWidth="true" hidden="false" outlineLevel="0" max="7" min="7" style="0" width="36.24"/>
  </cols>
  <sheetData>
    <row r="2" customFormat="false" ht="12.8" hidden="false" customHeight="false" outlineLevel="0" collapsed="false">
      <c r="C2" s="0" t="s">
        <v>80</v>
      </c>
    </row>
    <row r="3" customFormat="false" ht="15" hidden="false" customHeight="true" outlineLevel="0" collapsed="false">
      <c r="B3" s="4" t="s">
        <v>1</v>
      </c>
      <c r="C3" s="4" t="s">
        <v>81</v>
      </c>
      <c r="D3" s="4" t="s">
        <v>5</v>
      </c>
      <c r="E3" s="4" t="s">
        <v>6</v>
      </c>
      <c r="F3" s="4" t="s">
        <v>7</v>
      </c>
      <c r="G3" s="4" t="s">
        <v>8</v>
      </c>
    </row>
    <row r="4" customFormat="false" ht="21.4" hidden="false" customHeight="true" outlineLevel="0" collapsed="false">
      <c r="B4" s="4"/>
      <c r="C4" s="4"/>
      <c r="D4" s="4"/>
      <c r="E4" s="4"/>
      <c r="F4" s="4"/>
      <c r="G4" s="4"/>
    </row>
    <row r="5" customFormat="false" ht="15" hidden="false" customHeight="false" outlineLevel="0" collapsed="false">
      <c r="B5" s="19" t="n">
        <v>43466</v>
      </c>
      <c r="C5" s="20" t="n">
        <f aca="false">movilidad!C5*100/movilidad!$D5</f>
        <v>18649.9717050938</v>
      </c>
      <c r="D5" s="20" t="n">
        <f aca="false">movilidad!F5*100/movilidad!$D5</f>
        <v>141188681.40463</v>
      </c>
      <c r="E5" s="20" t="n">
        <f aca="false">movilidad!G5*100/movilidad!$D5</f>
        <v>21797678.4991939</v>
      </c>
      <c r="F5" s="20" t="n">
        <f aca="false">movilidad!H5*100/movilidad!$D5</f>
        <v>0</v>
      </c>
      <c r="G5" s="20" t="n">
        <f aca="false">movilidad!I5*100/movilidad!$D5</f>
        <v>70543446.7889632</v>
      </c>
    </row>
    <row r="6" customFormat="false" ht="15" hidden="false" customHeight="false" outlineLevel="0" collapsed="false">
      <c r="B6" s="31" t="n">
        <v>43497</v>
      </c>
      <c r="C6" s="32" t="n">
        <f aca="false">movilidad!C6*100/movilidad!$D6</f>
        <v>18670.2217686293</v>
      </c>
      <c r="D6" s="32" t="n">
        <f aca="false">movilidad!F6*100/movilidad!$D6</f>
        <v>118818796.026025</v>
      </c>
      <c r="E6" s="32" t="n">
        <f aca="false">movilidad!G6*100/movilidad!$D6</f>
        <v>18458796.2089981</v>
      </c>
      <c r="F6" s="32" t="n">
        <f aca="false">movilidad!H6*100/movilidad!$D6</f>
        <v>0</v>
      </c>
      <c r="G6" s="32" t="n">
        <f aca="false">movilidad!I6*100/movilidad!$D6</f>
        <v>55753211.8153942</v>
      </c>
    </row>
    <row r="7" customFormat="false" ht="15" hidden="false" customHeight="false" outlineLevel="0" collapsed="false">
      <c r="B7" s="31" t="n">
        <v>43525</v>
      </c>
      <c r="C7" s="32" t="n">
        <f aca="false">movilidad!C7*100/movilidad!$D7</f>
        <v>18879.8686716797</v>
      </c>
      <c r="D7" s="32" t="n">
        <f aca="false">movilidad!F7*100/movilidad!$D7</f>
        <v>114733699.396622</v>
      </c>
      <c r="E7" s="32" t="n">
        <f aca="false">movilidad!G7*100/movilidad!$D7</f>
        <v>19623746.8870944</v>
      </c>
      <c r="F7" s="32" t="n">
        <f aca="false">movilidad!H7*100/movilidad!$D7</f>
        <v>0</v>
      </c>
      <c r="G7" s="32" t="n">
        <f aca="false">movilidad!I7*100/movilidad!$D7</f>
        <v>55381484.7849382</v>
      </c>
    </row>
    <row r="8" customFormat="false" ht="15" hidden="false" customHeight="false" outlineLevel="0" collapsed="false">
      <c r="B8" s="31" t="n">
        <v>43556</v>
      </c>
      <c r="C8" s="32" t="n">
        <f aca="false">movilidad!C8*100/movilidad!$D8</f>
        <v>18614.3316387525</v>
      </c>
      <c r="D8" s="32" t="n">
        <f aca="false">movilidad!F8*100/movilidad!$D8</f>
        <v>121296990.354923</v>
      </c>
      <c r="E8" s="32" t="n">
        <f aca="false">movilidad!G8*100/movilidad!$D8</f>
        <v>18453502.1311729</v>
      </c>
      <c r="F8" s="32" t="n">
        <f aca="false">movilidad!H8*100/movilidad!$D8</f>
        <v>0</v>
      </c>
      <c r="G8" s="32" t="n">
        <f aca="false">movilidad!I8*100/movilidad!$D8</f>
        <v>55477285.5602654</v>
      </c>
    </row>
    <row r="9" customFormat="false" ht="15" hidden="false" customHeight="false" outlineLevel="0" collapsed="false">
      <c r="B9" s="31" t="n">
        <v>43586</v>
      </c>
      <c r="C9" s="32" t="n">
        <f aca="false">movilidad!C9*100/movilidad!$D9</f>
        <v>18632.4441827197</v>
      </c>
      <c r="D9" s="32" t="n">
        <f aca="false">movilidad!F9*100/movilidad!$D9</f>
        <v>139372707.726178</v>
      </c>
      <c r="E9" s="32" t="n">
        <f aca="false">movilidad!G9*100/movilidad!$D9</f>
        <v>20948393.9224599</v>
      </c>
      <c r="F9" s="32" t="n">
        <f aca="false">movilidad!H9*100/movilidad!$D9</f>
        <v>0</v>
      </c>
      <c r="G9" s="32" t="n">
        <f aca="false">movilidad!I9*100/movilidad!$D9</f>
        <v>56145832.9063607</v>
      </c>
    </row>
    <row r="10" customFormat="false" ht="15" hidden="false" customHeight="false" outlineLevel="0" collapsed="false">
      <c r="B10" s="31" t="n">
        <v>43617</v>
      </c>
      <c r="C10" s="32" t="n">
        <f aca="false">movilidad!C10*100/movilidad!$D10</f>
        <v>18437.8616368933</v>
      </c>
      <c r="D10" s="32" t="n">
        <f aca="false">movilidad!F10*100/movilidad!$D10</f>
        <v>133429681.160963</v>
      </c>
      <c r="E10" s="32" t="n">
        <f aca="false">movilidad!G10*100/movilidad!$D10</f>
        <v>19507974.3013342</v>
      </c>
      <c r="F10" s="32" t="n">
        <f aca="false">movilidad!H10*100/movilidad!$D10</f>
        <v>0</v>
      </c>
      <c r="G10" s="32" t="n">
        <f aca="false">movilidad!I10*100/movilidad!$D10</f>
        <v>54492655.3071115</v>
      </c>
    </row>
    <row r="11" customFormat="false" ht="15" hidden="false" customHeight="false" outlineLevel="0" collapsed="false">
      <c r="B11" s="31" t="n">
        <v>43647</v>
      </c>
      <c r="C11" s="32" t="n">
        <f aca="false">movilidad!C11*100/movilidad!$D11</f>
        <v>18781.8164464151</v>
      </c>
      <c r="D11" s="32" t="n">
        <f aca="false">movilidad!F11*100/movilidad!$D11</f>
        <v>145874816.698049</v>
      </c>
      <c r="E11" s="32" t="n">
        <f aca="false">movilidad!G11*100/movilidad!$D11</f>
        <v>20212586.8786172</v>
      </c>
      <c r="F11" s="32" t="n">
        <f aca="false">movilidad!H11*100/movilidad!$D11</f>
        <v>0</v>
      </c>
      <c r="G11" s="32" t="n">
        <f aca="false">movilidad!I11*100/movilidad!$D11</f>
        <v>66025015.8355532</v>
      </c>
    </row>
    <row r="12" customFormat="false" ht="15" hidden="false" customHeight="false" outlineLevel="0" collapsed="false">
      <c r="B12" s="31" t="n">
        <v>43678</v>
      </c>
      <c r="C12" s="32" t="n">
        <f aca="false">movilidad!C12*100/movilidad!$D12</f>
        <v>18402.0839063185</v>
      </c>
      <c r="D12" s="32" t="n">
        <f aca="false">movilidad!F12*100/movilidad!$D12</f>
        <v>133341207.315124</v>
      </c>
      <c r="E12" s="32" t="n">
        <f aca="false">movilidad!G12*100/movilidad!$D12</f>
        <v>21143143.5634164</v>
      </c>
      <c r="F12" s="32" t="n">
        <f aca="false">movilidad!H12*100/movilidad!$D12</f>
        <v>0</v>
      </c>
      <c r="G12" s="32" t="n">
        <f aca="false">movilidad!I12*100/movilidad!$D12</f>
        <v>55654221.4628328</v>
      </c>
    </row>
    <row r="13" customFormat="false" ht="15" hidden="false" customHeight="false" outlineLevel="0" collapsed="false">
      <c r="B13" s="31" t="n">
        <v>43709</v>
      </c>
      <c r="C13" s="32" t="n">
        <f aca="false">movilidad!C13*100/movilidad!$D13</f>
        <v>17928.0257553697</v>
      </c>
      <c r="D13" s="32" t="n">
        <f aca="false">movilidad!F13*100/movilidad!$D13</f>
        <v>119258587.159681</v>
      </c>
      <c r="E13" s="32" t="n">
        <f aca="false">movilidad!G13*100/movilidad!$D13</f>
        <v>20031989.253881</v>
      </c>
      <c r="F13" s="32" t="n">
        <f aca="false">movilidad!H13*100/movilidad!$D13</f>
        <v>0</v>
      </c>
      <c r="G13" s="32" t="n">
        <f aca="false">movilidad!I13*100/movilidad!$D13</f>
        <v>49372945.9832518</v>
      </c>
    </row>
    <row r="14" customFormat="false" ht="15" hidden="false" customHeight="false" outlineLevel="0" collapsed="false">
      <c r="B14" s="31" t="n">
        <v>43739</v>
      </c>
      <c r="C14" s="32" t="n">
        <f aca="false">movilidad!C14*100/movilidad!$D14</f>
        <v>18252.7690533037</v>
      </c>
      <c r="D14" s="32" t="n">
        <f aca="false">movilidad!F14*100/movilidad!$D14</f>
        <v>123946248.67543</v>
      </c>
      <c r="E14" s="32" t="n">
        <f aca="false">movilidad!G14*100/movilidad!$D14</f>
        <v>20322582.7377139</v>
      </c>
      <c r="F14" s="32" t="n">
        <f aca="false">movilidad!H14*100/movilidad!$D14</f>
        <v>0</v>
      </c>
      <c r="G14" s="32" t="n">
        <f aca="false">movilidad!I14*100/movilidad!$D14</f>
        <v>50292960.4401332</v>
      </c>
    </row>
    <row r="15" customFormat="false" ht="15" hidden="false" customHeight="false" outlineLevel="0" collapsed="false">
      <c r="B15" s="31" t="n">
        <v>43770</v>
      </c>
      <c r="C15" s="32" t="n">
        <f aca="false">movilidad!C15*100/movilidad!$D15</f>
        <v>17785.062210897</v>
      </c>
      <c r="D15" s="32" t="n">
        <f aca="false">movilidad!F15*100/movilidad!$D15</f>
        <v>125370201.869731</v>
      </c>
      <c r="E15" s="32" t="n">
        <f aca="false">movilidad!G15*100/movilidad!$D15</f>
        <v>20406323.4995926</v>
      </c>
      <c r="F15" s="32" t="n">
        <f aca="false">movilidad!H15*100/movilidad!$D15</f>
        <v>0</v>
      </c>
      <c r="G15" s="32" t="n">
        <f aca="false">movilidad!I15*100/movilidad!$D15</f>
        <v>53201388.7923026</v>
      </c>
    </row>
    <row r="16" customFormat="false" ht="15" hidden="false" customHeight="false" outlineLevel="0" collapsed="false">
      <c r="B16" s="42" t="n">
        <v>43800</v>
      </c>
      <c r="C16" s="43" t="n">
        <f aca="false">movilidad!C16*100/movilidad!$D16</f>
        <v>17489.9786271866</v>
      </c>
      <c r="D16" s="43" t="n">
        <f aca="false">movilidad!F16*100/movilidad!$D16</f>
        <v>128867763.037663</v>
      </c>
      <c r="E16" s="43" t="n">
        <f aca="false">movilidad!G16*100/movilidad!$D16</f>
        <v>19453176.3218298</v>
      </c>
      <c r="F16" s="43" t="n">
        <f aca="false">movilidad!H16*100/movilidad!$D16</f>
        <v>0</v>
      </c>
      <c r="G16" s="43" t="n">
        <f aca="false">movilidad!I16*100/movilidad!$D16</f>
        <v>52943154.2434102</v>
      </c>
    </row>
    <row r="17" customFormat="false" ht="15" hidden="false" customHeight="false" outlineLevel="0" collapsed="false">
      <c r="B17" s="19" t="n">
        <v>43831</v>
      </c>
      <c r="C17" s="20" t="n">
        <f aca="false">movilidad!C17*100/movilidad!$D17</f>
        <v>18310.8126525248</v>
      </c>
      <c r="D17" s="20" t="n">
        <f aca="false">movilidad!F17*100/movilidad!$D17</f>
        <v>126021228.313573</v>
      </c>
      <c r="E17" s="20" t="n">
        <f aca="false">movilidad!G17*100/movilidad!$D17</f>
        <v>20214857.0592613</v>
      </c>
      <c r="F17" s="20" t="n">
        <f aca="false">movilidad!H17*100/movilidad!$D17</f>
        <v>460974.999716316</v>
      </c>
      <c r="G17" s="20" t="n">
        <f aca="false">movilidad!I17*100/movilidad!$D17</f>
        <v>64028142.0239941</v>
      </c>
    </row>
    <row r="18" customFormat="false" ht="15" hidden="false" customHeight="false" outlineLevel="0" collapsed="false">
      <c r="B18" s="31" t="n">
        <v>43862</v>
      </c>
      <c r="C18" s="32" t="n">
        <f aca="false">movilidad!C18*100/movilidad!$D18</f>
        <v>19071.0024148871</v>
      </c>
      <c r="D18" s="32" t="n">
        <f aca="false">movilidad!F18*100/movilidad!$D18</f>
        <v>111253847.246555</v>
      </c>
      <c r="E18" s="32" t="n">
        <f aca="false">movilidad!G18*100/movilidad!$D18</f>
        <v>18840685.0973734</v>
      </c>
      <c r="F18" s="32" t="n">
        <f aca="false">movilidad!H18*100/movilidad!$D18</f>
        <v>1070671.10688338</v>
      </c>
      <c r="G18" s="32" t="n">
        <f aca="false">movilidad!I18*100/movilidad!$D18</f>
        <v>54236807.7492847</v>
      </c>
    </row>
    <row r="19" customFormat="false" ht="15" hidden="false" customHeight="false" outlineLevel="0" collapsed="false">
      <c r="B19" s="31" t="n">
        <v>43891</v>
      </c>
      <c r="C19" s="32" t="n">
        <f aca="false">movilidad!C19*100/movilidad!$D19</f>
        <v>18613.1830477023</v>
      </c>
      <c r="D19" s="32" t="n">
        <f aca="false">movilidad!F19*100/movilidad!$D19</f>
        <v>105534353.455964</v>
      </c>
      <c r="E19" s="32" t="n">
        <f aca="false">movilidad!G19*100/movilidad!$D19</f>
        <v>16830779.7539858</v>
      </c>
      <c r="F19" s="32" t="n">
        <f aca="false">movilidad!H19*100/movilidad!$D19</f>
        <v>879708.151506767</v>
      </c>
      <c r="G19" s="32" t="n">
        <f aca="false">movilidad!I19*100/movilidad!$D19</f>
        <v>50109097.8116619</v>
      </c>
    </row>
    <row r="20" customFormat="false" ht="15" hidden="false" customHeight="false" outlineLevel="0" collapsed="false">
      <c r="B20" s="31" t="n">
        <v>43922</v>
      </c>
      <c r="C20" s="32" t="n">
        <f aca="false">movilidad!C20*100/movilidad!$D20</f>
        <v>18365.4199300087</v>
      </c>
      <c r="D20" s="32" t="n">
        <f aca="false">movilidad!F20*100/movilidad!$D20</f>
        <v>96008052.2551764</v>
      </c>
      <c r="E20" s="32" t="n">
        <f aca="false">movilidad!G20*100/movilidad!$D20</f>
        <v>17863127.784569</v>
      </c>
      <c r="F20" s="32" t="n">
        <f aca="false">movilidad!H20*100/movilidad!$D20</f>
        <v>618113.724150284</v>
      </c>
      <c r="G20" s="32" t="n">
        <f aca="false">movilidad!I20*100/movilidad!$D20</f>
        <v>45125228.8195411</v>
      </c>
    </row>
    <row r="21" customFormat="false" ht="15" hidden="false" customHeight="false" outlineLevel="0" collapsed="false">
      <c r="B21" s="31" t="n">
        <v>43952</v>
      </c>
      <c r="C21" s="32" t="n">
        <f aca="false">movilidad!C21*100/movilidad!$D21</f>
        <v>18118.8706440946</v>
      </c>
      <c r="D21" s="32" t="n">
        <f aca="false">movilidad!F21*100/movilidad!$D21</f>
        <v>99432730.8200758</v>
      </c>
      <c r="E21" s="32" t="n">
        <f aca="false">movilidad!G21*100/movilidad!$D21</f>
        <v>15405385.7514892</v>
      </c>
      <c r="F21" s="32" t="n">
        <f aca="false">movilidad!H21*100/movilidad!$D21</f>
        <v>1588002.74113367</v>
      </c>
      <c r="G21" s="32" t="n">
        <f aca="false">movilidad!I21*100/movilidad!$D21</f>
        <v>42367899.0132696</v>
      </c>
    </row>
    <row r="22" customFormat="false" ht="15" hidden="false" customHeight="false" outlineLevel="0" collapsed="false">
      <c r="B22" s="31" t="n">
        <v>43983</v>
      </c>
      <c r="C22" s="32" t="n">
        <f aca="false">movilidad!C22*100/movilidad!$D22</f>
        <v>18126.297854049</v>
      </c>
      <c r="D22" s="32" t="n">
        <f aca="false">movilidad!F22*100/movilidad!$D22</f>
        <v>118763607.473652</v>
      </c>
      <c r="E22" s="32" t="n">
        <f aca="false">movilidad!G22*100/movilidad!$D22</f>
        <v>21202781.0958531</v>
      </c>
      <c r="F22" s="32" t="n">
        <f aca="false">movilidad!H22*100/movilidad!$D22</f>
        <v>1841350.34769438</v>
      </c>
      <c r="G22" s="32" t="n">
        <f aca="false">movilidad!I22*100/movilidad!$D22</f>
        <v>50781274.7496846</v>
      </c>
    </row>
    <row r="23" customFormat="false" ht="15" hidden="false" customHeight="false" outlineLevel="0" collapsed="false">
      <c r="B23" s="31" t="n">
        <v>44013</v>
      </c>
      <c r="C23" s="32" t="n">
        <f aca="false">movilidad!C23*100/movilidad!$D23</f>
        <v>18415.6831750261</v>
      </c>
      <c r="D23" s="32" t="n">
        <f aca="false">movilidad!F23*100/movilidad!$D23</f>
        <v>125740627.553691</v>
      </c>
      <c r="E23" s="32" t="n">
        <f aca="false">movilidad!G23*100/movilidad!$D23</f>
        <v>20129713.035959</v>
      </c>
      <c r="F23" s="32" t="n">
        <f aca="false">movilidad!H23*100/movilidad!$D23</f>
        <v>2561693.97964871</v>
      </c>
      <c r="G23" s="32" t="n">
        <f aca="false">movilidad!I23*100/movilidad!$D23</f>
        <v>57804537.0921635</v>
      </c>
    </row>
    <row r="24" customFormat="false" ht="15" hidden="false" customHeight="false" outlineLevel="0" collapsed="false">
      <c r="B24" s="31" t="n">
        <v>44044</v>
      </c>
      <c r="C24" s="32" t="n">
        <f aca="false">movilidad!C24*100/movilidad!$D24</f>
        <v>18028.4379902641</v>
      </c>
      <c r="D24" s="32" t="n">
        <f aca="false">movilidad!F24*100/movilidad!$D24</f>
        <v>122424696.61476</v>
      </c>
      <c r="E24" s="32" t="n">
        <f aca="false">movilidad!G24*100/movilidad!$D24</f>
        <v>20827607.4041901</v>
      </c>
      <c r="F24" s="32" t="n">
        <f aca="false">movilidad!H24*100/movilidad!$D24</f>
        <v>2727434.32013539</v>
      </c>
      <c r="G24" s="32" t="n">
        <f aca="false">movilidad!I24*100/movilidad!$D24</f>
        <v>50911817.1310306</v>
      </c>
    </row>
    <row r="25" customFormat="false" ht="15" hidden="false" customHeight="false" outlineLevel="0" collapsed="false">
      <c r="B25" s="31" t="n">
        <v>44075</v>
      </c>
      <c r="C25" s="69" t="n">
        <f aca="false">movilidad!C25*100/movilidad!$D25</f>
        <v>17733.8098207734</v>
      </c>
      <c r="D25" s="69" t="n">
        <f aca="false">movilidad!F25*100/movilidad!$D25</f>
        <v>124621067.428541</v>
      </c>
      <c r="E25" s="69" t="n">
        <f aca="false">movilidad!G25*100/movilidad!$D25</f>
        <v>22630897.4428449</v>
      </c>
      <c r="F25" s="69" t="n">
        <f aca="false">movilidad!H25*100/movilidad!$D25</f>
        <v>2528232.65704766</v>
      </c>
      <c r="G25" s="69" t="n">
        <f aca="false">movilidad!I25*100/movilidad!$D25</f>
        <v>53011999.9983083</v>
      </c>
    </row>
    <row r="26" customFormat="false" ht="15" hidden="false" customHeight="false" outlineLevel="0" collapsed="false">
      <c r="B26" s="31" t="n">
        <v>44105</v>
      </c>
      <c r="C26" s="69" t="n">
        <f aca="false">movilidad!C26*100/movilidad!$D26</f>
        <v>17520.5224863626</v>
      </c>
      <c r="D26" s="69" t="n">
        <f aca="false">movilidad!F26*100/movilidad!$D26</f>
        <v>120138896.205109</v>
      </c>
      <c r="E26" s="69" t="n">
        <f aca="false">movilidad!G26*100/movilidad!$D26</f>
        <v>21255524.4541335</v>
      </c>
      <c r="F26" s="69" t="n">
        <f aca="false">movilidad!H26*100/movilidad!$D26</f>
        <v>941861.119504813</v>
      </c>
      <c r="G26" s="69" t="n">
        <f aca="false">movilidad!I26*100/movilidad!$D26</f>
        <v>50507957.6903803</v>
      </c>
    </row>
    <row r="27" customFormat="false" ht="15" hidden="false" customHeight="false" outlineLevel="0" collapsed="false">
      <c r="B27" s="31" t="n">
        <v>44136</v>
      </c>
      <c r="C27" s="69" t="n">
        <f aca="false">movilidad!C27*100/movilidad!$D27</f>
        <v>17425.0799514174</v>
      </c>
      <c r="D27" s="69" t="n">
        <f aca="false">movilidad!F27*100/movilidad!$D27</f>
        <v>112041184.466372</v>
      </c>
      <c r="E27" s="69" t="n">
        <f aca="false">movilidad!G27*100/movilidad!$D27</f>
        <v>19804970.1497246</v>
      </c>
      <c r="F27" s="69" t="n">
        <f aca="false">movilidad!H27*100/movilidad!$D27</f>
        <v>910547.471547133</v>
      </c>
      <c r="G27" s="69" t="n">
        <f aca="false">movilidad!I27*100/movilidad!$D27</f>
        <v>48918945.2160502</v>
      </c>
    </row>
    <row r="28" customFormat="false" ht="15" hidden="false" customHeight="false" outlineLevel="0" collapsed="false">
      <c r="B28" s="42" t="n">
        <v>44166</v>
      </c>
      <c r="C28" s="76" t="n">
        <f aca="false">movilidad!C28*100/movilidad!$D28</f>
        <v>17425.0799514174</v>
      </c>
      <c r="D28" s="76" t="n">
        <f aca="false">movilidad!F28*100/movilidad!$D28</f>
        <v>109179307.411336</v>
      </c>
      <c r="E28" s="76" t="n">
        <f aca="false">movilidad!G28*100/movilidad!$D28</f>
        <v>19415128.5891572</v>
      </c>
      <c r="F28" s="76" t="n">
        <f aca="false">movilidad!H28*100/movilidad!$D28</f>
        <v>1005505.25717969</v>
      </c>
      <c r="G28" s="76" t="n">
        <f aca="false">movilidad!I28*100/movilidad!$D28</f>
        <v>49261730.8112462</v>
      </c>
    </row>
    <row r="29" customFormat="false" ht="15" hidden="false" customHeight="false" outlineLevel="0" collapsed="false">
      <c r="B29" s="19" t="n">
        <v>44197</v>
      </c>
      <c r="C29" s="86" t="n">
        <f aca="false">movilidad!C29*100/movilidad!$D29</f>
        <v>17443.3759015353</v>
      </c>
      <c r="D29" s="86" t="n">
        <f aca="false">movilidad!F29*100/movilidad!$D29</f>
        <v>132982106.033216</v>
      </c>
      <c r="E29" s="86" t="n">
        <f aca="false">movilidad!G29*100/movilidad!$D29</f>
        <v>20463711.6376663</v>
      </c>
      <c r="F29" s="86" t="n">
        <f aca="false">movilidad!H29*100/movilidad!$D29</f>
        <v>1081067.24642651</v>
      </c>
      <c r="G29" s="86" t="n">
        <f aca="false">movilidad!I29*100/movilidad!$D29</f>
        <v>65215634.2069478</v>
      </c>
    </row>
    <row r="30" customFormat="false" ht="15" hidden="false" customHeight="false" outlineLevel="0" collapsed="false">
      <c r="B30" s="31" t="n">
        <v>44228</v>
      </c>
      <c r="C30" s="69" t="n">
        <f aca="false">movilidad!C30*100/movilidad!$D30</f>
        <v>17480.0062224602</v>
      </c>
      <c r="D30" s="69" t="n">
        <f aca="false">movilidad!F30*100/movilidad!$D30</f>
        <v>115650008.641099</v>
      </c>
      <c r="E30" s="69" t="n">
        <f aca="false">movilidad!G30*100/movilidad!$D30</f>
        <v>20259123.1812877</v>
      </c>
      <c r="F30" s="69" t="n">
        <f aca="false">movilidad!H30*100/movilidad!$D30</f>
        <v>1069133.38881064</v>
      </c>
      <c r="G30" s="69" t="n">
        <f aca="false">movilidad!I30*100/movilidad!$D30</f>
        <v>52532090.2711365</v>
      </c>
    </row>
    <row r="31" customFormat="false" ht="15" hidden="false" customHeight="false" outlineLevel="0" collapsed="false">
      <c r="B31" s="31" t="n">
        <v>44256</v>
      </c>
      <c r="C31" s="69" t="n">
        <f aca="false">movilidad!C31*100/movilidad!$D31</f>
        <v>17516.7134654454</v>
      </c>
      <c r="D31" s="69" t="n">
        <f aca="false">movilidad!F31*100/movilidad!$D31</f>
        <v>112634386.295114</v>
      </c>
      <c r="E31" s="69" t="n">
        <f aca="false">movilidad!G31*100/movilidad!$D31</f>
        <v>20057690.8445726</v>
      </c>
      <c r="F31" s="69" t="n">
        <f aca="false">movilidad!H31*100/movilidad!$D31</f>
        <v>1017820.53199691</v>
      </c>
      <c r="G31" s="69" t="n">
        <f aca="false">movilidad!I31*100/movilidad!$D31</f>
        <v>53006419.5526016</v>
      </c>
    </row>
    <row r="32" customFormat="false" ht="15" hidden="false" customHeight="false" outlineLevel="0" collapsed="false">
      <c r="B32" s="31" t="n">
        <v>44287</v>
      </c>
      <c r="C32" s="69" t="n">
        <f aca="false">movilidad!C32*100/movilidad!$D32</f>
        <v>17553.4977920237</v>
      </c>
      <c r="D32" s="69" t="n">
        <f aca="false">movilidad!F32*100/movilidad!$D32</f>
        <v>113362348.157991</v>
      </c>
      <c r="E32" s="69" t="n">
        <f aca="false">movilidad!G32*100/movilidad!$D32</f>
        <v>17846636.1053028</v>
      </c>
      <c r="F32" s="69" t="n">
        <f aca="false">movilidad!H32*100/movilidad!$D32</f>
        <v>897725.352525657</v>
      </c>
      <c r="G32" s="69" t="n">
        <f aca="false">movilidad!I32*100/movilidad!$D32</f>
        <v>50885718.1290301</v>
      </c>
    </row>
    <row r="33" customFormat="false" ht="15" hidden="false" customHeight="false" outlineLevel="0" collapsed="false">
      <c r="B33" s="31" t="n">
        <v>44317</v>
      </c>
      <c r="C33" s="69" t="n">
        <f aca="false">movilidad!C33*100/movilidad!$D33</f>
        <v>17590.3593640672</v>
      </c>
      <c r="D33" s="69" t="n">
        <f aca="false">movilidad!F33*100/movilidad!$D33</f>
        <v>133046813.447067</v>
      </c>
      <c r="E33" s="69" t="n">
        <f aca="false">movilidad!G33*100/movilidad!$D33</f>
        <v>20437145.294616</v>
      </c>
      <c r="F33" s="69" t="n">
        <f aca="false">movilidad!H33*100/movilidad!$D33</f>
        <v>875541.148982288</v>
      </c>
      <c r="G33" s="69" t="n">
        <f aca="false">movilidad!I33*100/movilidad!$D33</f>
        <v>53098927.2517808</v>
      </c>
    </row>
    <row r="34" customFormat="false" ht="15" hidden="false" customHeight="false" outlineLevel="0" collapsed="false">
      <c r="B34" s="31" t="n">
        <v>44348</v>
      </c>
      <c r="C34" s="69" t="n">
        <f aca="false">movilidad!C34*100/movilidad!$D34</f>
        <v>17627.2983437881</v>
      </c>
      <c r="D34" s="69" t="n">
        <f aca="false">movilidad!F34*100/movilidad!$D34</f>
        <v>136654816.911498</v>
      </c>
      <c r="E34" s="69" t="n">
        <f aca="false">movilidad!G34*100/movilidad!$D34</f>
        <v>21474524.92927</v>
      </c>
      <c r="F34" s="69" t="n">
        <f aca="false">movilidad!H34*100/movilidad!$D34</f>
        <v>856003.491214582</v>
      </c>
      <c r="G34" s="69" t="n">
        <f aca="false">movilidad!I34*100/movilidad!$D34</f>
        <v>54318366.7842202</v>
      </c>
    </row>
    <row r="35" customFormat="false" ht="15" hidden="false" customHeight="false" outlineLevel="0" collapsed="false">
      <c r="B35" s="31" t="n">
        <v>44378</v>
      </c>
      <c r="C35" s="69" t="n">
        <f aca="false">movilidad!C35*100/movilidad!$D35</f>
        <v>17664.3148937391</v>
      </c>
      <c r="D35" s="69" t="n">
        <f aca="false">movilidad!F35*100/movilidad!$D35</f>
        <v>146103836.083035</v>
      </c>
      <c r="E35" s="69" t="n">
        <f aca="false">movilidad!G35*100/movilidad!$D35</f>
        <v>22337404.5638934</v>
      </c>
      <c r="F35" s="69" t="n">
        <f aca="false">movilidad!H35*100/movilidad!$D35</f>
        <v>952437.312031464</v>
      </c>
      <c r="G35" s="69" t="n">
        <f aca="false">movilidad!I35*100/movilidad!$D35</f>
        <v>69156717.0375125</v>
      </c>
    </row>
    <row r="36" customFormat="false" ht="15" hidden="false" customHeight="false" outlineLevel="0" collapsed="false">
      <c r="B36" s="31" t="n">
        <v>44409</v>
      </c>
      <c r="C36" s="69" t="n">
        <f aca="false">movilidad!C36*100/movilidad!$D36</f>
        <v>17701.4091768142</v>
      </c>
      <c r="D36" s="69" t="n">
        <f aca="false">movilidad!F36*100/movilidad!$D36</f>
        <v>132540263.772808</v>
      </c>
      <c r="E36" s="69" t="n">
        <f aca="false">movilidad!G36*100/movilidad!$D36</f>
        <v>21851843.2685554</v>
      </c>
      <c r="F36" s="69" t="n">
        <f aca="false">movilidad!H36*100/movilidad!$D36</f>
        <v>834435.516505793</v>
      </c>
      <c r="G36" s="69" t="n">
        <f aca="false">movilidad!I36*100/movilidad!$D36</f>
        <v>54433051.0039037</v>
      </c>
    </row>
    <row r="37" customFormat="false" ht="15" hidden="false" customHeight="false" outlineLevel="0" collapsed="false">
      <c r="B37" s="31" t="n">
        <v>44440</v>
      </c>
      <c r="C37" s="69" t="n">
        <f aca="false">movilidad!C37*100/movilidad!$D37</f>
        <v>17738.5813562496</v>
      </c>
      <c r="D37" s="69" t="n">
        <f aca="false">movilidad!F37*100/movilidad!$D37</f>
        <v>131351124.542607</v>
      </c>
      <c r="E37" s="69" t="n">
        <f aca="false">movilidad!G37*100/movilidad!$D37</f>
        <v>21550651.0516002</v>
      </c>
      <c r="F37" s="69" t="n">
        <f aca="false">movilidad!H37*100/movilidad!$D37</f>
        <v>975668.61453255</v>
      </c>
      <c r="G37" s="69" t="n">
        <f aca="false">movilidad!I37*100/movilidad!$D37</f>
        <v>54661594.4911749</v>
      </c>
    </row>
    <row r="38" customFormat="false" ht="15" hidden="false" customHeight="false" outlineLevel="0" collapsed="false">
      <c r="B38" s="31" t="n">
        <v>44470</v>
      </c>
      <c r="C38" s="69" t="n">
        <f aca="false">movilidad!C38*100/movilidad!$D38</f>
        <v>17775.8315956242</v>
      </c>
      <c r="D38" s="69" t="n">
        <f aca="false">movilidad!F38*100/movilidad!$D38</f>
        <v>132646429.714544</v>
      </c>
      <c r="E38" s="69" t="n">
        <f aca="false">movilidad!G38*100/movilidad!$D38</f>
        <v>23170071.7600592</v>
      </c>
      <c r="F38" s="69" t="n">
        <f aca="false">movilidad!H38*100/movilidad!$D38</f>
        <v>1003635.35504543</v>
      </c>
      <c r="G38" s="69" t="n">
        <f aca="false">movilidad!I38*100/movilidad!$D38</f>
        <v>56605547.1447567</v>
      </c>
    </row>
    <row r="39" customFormat="false" ht="15" hidden="false" customHeight="false" outlineLevel="0" collapsed="false">
      <c r="B39" s="31" t="n">
        <v>44501</v>
      </c>
      <c r="C39" s="69" t="n">
        <f aca="false">movilidad!C39*100/movilidad!$D39</f>
        <v>17813.1600588604</v>
      </c>
      <c r="D39" s="69" t="n">
        <f aca="false">movilidad!F39*100/movilidad!$D39</f>
        <v>122908438.064754</v>
      </c>
      <c r="E39" s="69" t="n">
        <f aca="false">movilidad!G39*100/movilidad!$D39</f>
        <v>21126761.7299349</v>
      </c>
      <c r="F39" s="69" t="n">
        <f aca="false">movilidad!H39*100/movilidad!$D39</f>
        <v>957647.834396714</v>
      </c>
      <c r="G39" s="69" t="n">
        <f aca="false">movilidad!I39*100/movilidad!$D39</f>
        <v>54953801.1885832</v>
      </c>
    </row>
    <row r="40" customFormat="false" ht="15" hidden="false" customHeight="false" outlineLevel="0" collapsed="false">
      <c r="B40" s="42" t="n">
        <v>44531</v>
      </c>
      <c r="C40" s="76" t="n">
        <f aca="false">movilidad!C40*100/movilidad!$D40</f>
        <v>17850.5669102249</v>
      </c>
      <c r="D40" s="76" t="n">
        <f aca="false">movilidad!F40*100/movilidad!$D40</f>
        <v>117856818.938584</v>
      </c>
      <c r="E40" s="76" t="n">
        <f aca="false">movilidad!G40*100/movilidad!$D40</f>
        <v>20288275.7633552</v>
      </c>
      <c r="F40" s="76" t="n">
        <f aca="false">movilidad!H40*100/movilidad!$D40</f>
        <v>1100979.03767057</v>
      </c>
      <c r="G40" s="76" t="n">
        <f aca="false">movilidad!I40*100/movilidad!$D40</f>
        <v>54334167.5050678</v>
      </c>
    </row>
    <row r="41" customFormat="false" ht="15" hidden="false" customHeight="false" outlineLevel="0" collapsed="false">
      <c r="B41" s="19" t="n">
        <v>44562</v>
      </c>
      <c r="C41" s="86" t="n">
        <f aca="false">movilidad!C41*100/movilidad!$D41</f>
        <v>17866.4344704387</v>
      </c>
      <c r="D41" s="86" t="n">
        <f aca="false">movilidad!F41*100/movilidad!$D41</f>
        <v>141842447.426916</v>
      </c>
      <c r="E41" s="86" t="n">
        <f aca="false">movilidad!G41*100/movilidad!$D41</f>
        <v>21310186.9329416</v>
      </c>
      <c r="F41" s="86" t="n">
        <f aca="false">movilidad!H41*100/movilidad!$D41</f>
        <v>1111704.44879787</v>
      </c>
      <c r="G41" s="86" t="n">
        <f aca="false">movilidad!I41*100/movilidad!$D41</f>
        <v>71162316.7880884</v>
      </c>
    </row>
    <row r="42" customFormat="false" ht="15" hidden="false" customHeight="false" outlineLevel="0" collapsed="false">
      <c r="B42" s="31" t="n">
        <v>44593</v>
      </c>
      <c r="C42" s="69" t="n">
        <f aca="false">movilidad!C42*100/movilidad!$D42</f>
        <v>17882.3161354969</v>
      </c>
      <c r="D42" s="69" t="n">
        <f aca="false">movilidad!F42*100/movilidad!$D42</f>
        <v>120778357.437136</v>
      </c>
      <c r="E42" s="69" t="n">
        <f aca="false">movilidad!G42*100/movilidad!$D42</f>
        <v>21131606.9579794</v>
      </c>
      <c r="F42" s="69" t="n">
        <f aca="false">movilidad!H42*100/movilidad!$D42</f>
        <v>1104194.71258077</v>
      </c>
      <c r="G42" s="69" t="n">
        <f aca="false">movilidad!I42*100/movilidad!$D42</f>
        <v>55414560.6599276</v>
      </c>
    </row>
    <row r="43" customFormat="false" ht="15" hidden="false" customHeight="false" outlineLevel="0" collapsed="false">
      <c r="B43" s="31" t="n">
        <v>44621</v>
      </c>
      <c r="C43" s="69" t="n">
        <f aca="false">movilidad!C43*100/movilidad!$D43</f>
        <v>17898.2119179374</v>
      </c>
      <c r="D43" s="69" t="n">
        <f aca="false">movilidad!F43*100/movilidad!$D43</f>
        <v>117380709.140649</v>
      </c>
      <c r="E43" s="69" t="n">
        <f aca="false">movilidad!G43*100/movilidad!$D43</f>
        <v>20982674.0098599</v>
      </c>
      <c r="F43" s="69" t="n">
        <f aca="false">movilidad!H43*100/movilidad!$D43</f>
        <v>1055752.48999215</v>
      </c>
      <c r="G43" s="69" t="n">
        <f aca="false">movilidad!I43*100/movilidad!$D43</f>
        <v>55417394.0144241</v>
      </c>
    </row>
    <row r="44" customFormat="false" ht="15" hidden="false" customHeight="false" outlineLevel="0" collapsed="false">
      <c r="B44" s="31" t="n">
        <v>44652</v>
      </c>
      <c r="C44" s="69" t="n">
        <f aca="false">movilidad!C44*100/movilidad!$D44</f>
        <v>17914.1218303092</v>
      </c>
      <c r="D44" s="69" t="n">
        <f aca="false">movilidad!F44*100/movilidad!$D44</f>
        <v>117904705.485672</v>
      </c>
      <c r="E44" s="69" t="n">
        <f aca="false">movilidad!G44*100/movilidad!$D44</f>
        <v>18633482.4795516</v>
      </c>
      <c r="F44" s="69" t="n">
        <f aca="false">movilidad!H44*100/movilidad!$D44</f>
        <v>935215.150049171</v>
      </c>
      <c r="G44" s="69" t="n">
        <f aca="false">movilidad!I44*100/movilidad!$D44</f>
        <v>53031218.9983567</v>
      </c>
    </row>
    <row r="45" customFormat="false" ht="15" hidden="false" customHeight="false" outlineLevel="0" collapsed="false">
      <c r="B45" s="31" t="n">
        <v>44682</v>
      </c>
      <c r="C45" s="69" t="n">
        <f aca="false">movilidad!C45*100/movilidad!$D45</f>
        <v>17930.0458851726</v>
      </c>
      <c r="D45" s="69" t="n">
        <f aca="false">movilidad!F45*100/movilidad!$D45</f>
        <v>138236547.790183</v>
      </c>
      <c r="E45" s="69" t="n">
        <f aca="false">movilidad!G45*100/movilidad!$D45</f>
        <v>21345635.1225348</v>
      </c>
      <c r="F45" s="69" t="n">
        <f aca="false">movilidad!H45*100/movilidad!$D45</f>
        <v>916055.405639718</v>
      </c>
      <c r="G45" s="69" t="n">
        <f aca="false">movilidad!I45*100/movilidad!$D45</f>
        <v>55355727.0239367</v>
      </c>
    </row>
    <row r="46" customFormat="false" ht="15" hidden="false" customHeight="false" outlineLevel="0" collapsed="false">
      <c r="B46" s="31" t="n">
        <v>44713</v>
      </c>
      <c r="C46" s="69" t="n">
        <f aca="false">movilidad!C46*100/movilidad!$D46</f>
        <v>17945.984095099</v>
      </c>
      <c r="D46" s="69" t="n">
        <f aca="false">movilidad!F46*100/movilidad!$D46</f>
        <v>142999411.285931</v>
      </c>
      <c r="E46" s="69" t="n">
        <f aca="false">movilidad!G46*100/movilidad!$D46</f>
        <v>22599630.6948001</v>
      </c>
      <c r="F46" s="69" t="n">
        <f aca="false">movilidad!H46*100/movilidad!$D46</f>
        <v>899493.133071909</v>
      </c>
      <c r="G46" s="69" t="n">
        <f aca="false">movilidad!I46*100/movilidad!$D46</f>
        <v>56722528.2488522</v>
      </c>
    </row>
    <row r="47" customFormat="false" ht="15" hidden="false" customHeight="false" outlineLevel="0" collapsed="false">
      <c r="B47" s="31" t="n">
        <v>44743</v>
      </c>
      <c r="C47" s="69" t="n">
        <f aca="false">movilidad!C47*100/movilidad!$D47</f>
        <v>17961.936472671</v>
      </c>
      <c r="D47" s="69" t="n">
        <f aca="false">movilidad!F47*100/movilidad!$D47</f>
        <v>152477601.84599</v>
      </c>
      <c r="E47" s="69" t="n">
        <f aca="false">movilidad!G47*100/movilidad!$D47</f>
        <v>23389763.9603592</v>
      </c>
      <c r="F47" s="69" t="n">
        <f aca="false">movilidad!H47*100/movilidad!$D47</f>
        <v>1005161.51759606</v>
      </c>
      <c r="G47" s="69" t="n">
        <f aca="false">movilidad!I47*100/movilidad!$D47</f>
        <v>71929390.5547938</v>
      </c>
    </row>
    <row r="48" customFormat="false" ht="15" hidden="false" customHeight="false" outlineLevel="0" collapsed="false">
      <c r="B48" s="31" t="n">
        <v>44774</v>
      </c>
      <c r="C48" s="69" t="n">
        <f aca="false">movilidad!C48*100/movilidad!$D48</f>
        <v>17977.9030304824</v>
      </c>
      <c r="D48" s="69" t="n">
        <f aca="false">movilidad!F48*100/movilidad!$D48</f>
        <v>138521817.882733</v>
      </c>
      <c r="E48" s="69" t="n">
        <f aca="false">movilidad!G48*100/movilidad!$D48</f>
        <v>22927670.9705219</v>
      </c>
      <c r="F48" s="69" t="n">
        <f aca="false">movilidad!H48*100/movilidad!$D48</f>
        <v>874554.793866187</v>
      </c>
      <c r="G48" s="69" t="n">
        <f aca="false">movilidad!I48*100/movilidad!$D48</f>
        <v>56639553.2534563</v>
      </c>
    </row>
    <row r="49" customFormat="false" ht="15" hidden="false" customHeight="false" outlineLevel="0" collapsed="false">
      <c r="B49" s="31" t="n">
        <v>44805</v>
      </c>
      <c r="C49" s="69" t="n">
        <f aca="false">movilidad!C49*100/movilidad!$D49</f>
        <v>17993.8837811381</v>
      </c>
      <c r="D49" s="69" t="n">
        <f aca="false">movilidad!F49*100/movilidad!$D49</f>
        <v>137770181.881271</v>
      </c>
      <c r="E49" s="69" t="n">
        <f aca="false">movilidad!G49*100/movilidad!$D49</f>
        <v>22690577.2693698</v>
      </c>
      <c r="F49" s="69" t="n">
        <f aca="false">movilidad!H49*100/movilidad!$D49</f>
        <v>1019222.07979815</v>
      </c>
      <c r="G49" s="69" t="n">
        <f aca="false">movilidad!I49*100/movilidad!$D49</f>
        <v>56951578.9852489</v>
      </c>
    </row>
    <row r="50" customFormat="false" ht="15" hidden="false" customHeight="false" outlineLevel="0" collapsed="false">
      <c r="B50" s="31" t="n">
        <v>44835</v>
      </c>
      <c r="C50" s="69" t="n">
        <f aca="false">movilidad!C50*100/movilidad!$D50</f>
        <v>18009.8787372543</v>
      </c>
      <c r="D50" s="69" t="n">
        <f aca="false">movilidad!F50*100/movilidad!$D50</f>
        <v>138365725.864779</v>
      </c>
      <c r="E50" s="69" t="n">
        <f aca="false">movilidad!G50*100/movilidad!$D50</f>
        <v>24224644.0002407</v>
      </c>
      <c r="F50" s="69" t="n">
        <f aca="false">movilidad!H50*100/movilidad!$D50</f>
        <v>1037617.82824558</v>
      </c>
      <c r="G50" s="69" t="n">
        <f aca="false">movilidad!I50*100/movilidad!$D50</f>
        <v>58831857.5431957</v>
      </c>
    </row>
    <row r="51" customFormat="false" ht="15" hidden="false" customHeight="false" outlineLevel="0" collapsed="false">
      <c r="B51" s="31" t="n">
        <v>44866</v>
      </c>
      <c r="C51" s="69" t="n">
        <f aca="false">movilidad!C51*100/movilidad!$D51</f>
        <v>18025.8879114585</v>
      </c>
      <c r="D51" s="69" t="n">
        <f aca="false">movilidad!F51*100/movilidad!$D51</f>
        <v>128038805.179324</v>
      </c>
      <c r="E51" s="69" t="n">
        <f aca="false">movilidad!G51*100/movilidad!$D51</f>
        <v>22125056.8647343</v>
      </c>
      <c r="F51" s="69" t="n">
        <f aca="false">movilidad!H51*100/movilidad!$D51</f>
        <v>989551.441206363</v>
      </c>
      <c r="G51" s="69" t="n">
        <f aca="false">movilidad!I51*100/movilidad!$D51</f>
        <v>57112163.9866949</v>
      </c>
    </row>
    <row r="52" customFormat="false" ht="15" hidden="false" customHeight="false" outlineLevel="0" collapsed="false">
      <c r="B52" s="42" t="n">
        <v>44896</v>
      </c>
      <c r="C52" s="76" t="n">
        <f aca="false">movilidad!C52*100/movilidad!$D52</f>
        <v>18041.9113163891</v>
      </c>
      <c r="D52" s="76" t="n">
        <f aca="false">movilidad!F52*100/movilidad!$D52</f>
        <v>122780873.214424</v>
      </c>
      <c r="E52" s="76" t="n">
        <f aca="false">movilidad!G52*100/movilidad!$D52</f>
        <v>21288395.1491727</v>
      </c>
      <c r="F52" s="76" t="n">
        <f aca="false">movilidad!H52*100/movilidad!$D52</f>
        <v>1136050.73924728</v>
      </c>
      <c r="G52" s="76" t="n">
        <f aca="false">movilidad!I52*100/movilidad!$D52</f>
        <v>56473957.4235205</v>
      </c>
    </row>
    <row r="53" customFormat="false" ht="15" hidden="false" customHeight="false" outlineLevel="0" collapsed="false">
      <c r="B53" s="19" t="n">
        <v>44927</v>
      </c>
      <c r="C53" s="86" t="n">
        <f aca="false">movilidad!C53*100/movilidad!$D53</f>
        <v>18052.7865746631</v>
      </c>
      <c r="D53" s="86" t="n">
        <f aca="false">movilidad!F53*100/movilidad!$D53</f>
        <v>146883564.732433</v>
      </c>
      <c r="E53" s="86" t="n">
        <f aca="false">movilidad!G53*100/movilidad!$D53</f>
        <v>22043635.9466434</v>
      </c>
      <c r="F53" s="86" t="n">
        <f aca="false">movilidad!H53*100/movilidad!$D53</f>
        <v>1135145.31082552</v>
      </c>
      <c r="G53" s="86" t="n">
        <f aca="false">movilidad!I53*100/movilidad!$D53</f>
        <v>73662992.9400813</v>
      </c>
    </row>
    <row r="54" customFormat="false" ht="15" hidden="false" customHeight="false" outlineLevel="0" collapsed="false">
      <c r="B54" s="31" t="n">
        <v>44958</v>
      </c>
      <c r="C54" s="69" t="n">
        <f aca="false">movilidad!C54*100/movilidad!$D54</f>
        <v>18063.6683882982</v>
      </c>
      <c r="D54" s="69" t="n">
        <f aca="false">movilidad!F54*100/movilidad!$D54</f>
        <v>124994463.431147</v>
      </c>
      <c r="E54" s="69" t="n">
        <f aca="false">movilidad!G54*100/movilidad!$D54</f>
        <v>21893357.8086679</v>
      </c>
      <c r="F54" s="69" t="n">
        <f aca="false">movilidad!H54*100/movilidad!$D54</f>
        <v>1128608.09778214</v>
      </c>
      <c r="G54" s="69" t="n">
        <f aca="false">movilidad!I54*100/movilidad!$D54</f>
        <v>57404507.3135349</v>
      </c>
    </row>
    <row r="55" customFormat="false" ht="15" hidden="false" customHeight="false" outlineLevel="0" collapsed="false">
      <c r="B55" s="31" t="n">
        <v>44986</v>
      </c>
      <c r="C55" s="69" t="n">
        <f aca="false">movilidad!C55*100/movilidad!$D55</f>
        <v>18074.5567612457</v>
      </c>
      <c r="D55" s="69" t="n">
        <f aca="false">movilidad!F55*100/movilidad!$D55</f>
        <v>121478094.185246</v>
      </c>
      <c r="E55" s="69" t="n">
        <f aca="false">movilidad!G55*100/movilidad!$D55</f>
        <v>21766773.9108434</v>
      </c>
      <c r="F55" s="69" t="n">
        <f aca="false">movilidad!H55*100/movilidad!$D55</f>
        <v>1080177.17530004</v>
      </c>
      <c r="G55" s="69" t="n">
        <f aca="false">movilidad!I55*100/movilidad!$D55</f>
        <v>57367656.3108634</v>
      </c>
    </row>
    <row r="56" customFormat="false" ht="15" hidden="false" customHeight="false" outlineLevel="0" collapsed="false">
      <c r="B56" s="31" t="n">
        <v>45017</v>
      </c>
      <c r="C56" s="69" t="n">
        <f aca="false">movilidad!C56*100/movilidad!$D56</f>
        <v>18085.4516974595</v>
      </c>
      <c r="D56" s="69" t="n">
        <f aca="false">movilidad!F56*100/movilidad!$D56</f>
        <v>122090396.190007</v>
      </c>
      <c r="E56" s="69" t="n">
        <f aca="false">movilidad!G56*100/movilidad!$D56</f>
        <v>19296432.0338066</v>
      </c>
      <c r="F56" s="69" t="n">
        <f aca="false">movilidad!H56*100/movilidad!$D56</f>
        <v>957810.951369701</v>
      </c>
      <c r="G56" s="69" t="n">
        <f aca="false">movilidad!I56*100/movilidad!$D56</f>
        <v>54866535.6434898</v>
      </c>
    </row>
    <row r="57" customFormat="false" ht="15" hidden="false" customHeight="false" outlineLevel="0" collapsed="false">
      <c r="B57" s="31" t="n">
        <v>45047</v>
      </c>
      <c r="C57" s="69" t="n">
        <f aca="false">movilidad!C57*100/movilidad!$D57</f>
        <v>18096.3532008958</v>
      </c>
      <c r="D57" s="69" t="n">
        <f aca="false">movilidad!F57*100/movilidad!$D57</f>
        <v>143307441.220341</v>
      </c>
      <c r="E57" s="69" t="n">
        <f aca="false">movilidad!G57*100/movilidad!$D57</f>
        <v>22151576.3408962</v>
      </c>
      <c r="F57" s="69" t="n">
        <f aca="false">movilidad!H57*100/movilidad!$D57</f>
        <v>939129.298301757</v>
      </c>
      <c r="G57" s="69" t="n">
        <f aca="false">movilidad!I57*100/movilidad!$D57</f>
        <v>57243733.105746</v>
      </c>
    </row>
    <row r="58" customFormat="false" ht="15" hidden="false" customHeight="false" outlineLevel="0" collapsed="false">
      <c r="B58" s="31" t="n">
        <v>45078</v>
      </c>
      <c r="C58" s="69" t="n">
        <f aca="false">movilidad!C58*100/movilidad!$D58</f>
        <v>18107.2612755131</v>
      </c>
      <c r="D58" s="69" t="n">
        <f aca="false">movilidad!F58*100/movilidad!$D58</f>
        <v>148515003.607975</v>
      </c>
      <c r="E58" s="69" t="n">
        <f aca="false">movilidad!G58*100/movilidad!$D58</f>
        <v>23530422.8281338</v>
      </c>
      <c r="F58" s="69" t="n">
        <f aca="false">movilidad!H58*100/movilidad!$D58</f>
        <v>923074.774609355</v>
      </c>
      <c r="G58" s="69" t="n">
        <f aca="false">movilidad!I58*100/movilidad!$D58</f>
        <v>58730995.1520525</v>
      </c>
    </row>
    <row r="59" customFormat="false" ht="15" hidden="false" customHeight="false" outlineLevel="0" collapsed="false">
      <c r="B59" s="31" t="n">
        <v>45108</v>
      </c>
      <c r="C59" s="69" t="n">
        <f aca="false">movilidad!C59*100/movilidad!$D59</f>
        <v>18118.1759252724</v>
      </c>
      <c r="D59" s="69" t="n">
        <f aca="false">movilidad!F59*100/movilidad!$D59</f>
        <v>157817085.60452</v>
      </c>
      <c r="E59" s="69" t="n">
        <f aca="false">movilidad!G59*100/movilidad!$D59</f>
        <v>24231434.5757979</v>
      </c>
      <c r="F59" s="69" t="n">
        <f aca="false">movilidad!H59*100/movilidad!$D59</f>
        <v>1032548.04098814</v>
      </c>
      <c r="G59" s="69" t="n">
        <f aca="false">movilidad!I59*100/movilidad!$D59</f>
        <v>74274514.2531815</v>
      </c>
    </row>
    <row r="60" customFormat="false" ht="15" hidden="false" customHeight="false" outlineLevel="0" collapsed="false">
      <c r="B60" s="31" t="n">
        <v>45139</v>
      </c>
      <c r="C60" s="69" t="n">
        <f aca="false">movilidad!C60*100/movilidad!$D60</f>
        <v>18129.097154137</v>
      </c>
      <c r="D60" s="69" t="n">
        <f aca="false">movilidad!F60*100/movilidad!$D60</f>
        <v>143664975.723364</v>
      </c>
      <c r="E60" s="69" t="n">
        <f aca="false">movilidad!G60*100/movilidad!$D60</f>
        <v>23800849.6945811</v>
      </c>
      <c r="F60" s="69" t="n">
        <f aca="false">movilidad!H60*100/movilidad!$D60</f>
        <v>899283.90648643</v>
      </c>
      <c r="G60" s="69" t="n">
        <f aca="false">movilidad!I60*100/movilidad!$D60</f>
        <v>58594741.883003</v>
      </c>
    </row>
    <row r="61" customFormat="false" ht="15" hidden="false" customHeight="false" outlineLevel="0" collapsed="false">
      <c r="B61" s="31" t="n">
        <v>45170</v>
      </c>
      <c r="C61" s="69" t="n">
        <f aca="false">movilidad!C61*100/movilidad!$D61</f>
        <v>18140.0249660727</v>
      </c>
      <c r="D61" s="69" t="n">
        <f aca="false">movilidad!F61*100/movilidad!$D61</f>
        <v>143165900.706692</v>
      </c>
      <c r="E61" s="69" t="n">
        <f aca="false">movilidad!G61*100/movilidad!$D61</f>
        <v>23624444.7964501</v>
      </c>
      <c r="F61" s="69" t="n">
        <f aca="false">movilidad!H61*100/movilidad!$D61</f>
        <v>1049093.0333131</v>
      </c>
      <c r="G61" s="69" t="n">
        <f aca="false">movilidad!I61*100/movilidad!$D61</f>
        <v>58987780.4372111</v>
      </c>
    </row>
    <row r="62" customFormat="false" ht="15" hidden="false" customHeight="false" outlineLevel="0" collapsed="false">
      <c r="B62" s="31" t="n">
        <v>45200</v>
      </c>
      <c r="C62" s="69" t="n">
        <f aca="false">movilidad!C62*100/movilidad!$D62</f>
        <v>18150.9593650477</v>
      </c>
      <c r="D62" s="69" t="n">
        <f aca="false">movilidad!F62*100/movilidad!$D62</f>
        <v>143752374.150052</v>
      </c>
      <c r="E62" s="69" t="n">
        <f aca="false">movilidad!G62*100/movilidad!$D62</f>
        <v>25131774.8379372</v>
      </c>
      <c r="F62" s="69" t="n">
        <f aca="false">movilidad!H62*100/movilidad!$D62</f>
        <v>1077188.96237252</v>
      </c>
      <c r="G62" s="69" t="n">
        <f aca="false">movilidad!I62*100/movilidad!$D62</f>
        <v>60789574.639708</v>
      </c>
    </row>
    <row r="63" customFormat="false" ht="15" hidden="false" customHeight="false" outlineLevel="0" collapsed="false">
      <c r="B63" s="31" t="n">
        <v>45231</v>
      </c>
      <c r="C63" s="69" t="n">
        <f aca="false">movilidad!C63*100/movilidad!$D63</f>
        <v>18161.9003550323</v>
      </c>
      <c r="D63" s="69" t="n">
        <f aca="false">movilidad!F63*100/movilidad!$D63</f>
        <v>132535895.12578</v>
      </c>
      <c r="E63" s="69" t="n">
        <f aca="false">movilidad!G63*100/movilidad!$D63</f>
        <v>22940702.9997516</v>
      </c>
      <c r="F63" s="69" t="n">
        <f aca="false">movilidad!H63*100/movilidad!$D63</f>
        <v>1017329.96142911</v>
      </c>
      <c r="G63" s="69" t="n">
        <f aca="false">movilidad!I63*100/movilidad!$D63</f>
        <v>58934940.7622628</v>
      </c>
    </row>
    <row r="64" customFormat="false" ht="15" hidden="false" customHeight="false" outlineLevel="0" collapsed="false">
      <c r="B64" s="42" t="n">
        <v>45261</v>
      </c>
      <c r="C64" s="76" t="n">
        <f aca="false">movilidad!C64*100/movilidad!$D64</f>
        <v>18172.8479399996</v>
      </c>
      <c r="D64" s="76" t="n">
        <f aca="false">movilidad!F64*100/movilidad!$D64</f>
        <v>126757147.182121</v>
      </c>
      <c r="E64" s="76" t="n">
        <f aca="false">movilidad!G64*100/movilidad!$D64</f>
        <v>22067566.7218305</v>
      </c>
      <c r="F64" s="76" t="n">
        <f aca="false">movilidad!H64*100/movilidad!$D64</f>
        <v>1154467.82300935</v>
      </c>
      <c r="G64" s="76" t="n">
        <f aca="false">movilidad!I64*100/movilidad!$D64</f>
        <v>58269020.715872</v>
      </c>
    </row>
    <row r="65" customFormat="false" ht="15" hidden="false" customHeight="false" outlineLevel="0" collapsed="false">
      <c r="B65" s="19" t="n">
        <v>45292</v>
      </c>
      <c r="C65" s="86" t="n">
        <f aca="false">movilidad!C65*100/movilidad!$D65</f>
        <v>18177.5122445054</v>
      </c>
      <c r="D65" s="86" t="n">
        <f aca="false">movilidad!F65*100/movilidad!$D65</f>
        <v>151490720.830195</v>
      </c>
      <c r="E65" s="86" t="n">
        <f aca="false">movilidad!G65*100/movilidad!$D65</f>
        <v>22670339.5083196</v>
      </c>
      <c r="F65" s="86" t="n">
        <f aca="false">movilidad!H65*100/movilidad!$D65</f>
        <v>1145596.28302377</v>
      </c>
      <c r="G65" s="86" t="n">
        <f aca="false">movilidad!I65*100/movilidad!$D65</f>
        <v>76131722.449449</v>
      </c>
    </row>
    <row r="66" customFormat="false" ht="15" hidden="false" customHeight="false" outlineLevel="0" collapsed="false">
      <c r="B66" s="31" t="n">
        <v>45323</v>
      </c>
      <c r="C66" s="69" t="n">
        <f aca="false">movilidad!C66*100/movilidad!$D66</f>
        <v>18182.1777461674</v>
      </c>
      <c r="D66" s="69" t="n">
        <f aca="false">movilidad!F66*100/movilidad!$D66</f>
        <v>128828244.890258</v>
      </c>
      <c r="E66" s="69" t="n">
        <f aca="false">movilidad!G66*100/movilidad!$D66</f>
        <v>22534587.1941798</v>
      </c>
      <c r="F66" s="69" t="n">
        <f aca="false">movilidad!H66*100/movilidad!$D66</f>
        <v>1138827.69143209</v>
      </c>
      <c r="G66" s="69" t="n">
        <f aca="false">movilidad!I66*100/movilidad!$D66</f>
        <v>59330351.1047472</v>
      </c>
    </row>
    <row r="67" customFormat="false" ht="15" hidden="false" customHeight="false" outlineLevel="0" collapsed="false">
      <c r="B67" s="31" t="n">
        <v>45352</v>
      </c>
      <c r="C67" s="69" t="n">
        <f aca="false">movilidad!C67*100/movilidad!$D67</f>
        <v>18186.8444452927</v>
      </c>
      <c r="D67" s="69" t="n">
        <f aca="false">movilidad!F67*100/movilidad!$D67</f>
        <v>125150610.866306</v>
      </c>
      <c r="E67" s="69" t="n">
        <f aca="false">movilidad!G67*100/movilidad!$D67</f>
        <v>22413078.6421061</v>
      </c>
      <c r="F67" s="69" t="n">
        <f aca="false">movilidad!H67*100/movilidad!$D67</f>
        <v>1089794.40353962</v>
      </c>
      <c r="G67" s="69" t="n">
        <f aca="false">movilidad!I67*100/movilidad!$D67</f>
        <v>59270825.3010138</v>
      </c>
    </row>
    <row r="68" customFormat="false" ht="15" hidden="false" customHeight="false" outlineLevel="0" collapsed="false">
      <c r="B68" s="31" t="n">
        <v>45383</v>
      </c>
      <c r="C68" s="69" t="n">
        <f aca="false">movilidad!C68*100/movilidad!$D68</f>
        <v>18191.5123421889</v>
      </c>
      <c r="D68" s="69" t="n">
        <f aca="false">movilidad!F68*100/movilidad!$D68</f>
        <v>125817123.845056</v>
      </c>
      <c r="E68" s="69" t="n">
        <f aca="false">movilidad!G68*100/movilidad!$D68</f>
        <v>19850002.7102912</v>
      </c>
      <c r="F68" s="69" t="n">
        <f aca="false">movilidad!H68*100/movilidad!$D68</f>
        <v>966193.465286793</v>
      </c>
      <c r="G68" s="69" t="n">
        <f aca="false">movilidad!I68*100/movilidad!$D68</f>
        <v>56641529.6978063</v>
      </c>
    </row>
    <row r="69" customFormat="false" ht="15" hidden="false" customHeight="false" outlineLevel="0" collapsed="false">
      <c r="B69" s="31" t="n">
        <v>45413</v>
      </c>
      <c r="C69" s="69" t="n">
        <f aca="false">movilidad!C69*100/movilidad!$D69</f>
        <v>18196.1814371632</v>
      </c>
      <c r="D69" s="69" t="n">
        <f aca="false">movilidad!F69*100/movilidad!$D69</f>
        <v>147754203.393963</v>
      </c>
      <c r="E69" s="69" t="n">
        <f aca="false">movilidad!G69*100/movilidad!$D69</f>
        <v>22819240.6840439</v>
      </c>
      <c r="F69" s="69" t="n">
        <f aca="false">movilidad!H69*100/movilidad!$D69</f>
        <v>947205.928197816</v>
      </c>
      <c r="G69" s="69" t="n">
        <f aca="false">movilidad!I69*100/movilidad!$D69</f>
        <v>59053813.8906276</v>
      </c>
    </row>
    <row r="70" customFormat="false" ht="15" hidden="false" customHeight="false" outlineLevel="0" collapsed="false">
      <c r="B70" s="31" t="n">
        <v>45444</v>
      </c>
      <c r="C70" s="69" t="n">
        <f aca="false">movilidad!C70*100/movilidad!$D70</f>
        <v>18200.8517305232</v>
      </c>
      <c r="D70" s="69" t="n">
        <f aca="false">movilidad!F70*100/movilidad!$D70</f>
        <v>153321437.660123</v>
      </c>
      <c r="E70" s="69" t="n">
        <f aca="false">movilidad!G70*100/movilidad!$D70</f>
        <v>24310120.5539061</v>
      </c>
      <c r="F70" s="69" t="n">
        <f aca="false">movilidad!H70*100/movilidad!$D70</f>
        <v>930873.401721855</v>
      </c>
      <c r="G70" s="69" t="n">
        <f aca="false">movilidad!I70*100/movilidad!$D70</f>
        <v>60643874.7231411</v>
      </c>
    </row>
    <row r="71" customFormat="false" ht="15" hidden="false" customHeight="false" outlineLevel="0" collapsed="false">
      <c r="B71" s="31" t="n">
        <v>45474</v>
      </c>
      <c r="C71" s="69" t="n">
        <f aca="false">movilidad!C71*100/movilidad!$D71</f>
        <v>18205.5232225764</v>
      </c>
      <c r="D71" s="69" t="n">
        <f aca="false">movilidad!F71*100/movilidad!$D71</f>
        <v>162572070.167964</v>
      </c>
      <c r="E71" s="69" t="n">
        <f aca="false">movilidad!G71*100/movilidad!$D71</f>
        <v>24923787.548969</v>
      </c>
      <c r="F71" s="69" t="n">
        <f aca="false">movilidad!H71*100/movilidad!$D71</f>
        <v>1041115.05279425</v>
      </c>
      <c r="G71" s="69" t="n">
        <f aca="false">movilidad!I71*100/movilidad!$D71</f>
        <v>76562906.170484</v>
      </c>
    </row>
    <row r="72" customFormat="false" ht="15" hidden="false" customHeight="false" outlineLevel="0" collapsed="false">
      <c r="B72" s="31" t="n">
        <v>45505</v>
      </c>
      <c r="C72" s="69" t="n">
        <f aca="false">movilidad!C72*100/movilidad!$D72</f>
        <v>18210.1959136306</v>
      </c>
      <c r="D72" s="69" t="n">
        <f aca="false">movilidad!F72*100/movilidad!$D72</f>
        <v>148027576.576067</v>
      </c>
      <c r="E72" s="69" t="n">
        <f aca="false">movilidad!G72*100/movilidad!$D72</f>
        <v>24512978.347795</v>
      </c>
      <c r="F72" s="69" t="n">
        <f aca="false">movilidad!H72*100/movilidad!$D72</f>
        <v>906608.946486137</v>
      </c>
      <c r="G72" s="69" t="n">
        <f aca="false">movilidad!I72*100/movilidad!$D72</f>
        <v>60412312.0318539</v>
      </c>
    </row>
    <row r="73" customFormat="false" ht="15" hidden="false" customHeight="false" outlineLevel="0" collapsed="false">
      <c r="B73" s="31" t="n">
        <v>45536</v>
      </c>
      <c r="C73" s="69" t="n">
        <f aca="false">movilidad!C73*100/movilidad!$D73</f>
        <v>18214.8698039934</v>
      </c>
      <c r="D73" s="69" t="n">
        <f aca="false">movilidad!F73*100/movilidad!$D73</f>
        <v>147668077.822823</v>
      </c>
      <c r="E73" s="69" t="n">
        <f aca="false">movilidad!G73*100/movilidad!$D73</f>
        <v>24379449.0994247</v>
      </c>
      <c r="F73" s="69" t="n">
        <f aca="false">movilidad!H73*100/movilidad!$D73</f>
        <v>1057479.36704111</v>
      </c>
      <c r="G73" s="69" t="n">
        <f aca="false">movilidad!I73*100/movilidad!$D73</f>
        <v>60832634.8281786</v>
      </c>
    </row>
    <row r="74" customFormat="false" ht="15" hidden="false" customHeight="false" outlineLevel="0" collapsed="false">
      <c r="B74" s="31" t="n">
        <v>45566</v>
      </c>
      <c r="C74" s="69" t="n">
        <f aca="false">movilidad!C74*100/movilidad!$D74</f>
        <v>18219.5448939727</v>
      </c>
      <c r="D74" s="69" t="n">
        <f aca="false">movilidad!F74*100/movilidad!$D74</f>
        <v>147965315.064459</v>
      </c>
      <c r="E74" s="69" t="n">
        <f aca="false">movilidad!G74*100/movilidad!$D74</f>
        <v>25833601.3448936</v>
      </c>
      <c r="F74" s="69" t="n">
        <f aca="false">movilidad!H74*100/movilidad!$D74</f>
        <v>1085636.69547482</v>
      </c>
      <c r="G74" s="69" t="n">
        <f aca="false">movilidad!I74*100/movilidad!$D74</f>
        <v>62570906.0421971</v>
      </c>
    </row>
    <row r="75" customFormat="false" ht="15" hidden="false" customHeight="false" outlineLevel="0" collapsed="false">
      <c r="B75" s="31" t="n">
        <v>45597</v>
      </c>
      <c r="C75" s="69" t="n">
        <f aca="false">movilidad!C75*100/movilidad!$D75</f>
        <v>18224.2211838764</v>
      </c>
      <c r="D75" s="69" t="n">
        <f aca="false">movilidad!F75*100/movilidad!$D75</f>
        <v>136692613.389762</v>
      </c>
      <c r="E75" s="69" t="n">
        <f aca="false">movilidad!G75*100/movilidad!$D75</f>
        <v>23626421.7576459</v>
      </c>
      <c r="F75" s="69" t="n">
        <f aca="false">movilidad!H75*100/movilidad!$D75</f>
        <v>1034289.04635158</v>
      </c>
      <c r="G75" s="69" t="n">
        <f aca="false">movilidad!I75*100/movilidad!$D75</f>
        <v>60690782.8586688</v>
      </c>
    </row>
    <row r="76" customFormat="false" ht="15" hidden="false" customHeight="false" outlineLevel="0" collapsed="false">
      <c r="B76" s="42" t="n">
        <v>45627</v>
      </c>
      <c r="C76" s="76" t="n">
        <f aca="false">movilidad!C76*100/movilidad!$D76</f>
        <v>18228.8986740124</v>
      </c>
      <c r="D76" s="76" t="n">
        <f aca="false">movilidad!F76*100/movilidad!$D76</f>
        <v>130222701.758661</v>
      </c>
      <c r="E76" s="76" t="n">
        <f aca="false">movilidad!G76*100/movilidad!$D76</f>
        <v>22708102.1676244</v>
      </c>
      <c r="F76" s="76" t="n">
        <f aca="false">movilidad!H76*100/movilidad!$D76</f>
        <v>1159908.25179426</v>
      </c>
      <c r="G76" s="76" t="n">
        <f aca="false">movilidad!I76*100/movilidad!$D76</f>
        <v>59967759.505145</v>
      </c>
    </row>
    <row r="77" customFormat="false" ht="15" hidden="false" customHeight="false" outlineLevel="0" collapsed="false">
      <c r="B77" s="19" t="n">
        <v>45658</v>
      </c>
      <c r="C77" s="86" t="n">
        <f aca="false">movilidad!C77*100/movilidad!$D77</f>
        <v>18235.1161431598</v>
      </c>
      <c r="D77" s="86" t="n">
        <f aca="false">movilidad!F77*100/movilidad!$D77</f>
        <v>156252425.257687</v>
      </c>
      <c r="E77" s="86" t="n">
        <f aca="false">movilidad!G77*100/movilidad!$D77</f>
        <v>23206278.0826425</v>
      </c>
      <c r="F77" s="86" t="n">
        <f aca="false">movilidad!H77*100/movilidad!$D77</f>
        <v>1145156.65481146</v>
      </c>
      <c r="G77" s="86" t="n">
        <f aca="false">movilidad!I77*100/movilidad!$D77</f>
        <v>78837831.9084745</v>
      </c>
    </row>
    <row r="78" customFormat="false" ht="15" hidden="false" customHeight="false" outlineLevel="0" collapsed="false">
      <c r="B78" s="31" t="n">
        <v>45689</v>
      </c>
      <c r="C78" s="69" t="n">
        <f aca="false">movilidad!C78*100/movilidad!$D78</f>
        <v>18241.3357329466</v>
      </c>
      <c r="D78" s="69" t="n">
        <f aca="false">movilidad!F78*100/movilidad!$D78</f>
        <v>132658102.649437</v>
      </c>
      <c r="E78" s="69" t="n">
        <f aca="false">movilidad!G78*100/movilidad!$D78</f>
        <v>23069210.8919002</v>
      </c>
      <c r="F78" s="69" t="n">
        <f aca="false">movilidad!H78*100/movilidad!$D78</f>
        <v>1139246.29330574</v>
      </c>
      <c r="G78" s="69" t="n">
        <f aca="false">movilidad!I78*100/movilidad!$D78</f>
        <v>61368177.3525766</v>
      </c>
    </row>
    <row r="79" customFormat="false" ht="15" hidden="false" customHeight="false" outlineLevel="0" collapsed="false">
      <c r="B79" s="31" t="n">
        <v>45717</v>
      </c>
      <c r="C79" s="69" t="n">
        <f aca="false">movilidad!C79*100/movilidad!$D79</f>
        <v>18247.5574440963</v>
      </c>
      <c r="D79" s="69" t="n">
        <f aca="false">movilidad!F79*100/movilidad!$D79</f>
        <v>128788623.978179</v>
      </c>
      <c r="E79" s="69" t="n">
        <f aca="false">movilidad!G79*100/movilidad!$D79</f>
        <v>22933291.3896234</v>
      </c>
      <c r="F79" s="69" t="n">
        <f aca="false">movilidad!H79*100/movilidad!$D79</f>
        <v>1091014.39008309</v>
      </c>
      <c r="G79" s="69" t="n">
        <f aca="false">movilidad!I79*100/movilidad!$D79</f>
        <v>61275999.8972257</v>
      </c>
    </row>
    <row r="80" customFormat="false" ht="15" hidden="false" customHeight="false" outlineLevel="0" collapsed="false">
      <c r="B80" s="31" t="n">
        <v>45748</v>
      </c>
      <c r="C80" s="69" t="n">
        <f aca="false">movilidad!C80*100/movilidad!$D80</f>
        <v>18253.7812773323</v>
      </c>
      <c r="D80" s="69" t="n">
        <f aca="false">movilidad!F80*100/movilidad!$D80</f>
        <v>129693803.104314</v>
      </c>
      <c r="E80" s="69" t="n">
        <f aca="false">movilidad!G80*100/movilidad!$D80</f>
        <v>20327632.5326817</v>
      </c>
      <c r="F80" s="69" t="n">
        <f aca="false">movilidad!H80*100/movilidad!$D80</f>
        <v>968002.104328177</v>
      </c>
      <c r="G80" s="69" t="n">
        <f aca="false">movilidad!I80*100/movilidad!$D80</f>
        <v>58580954.1746669</v>
      </c>
    </row>
    <row r="81" customFormat="false" ht="15" hidden="false" customHeight="false" outlineLevel="0" collapsed="false">
      <c r="B81" s="31" t="n">
        <v>45778</v>
      </c>
      <c r="C81" s="69" t="n">
        <f aca="false">movilidad!C81*100/movilidad!$D81</f>
        <v>18260.0072333784</v>
      </c>
      <c r="D81" s="69" t="n">
        <f aca="false">movilidad!F81*100/movilidad!$D81</f>
        <v>152216150.668408</v>
      </c>
      <c r="E81" s="69" t="n">
        <f aca="false">movilidad!G81*100/movilidad!$D81</f>
        <v>23382996.2746368</v>
      </c>
      <c r="F81" s="69" t="n">
        <f aca="false">movilidad!H81*100/movilidad!$D81</f>
        <v>949692.291839922</v>
      </c>
      <c r="G81" s="69" t="n">
        <f aca="false">movilidad!I81*100/movilidad!$D81</f>
        <v>61043230.2052504</v>
      </c>
    </row>
    <row r="82" customFormat="false" ht="15" hidden="false" customHeight="false" outlineLevel="0" collapsed="false">
      <c r="B82" s="31" t="n">
        <v>45809</v>
      </c>
      <c r="C82" s="69" t="n">
        <f aca="false">movilidad!C82*100/movilidad!$D82</f>
        <v>18266.2353129588</v>
      </c>
      <c r="D82" s="69" t="n">
        <f aca="false">movilidad!F82*100/movilidad!$D82</f>
        <v>158159013.580125</v>
      </c>
      <c r="E82" s="69" t="n">
        <f aca="false">movilidad!G82*100/movilidad!$D82</f>
        <v>24972610.260365</v>
      </c>
      <c r="F82" s="69" t="n">
        <f aca="false">movilidad!H82*100/movilidad!$D82</f>
        <v>934018.389263389</v>
      </c>
      <c r="G82" s="69" t="n">
        <f aca="false">movilidad!I82*100/movilidad!$D82</f>
        <v>62738906.9277098</v>
      </c>
    </row>
    <row r="83" customFormat="false" ht="15" hidden="false" customHeight="false" outlineLevel="0" collapsed="false">
      <c r="B83" s="31" t="n">
        <v>45839</v>
      </c>
      <c r="C83" s="69" t="n">
        <f aca="false">movilidad!C83*100/movilidad!$D83</f>
        <v>18272.4655167976</v>
      </c>
      <c r="D83" s="69" t="n">
        <f aca="false">movilidad!F83*100/movilidad!$D83</f>
        <v>167701246.23279</v>
      </c>
      <c r="E83" s="69" t="n">
        <f aca="false">movilidad!G83*100/movilidad!$D83</f>
        <v>25526757.4271696</v>
      </c>
      <c r="F83" s="69" t="n">
        <f aca="false">movilidad!H83*100/movilidad!$D83</f>
        <v>1045417.65798542</v>
      </c>
      <c r="G83" s="69" t="n">
        <f aca="false">movilidad!I83*100/movilidad!$D83</f>
        <v>79212160.7262299</v>
      </c>
    </row>
    <row r="84" customFormat="false" ht="15" hidden="false" customHeight="false" outlineLevel="0" collapsed="false">
      <c r="B84" s="31" t="n">
        <v>45870</v>
      </c>
      <c r="C84" s="69" t="n">
        <f aca="false">movilidad!C84*100/movilidad!$D84</f>
        <v>18278.6978456194</v>
      </c>
      <c r="D84" s="69" t="n">
        <f aca="false">movilidad!F84*100/movilidad!$D84</f>
        <v>152538192.385921</v>
      </c>
      <c r="E84" s="69" t="n">
        <f aca="false">movilidad!G84*100/movilidad!$D84</f>
        <v>25121665.07687</v>
      </c>
      <c r="F84" s="69" t="n">
        <f aca="false">movilidad!H84*100/movilidad!$D84</f>
        <v>911039.917582504</v>
      </c>
      <c r="G84" s="69" t="n">
        <f aca="false">movilidad!I84*100/movilidad!$D84</f>
        <v>62450825.7766207</v>
      </c>
    </row>
    <row r="85" customFormat="false" ht="15" hidden="false" customHeight="false" outlineLevel="0" collapsed="false">
      <c r="B85" s="31" t="n">
        <v>45901</v>
      </c>
      <c r="C85" s="69" t="n">
        <f aca="false">movilidad!C85*100/movilidad!$D85</f>
        <v>18284.9323001491</v>
      </c>
      <c r="D85" s="69" t="n">
        <f aca="false">movilidad!F85*100/movilidad!$D85</f>
        <v>152377394.006621</v>
      </c>
      <c r="E85" s="69" t="n">
        <f aca="false">movilidad!G85*100/movilidad!$D85</f>
        <v>25023904.7703828</v>
      </c>
      <c r="F85" s="69" t="n">
        <f aca="false">movilidad!H85*100/movilidad!$D85</f>
        <v>1063446.40697285</v>
      </c>
      <c r="G85" s="69" t="n">
        <f aca="false">movilidad!I85*100/movilidad!$D85</f>
        <v>62930414.7570784</v>
      </c>
    </row>
    <row r="86" customFormat="false" ht="15" hidden="false" customHeight="false" outlineLevel="0" collapsed="false">
      <c r="B86" s="31" t="n">
        <v>45931</v>
      </c>
      <c r="C86" s="69" t="n">
        <f aca="false">movilidad!C86*100/movilidad!$D86</f>
        <v>18291.1688811116</v>
      </c>
      <c r="D86" s="69" t="n">
        <f aca="false">movilidad!F86*100/movilidad!$D86</f>
        <v>152557051.427128</v>
      </c>
      <c r="E86" s="69" t="n">
        <f aca="false">movilidad!G86*100/movilidad!$D86</f>
        <v>26447081.43709</v>
      </c>
      <c r="F86" s="69" t="n">
        <f aca="false">movilidad!H86*100/movilidad!$D86</f>
        <v>1092583.20501767</v>
      </c>
      <c r="G86" s="69" t="n">
        <f aca="false">movilidad!I86*100/movilidad!$D86</f>
        <v>64653659.1955099</v>
      </c>
    </row>
    <row r="87" customFormat="false" ht="15" hidden="false" customHeight="false" outlineLevel="0" collapsed="false">
      <c r="B87" s="31" t="n">
        <v>45962</v>
      </c>
      <c r="C87" s="69" t="n">
        <f aca="false">movilidad!C87*100/movilidad!$D87</f>
        <v>18297.4075892322</v>
      </c>
      <c r="D87" s="69" t="n">
        <f aca="false">movilidad!F87*100/movilidad!$D87</f>
        <v>140805888.728511</v>
      </c>
      <c r="E87" s="69" t="n">
        <f aca="false">movilidad!G87*100/movilidad!$D87</f>
        <v>24189373.0079793</v>
      </c>
      <c r="F87" s="69" t="n">
        <f aca="false">movilidad!H87*100/movilidad!$D87</f>
        <v>1041689.36730759</v>
      </c>
      <c r="G87" s="69" t="n">
        <f aca="false">movilidad!I87*100/movilidad!$D87</f>
        <v>62738907.9486426</v>
      </c>
    </row>
    <row r="88" customFormat="false" ht="15" hidden="false" customHeight="false" outlineLevel="0" collapsed="false">
      <c r="B88" s="42" t="n">
        <v>45992</v>
      </c>
      <c r="C88" s="76" t="n">
        <f aca="false">movilidad!C88*100/movilidad!$D88</f>
        <v>18303.6484252364</v>
      </c>
      <c r="D88" s="76" t="n">
        <f aca="false">movilidad!F88*100/movilidad!$D88</f>
        <v>134138948.627009</v>
      </c>
      <c r="E88" s="76" t="n">
        <f aca="false">movilidad!G88*100/movilidad!$D88</f>
        <v>23248594.7164012</v>
      </c>
      <c r="F88" s="76" t="n">
        <f aca="false">movilidad!H88*100/movilidad!$D88</f>
        <v>1169085.41940497</v>
      </c>
      <c r="G88" s="76" t="n">
        <f aca="false">movilidad!I88*100/movilidad!$D88</f>
        <v>62004328.9309049</v>
      </c>
    </row>
    <row r="90" customFormat="false" ht="15" hidden="false" customHeight="false" outlineLevel="0" collapsed="false">
      <c r="C90" s="0" t="s">
        <v>82</v>
      </c>
    </row>
    <row r="91" customFormat="false" ht="15" hidden="false" customHeight="true" outlineLevel="0" collapsed="false">
      <c r="C91" s="4" t="s">
        <v>81</v>
      </c>
      <c r="D91" s="4" t="s">
        <v>5</v>
      </c>
      <c r="E91" s="4" t="s">
        <v>6</v>
      </c>
      <c r="F91" s="4" t="s">
        <v>7</v>
      </c>
      <c r="G91" s="4" t="s">
        <v>8</v>
      </c>
    </row>
    <row r="92" customFormat="false" ht="35.3" hidden="false" customHeight="true" outlineLevel="0" collapsed="false">
      <c r="C92" s="4"/>
      <c r="D92" s="4"/>
      <c r="E92" s="4"/>
      <c r="F92" s="4"/>
      <c r="G92" s="4"/>
    </row>
    <row r="93" customFormat="false" ht="15" hidden="false" customHeight="false" outlineLevel="0" collapsed="false">
      <c r="B93" s="19" t="n">
        <v>43466</v>
      </c>
      <c r="C93" s="181" t="n">
        <f aca="false">C5*100/C$17</f>
        <v>101.85223375393</v>
      </c>
      <c r="D93" s="181" t="n">
        <f aca="false">D5*100/D$17</f>
        <v>112.035633435755</v>
      </c>
      <c r="E93" s="181" t="n">
        <f aca="false">E5*100/E$17</f>
        <v>107.829990760224</v>
      </c>
      <c r="F93" s="181" t="n">
        <f aca="false">F5*100/F$17</f>
        <v>0</v>
      </c>
      <c r="G93" s="181" t="n">
        <f aca="false">G5*100/G$17</f>
        <v>110.175689250092</v>
      </c>
    </row>
    <row r="94" customFormat="false" ht="15" hidden="false" customHeight="false" outlineLevel="0" collapsed="false">
      <c r="B94" s="31" t="n">
        <v>43497</v>
      </c>
      <c r="C94" s="181" t="n">
        <f aca="false">C6*100/C$17</f>
        <v>101.962824495695</v>
      </c>
      <c r="D94" s="181" t="n">
        <f aca="false">D6*100/D$17</f>
        <v>94.2847467970821</v>
      </c>
      <c r="E94" s="181" t="n">
        <f aca="false">E6*100/E$17</f>
        <v>91.3130187113608</v>
      </c>
      <c r="F94" s="181" t="n">
        <f aca="false">F6*100/F$17</f>
        <v>0</v>
      </c>
      <c r="G94" s="181" t="n">
        <f aca="false">G6*100/G$17</f>
        <v>87.0761044331118</v>
      </c>
    </row>
    <row r="95" customFormat="false" ht="15" hidden="false" customHeight="false" outlineLevel="0" collapsed="false">
      <c r="B95" s="31" t="n">
        <v>43525</v>
      </c>
      <c r="C95" s="181" t="n">
        <f aca="false">C7*100/C$17</f>
        <v>103.107759496826</v>
      </c>
      <c r="D95" s="181" t="n">
        <f aca="false">D7*100/D$17</f>
        <v>91.0431527544989</v>
      </c>
      <c r="E95" s="181" t="n">
        <f aca="false">E7*100/E$17</f>
        <v>97.075862716051</v>
      </c>
      <c r="F95" s="181" t="n">
        <f aca="false">F7*100/F$17</f>
        <v>0</v>
      </c>
      <c r="G95" s="181" t="n">
        <f aca="false">G7*100/G$17</f>
        <v>86.4955362349643</v>
      </c>
      <c r="H95" s="181"/>
      <c r="I95" s="181"/>
      <c r="J95" s="181"/>
      <c r="K95" s="181"/>
      <c r="L95" s="181"/>
    </row>
    <row r="96" customFormat="false" ht="15" hidden="false" customHeight="false" outlineLevel="0" collapsed="false">
      <c r="B96" s="31" t="n">
        <v>43556</v>
      </c>
      <c r="C96" s="181" t="n">
        <f aca="false">C8*100/C$17</f>
        <v>101.657594296809</v>
      </c>
      <c r="D96" s="181" t="n">
        <f aca="false">D8*100/D$17</f>
        <v>96.2512363814654</v>
      </c>
      <c r="E96" s="181" t="n">
        <f aca="false">E8*100/E$17</f>
        <v>91.2868296672842</v>
      </c>
      <c r="F96" s="181" t="n">
        <f aca="false">F8*100/F$17</f>
        <v>0</v>
      </c>
      <c r="G96" s="181" t="n">
        <f aca="false">G8*100/G$17</f>
        <v>86.6451591543539</v>
      </c>
      <c r="H96" s="181" t="n">
        <f aca="false">AVERAGE(C93:C104)</f>
        <v>100.36166416534</v>
      </c>
      <c r="I96" s="181" t="n">
        <f aca="false">AVERAGE(D93:D104)</f>
        <v>102.198349271985</v>
      </c>
      <c r="J96" s="181" t="n">
        <f aca="false">AVERAGE(E93:E104)</f>
        <v>99.0854950151564</v>
      </c>
      <c r="K96" s="181" t="n">
        <f aca="false">AVERAGE(F93:F104)</f>
        <v>0</v>
      </c>
      <c r="L96" s="181" t="n">
        <f aca="false">AVERAGE(G93:G104)</f>
        <v>87.8889061609112</v>
      </c>
    </row>
    <row r="97" customFormat="false" ht="15" hidden="false" customHeight="false" outlineLevel="0" collapsed="false">
      <c r="B97" s="31" t="n">
        <v>43586</v>
      </c>
      <c r="C97" s="181" t="n">
        <f aca="false">C9*100/C$17</f>
        <v>101.756511501146</v>
      </c>
      <c r="D97" s="181" t="n">
        <f aca="false">D9*100/D$17</f>
        <v>110.594627263419</v>
      </c>
      <c r="E97" s="181" t="n">
        <f aca="false">E9*100/E$17</f>
        <v>103.628701707107</v>
      </c>
      <c r="F97" s="181" t="n">
        <f aca="false">F9*100/F$17</f>
        <v>0</v>
      </c>
      <c r="G97" s="181" t="n">
        <f aca="false">G9*100/G$17</f>
        <v>87.6893052516196</v>
      </c>
      <c r="H97" s="181"/>
      <c r="I97" s="181"/>
      <c r="J97" s="181"/>
      <c r="K97" s="181"/>
      <c r="L97" s="181"/>
    </row>
    <row r="98" customFormat="false" ht="15" hidden="false" customHeight="false" outlineLevel="0" collapsed="false">
      <c r="B98" s="31" t="n">
        <v>43617</v>
      </c>
      <c r="C98" s="181" t="n">
        <f aca="false">C10*100/C$17</f>
        <v>100.693846782114</v>
      </c>
      <c r="D98" s="181" t="n">
        <f aca="false">D10*100/D$17</f>
        <v>105.878734040709</v>
      </c>
      <c r="E98" s="181" t="n">
        <f aca="false">E10*100/E$17</f>
        <v>96.5031523307096</v>
      </c>
      <c r="F98" s="181" t="n">
        <f aca="false">F10*100/F$17</f>
        <v>0</v>
      </c>
      <c r="G98" s="181" t="n">
        <f aca="false">G10*100/G$17</f>
        <v>85.1073505876381</v>
      </c>
      <c r="H98" s="181"/>
      <c r="I98" s="181"/>
      <c r="J98" s="181"/>
      <c r="K98" s="181"/>
      <c r="L98" s="181"/>
    </row>
    <row r="99" customFormat="false" ht="15" hidden="false" customHeight="false" outlineLevel="0" collapsed="false">
      <c r="B99" s="31" t="n">
        <v>43647</v>
      </c>
      <c r="C99" s="181" t="n">
        <f aca="false">C11*100/C$17</f>
        <v>102.572271383189</v>
      </c>
      <c r="D99" s="181" t="n">
        <f aca="false">D11*100/D$17</f>
        <v>115.754161937761</v>
      </c>
      <c r="E99" s="181" t="n">
        <f aca="false">E11*100/E$17</f>
        <v>99.9887697417923</v>
      </c>
      <c r="F99" s="181" t="n">
        <f aca="false">F11*100/F$17</f>
        <v>0</v>
      </c>
      <c r="G99" s="181" t="n">
        <f aca="false">G11*100/G$17</f>
        <v>103.118743959197</v>
      </c>
      <c r="H99" s="181"/>
      <c r="I99" s="181"/>
      <c r="J99" s="181"/>
      <c r="K99" s="181"/>
      <c r="L99" s="181"/>
    </row>
    <row r="100" customFormat="false" ht="15" hidden="false" customHeight="false" outlineLevel="0" collapsed="false">
      <c r="B100" s="31" t="n">
        <v>43678</v>
      </c>
      <c r="C100" s="181" t="n">
        <f aca="false">C12*100/C$17</f>
        <v>100.498455505639</v>
      </c>
      <c r="D100" s="181" t="n">
        <f aca="false">D12*100/D$17</f>
        <v>105.808528530873</v>
      </c>
      <c r="E100" s="181" t="n">
        <f aca="false">E12*100/E$17</f>
        <v>104.59210026286</v>
      </c>
      <c r="F100" s="181" t="n">
        <f aca="false">F12*100/F$17</f>
        <v>0</v>
      </c>
      <c r="G100" s="181" t="n">
        <f aca="false">G12*100/G$17</f>
        <v>86.9214999897651</v>
      </c>
      <c r="H100" s="181"/>
      <c r="I100" s="181"/>
      <c r="J100" s="181"/>
      <c r="K100" s="181"/>
      <c r="L100" s="181"/>
    </row>
    <row r="101" customFormat="false" ht="15" hidden="false" customHeight="false" outlineLevel="0" collapsed="false">
      <c r="B101" s="31" t="n">
        <v>43709</v>
      </c>
      <c r="C101" s="181" t="n">
        <f aca="false">C13*100/C$17</f>
        <v>97.9095035025531</v>
      </c>
      <c r="D101" s="181" t="n">
        <f aca="false">D13*100/D$17</f>
        <v>94.6337285833581</v>
      </c>
      <c r="E101" s="181" t="n">
        <f aca="false">E13*100/E$17</f>
        <v>99.0953791815385</v>
      </c>
      <c r="F101" s="181" t="n">
        <f aca="false">F13*100/F$17</f>
        <v>0</v>
      </c>
      <c r="G101" s="181" t="n">
        <f aca="false">G13*100/G$17</f>
        <v>77.1113207763387</v>
      </c>
      <c r="H101" s="181"/>
      <c r="I101" s="181"/>
      <c r="J101" s="181"/>
      <c r="K101" s="181"/>
      <c r="L101" s="181"/>
    </row>
    <row r="102" customFormat="false" ht="15" hidden="false" customHeight="false" outlineLevel="0" collapsed="false">
      <c r="B102" s="31" t="n">
        <v>43739</v>
      </c>
      <c r="C102" s="181" t="n">
        <f aca="false">C14*100/C$17</f>
        <v>99.6830091579083</v>
      </c>
      <c r="D102" s="181" t="n">
        <f aca="false">D14*100/D$17</f>
        <v>98.3534681688864</v>
      </c>
      <c r="E102" s="181" t="n">
        <f aca="false">E14*100/E$17</f>
        <v>100.532903488443</v>
      </c>
      <c r="F102" s="181" t="n">
        <f aca="false">F14*100/F$17</f>
        <v>0</v>
      </c>
      <c r="G102" s="181" t="n">
        <f aca="false">G14*100/G$17</f>
        <v>78.5482115368681</v>
      </c>
      <c r="H102" s="181"/>
      <c r="I102" s="181"/>
      <c r="J102" s="181"/>
      <c r="K102" s="181"/>
      <c r="L102" s="181"/>
    </row>
    <row r="103" customFormat="false" ht="15" hidden="false" customHeight="false" outlineLevel="0" collapsed="false">
      <c r="B103" s="31" t="n">
        <v>43770</v>
      </c>
      <c r="C103" s="181" t="n">
        <f aca="false">C15*100/C$17</f>
        <v>97.1287432644051</v>
      </c>
      <c r="D103" s="181" t="n">
        <f aca="false">D15*100/D$17</f>
        <v>99.4833993823468</v>
      </c>
      <c r="E103" s="181" t="n">
        <f aca="false">E15*100/E$17</f>
        <v>100.947157032919</v>
      </c>
      <c r="F103" s="181" t="n">
        <f aca="false">F15*100/F$17</f>
        <v>0</v>
      </c>
      <c r="G103" s="181" t="n">
        <f aca="false">G15*100/G$17</f>
        <v>83.0906334473454</v>
      </c>
      <c r="H103" s="181"/>
      <c r="I103" s="181"/>
      <c r="J103" s="181"/>
      <c r="K103" s="181"/>
      <c r="L103" s="181"/>
    </row>
    <row r="104" customFormat="false" ht="15" hidden="false" customHeight="false" outlineLevel="0" collapsed="false">
      <c r="B104" s="42" t="n">
        <v>43800</v>
      </c>
      <c r="C104" s="181" t="n">
        <f aca="false">C16*100/C$17</f>
        <v>95.5172168438683</v>
      </c>
      <c r="D104" s="181" t="n">
        <f aca="false">D16*100/D$17</f>
        <v>102.258773987671</v>
      </c>
      <c r="E104" s="181" t="n">
        <f aca="false">E16*100/E$17</f>
        <v>96.2320745815884</v>
      </c>
      <c r="F104" s="181" t="n">
        <f aca="false">F16*100/F$17</f>
        <v>0</v>
      </c>
      <c r="G104" s="181" t="n">
        <f aca="false">G16*100/G$17</f>
        <v>82.6873193096406</v>
      </c>
      <c r="H104" s="181"/>
      <c r="I104" s="181"/>
      <c r="J104" s="181"/>
      <c r="K104" s="181"/>
      <c r="L104" s="181"/>
    </row>
    <row r="105" customFormat="false" ht="15" hidden="false" customHeight="false" outlineLevel="0" collapsed="false">
      <c r="B105" s="19" t="n">
        <v>43831</v>
      </c>
      <c r="C105" s="181" t="n">
        <f aca="false">C17*100/C$17</f>
        <v>100</v>
      </c>
      <c r="D105" s="181" t="n">
        <f aca="false">D17*100/D$17</f>
        <v>100</v>
      </c>
      <c r="E105" s="181" t="n">
        <f aca="false">E17*100/E$17</f>
        <v>100</v>
      </c>
      <c r="F105" s="181" t="n">
        <f aca="false">F17*100/F$17</f>
        <v>100</v>
      </c>
      <c r="G105" s="181" t="n">
        <f aca="false">G17*100/G$17</f>
        <v>100</v>
      </c>
      <c r="H105" s="181"/>
      <c r="I105" s="181"/>
      <c r="J105" s="181"/>
      <c r="K105" s="181"/>
      <c r="L105" s="181"/>
    </row>
    <row r="106" customFormat="false" ht="15" hidden="false" customHeight="false" outlineLevel="0" collapsed="false">
      <c r="B106" s="31" t="n">
        <v>43862</v>
      </c>
      <c r="C106" s="181" t="n">
        <f aca="false">C18*100/C$17</f>
        <v>104.151589428542</v>
      </c>
      <c r="D106" s="181" t="n">
        <f aca="false">D18*100/D$17</f>
        <v>88.2818305577274</v>
      </c>
      <c r="E106" s="181" t="n">
        <f aca="false">E18*100/E$17</f>
        <v>93.2021682970132</v>
      </c>
      <c r="F106" s="181" t="n">
        <f aca="false">F18*100/F$17</f>
        <v>232.262293517493</v>
      </c>
      <c r="G106" s="181" t="n">
        <f aca="false">G18*100/G$17</f>
        <v>84.7077644841854</v>
      </c>
      <c r="H106" s="181"/>
      <c r="I106" s="181"/>
      <c r="J106" s="181"/>
      <c r="K106" s="181"/>
      <c r="L106" s="181"/>
    </row>
    <row r="107" customFormat="false" ht="15" hidden="false" customHeight="false" outlineLevel="0" collapsed="false">
      <c r="B107" s="31" t="n">
        <v>43891</v>
      </c>
      <c r="C107" s="181" t="n">
        <f aca="false">C19*100/C$17</f>
        <v>101.651321549269</v>
      </c>
      <c r="D107" s="181" t="n">
        <f aca="false">D19*100/D$17</f>
        <v>83.743314414749</v>
      </c>
      <c r="E107" s="181" t="n">
        <f aca="false">E19*100/E$17</f>
        <v>83.2594546904051</v>
      </c>
      <c r="F107" s="181" t="n">
        <f aca="false">F19*100/F$17</f>
        <v>190.836412397232</v>
      </c>
      <c r="G107" s="181" t="n">
        <f aca="false">G19*100/G$17</f>
        <v>78.2610524492244</v>
      </c>
      <c r="H107" s="181"/>
      <c r="I107" s="181"/>
      <c r="J107" s="181"/>
      <c r="K107" s="181"/>
      <c r="L107" s="181"/>
    </row>
    <row r="108" customFormat="false" ht="15" hidden="false" customHeight="false" outlineLevel="0" collapsed="false">
      <c r="B108" s="31" t="n">
        <v>43922</v>
      </c>
      <c r="C108" s="181" t="n">
        <f aca="false">C20*100/C$17</f>
        <v>100.298224216042</v>
      </c>
      <c r="D108" s="181" t="n">
        <f aca="false">D20*100/D$17</f>
        <v>76.1840314841908</v>
      </c>
      <c r="E108" s="181" t="n">
        <f aca="false">E20*100/E$17</f>
        <v>88.366332406912</v>
      </c>
      <c r="F108" s="181" t="n">
        <f aca="false">F20*100/F$17</f>
        <v>134.088339829854</v>
      </c>
      <c r="G108" s="181" t="n">
        <f aca="false">G20*100/G$17</f>
        <v>70.477179866676</v>
      </c>
      <c r="H108" s="181" t="n">
        <f aca="false">AVERAGE(C105:C116)</f>
        <v>98.8278547213946</v>
      </c>
      <c r="I108" s="181" t="n">
        <f aca="false">AVERAGE(D105:D116)</f>
        <v>90.6698827381294</v>
      </c>
      <c r="J108" s="181" t="n">
        <f aca="false">AVERAGE(E105:E116)</f>
        <v>96.6374454736096</v>
      </c>
      <c r="K108" s="181" t="n">
        <f aca="false">AVERAGE(F105:F116)</f>
        <v>309.743765690339</v>
      </c>
      <c r="L108" s="181" t="n">
        <f aca="false">AVERAGE(G105:G116)</f>
        <v>80.3117476420725</v>
      </c>
    </row>
    <row r="109" customFormat="false" ht="15" hidden="false" customHeight="false" outlineLevel="0" collapsed="false">
      <c r="B109" s="31" t="n">
        <v>43952</v>
      </c>
      <c r="C109" s="181" t="n">
        <f aca="false">C21*100/C$17</f>
        <v>98.9517559265524</v>
      </c>
      <c r="D109" s="181" t="n">
        <f aca="false">D21*100/D$17</f>
        <v>78.9015724975017</v>
      </c>
      <c r="E109" s="181" t="n">
        <f aca="false">E21*100/E$17</f>
        <v>76.2082348953903</v>
      </c>
      <c r="F109" s="181" t="n">
        <f aca="false">F21*100/F$17</f>
        <v>344.487823007956</v>
      </c>
      <c r="G109" s="181" t="n">
        <f aca="false">G21*100/G$17</f>
        <v>66.170745665855</v>
      </c>
      <c r="H109" s="181"/>
      <c r="I109" s="181"/>
      <c r="J109" s="181"/>
      <c r="K109" s="181"/>
      <c r="L109" s="181"/>
    </row>
    <row r="110" customFormat="false" ht="15" hidden="false" customHeight="false" outlineLevel="0" collapsed="false">
      <c r="B110" s="31" t="n">
        <v>43983</v>
      </c>
      <c r="C110" s="181" t="n">
        <f aca="false">C22*100/C$17</f>
        <v>98.9923178070943</v>
      </c>
      <c r="D110" s="181" t="n">
        <f aca="false">D22*100/D$17</f>
        <v>94.2409537368875</v>
      </c>
      <c r="E110" s="181" t="n">
        <f aca="false">E22*100/E$17</f>
        <v>104.887118586571</v>
      </c>
      <c r="F110" s="181" t="n">
        <f aca="false">F22*100/F$17</f>
        <v>399.446900336796</v>
      </c>
      <c r="G110" s="181" t="n">
        <f aca="false">G22*100/G$17</f>
        <v>79.3108672912212</v>
      </c>
      <c r="H110" s="181"/>
      <c r="I110" s="181"/>
      <c r="J110" s="181"/>
      <c r="K110" s="181"/>
      <c r="L110" s="181"/>
    </row>
    <row r="111" customFormat="false" ht="15" hidden="false" customHeight="false" outlineLevel="0" collapsed="false">
      <c r="B111" s="31" t="n">
        <v>44013</v>
      </c>
      <c r="C111" s="181" t="n">
        <f aca="false">C23*100/C$17</f>
        <v>100.572724567125</v>
      </c>
      <c r="D111" s="181" t="n">
        <f aca="false">D23*100/D$17</f>
        <v>99.7773384979366</v>
      </c>
      <c r="E111" s="181" t="n">
        <f aca="false">E23*100/E$17</f>
        <v>99.5788047224243</v>
      </c>
      <c r="F111" s="181" t="n">
        <f aca="false">F23*100/F$17</f>
        <v>555.712127821504</v>
      </c>
      <c r="G111" s="181" t="n">
        <f aca="false">G23*100/G$17</f>
        <v>90.2798914116573</v>
      </c>
      <c r="H111" s="181"/>
      <c r="I111" s="181"/>
      <c r="J111" s="181"/>
      <c r="K111" s="181"/>
      <c r="L111" s="181"/>
    </row>
    <row r="112" customFormat="false" ht="15" hidden="false" customHeight="false" outlineLevel="0" collapsed="false">
      <c r="B112" s="31" t="n">
        <v>44044</v>
      </c>
      <c r="C112" s="181" t="n">
        <f aca="false">C24*100/C$17</f>
        <v>98.4578802283702</v>
      </c>
      <c r="D112" s="181" t="n">
        <f aca="false">D24*100/D$17</f>
        <v>97.146090585735</v>
      </c>
      <c r="E112" s="181" t="n">
        <f aca="false">E24*100/E$17</f>
        <v>103.031188116406</v>
      </c>
      <c r="F112" s="181" t="n">
        <f aca="false">F24*100/F$17</f>
        <v>591.6664291586</v>
      </c>
      <c r="G112" s="181" t="n">
        <f aca="false">G24*100/G$17</f>
        <v>79.5147501108993</v>
      </c>
      <c r="H112" s="181"/>
      <c r="I112" s="181"/>
      <c r="J112" s="181"/>
      <c r="K112" s="181"/>
      <c r="L112" s="181"/>
    </row>
    <row r="113" customFormat="false" ht="15" hidden="false" customHeight="false" outlineLevel="0" collapsed="false">
      <c r="B113" s="31" t="n">
        <v>44075</v>
      </c>
      <c r="C113" s="181" t="n">
        <f aca="false">C25*100/C$17</f>
        <v>96.8488409405915</v>
      </c>
      <c r="D113" s="181" t="n">
        <f aca="false">D25*100/D$17</f>
        <v>98.888948390863</v>
      </c>
      <c r="E113" s="181" t="n">
        <f aca="false">E25*100/E$17</f>
        <v>111.951805429545</v>
      </c>
      <c r="F113" s="181" t="n">
        <f aca="false">F25*100/F$17</f>
        <v>548.453312783456</v>
      </c>
      <c r="G113" s="181" t="n">
        <f aca="false">G25*100/G$17</f>
        <v>82.7948435212167</v>
      </c>
      <c r="H113" s="181"/>
      <c r="I113" s="181"/>
      <c r="J113" s="181"/>
      <c r="K113" s="181"/>
      <c r="L113" s="181"/>
    </row>
    <row r="114" customFormat="false" ht="15" hidden="false" customHeight="false" outlineLevel="0" collapsed="false">
      <c r="B114" s="31" t="n">
        <v>44105</v>
      </c>
      <c r="C114" s="181" t="n">
        <f aca="false">C26*100/C$17</f>
        <v>95.6840246189005</v>
      </c>
      <c r="D114" s="181" t="n">
        <f aca="false">D26*100/D$17</f>
        <v>95.3322688667757</v>
      </c>
      <c r="E114" s="181" t="n">
        <f aca="false">E26*100/E$17</f>
        <v>105.148032419034</v>
      </c>
      <c r="F114" s="181" t="n">
        <f aca="false">F26*100/F$17</f>
        <v>204.319349223805</v>
      </c>
      <c r="G114" s="181" t="n">
        <f aca="false">G26*100/G$17</f>
        <v>78.8839970890501</v>
      </c>
      <c r="H114" s="181"/>
      <c r="I114" s="181"/>
      <c r="J114" s="181"/>
      <c r="K114" s="181"/>
      <c r="L114" s="181"/>
    </row>
    <row r="115" customFormat="false" ht="15" hidden="false" customHeight="false" outlineLevel="0" collapsed="false">
      <c r="B115" s="31" t="n">
        <v>44136</v>
      </c>
      <c r="C115" s="181" t="n">
        <f aca="false">C27*100/C$17</f>
        <v>95.1627886871244</v>
      </c>
      <c r="D115" s="181" t="n">
        <f aca="false">D27*100/D$17</f>
        <v>88.9065961074309</v>
      </c>
      <c r="E115" s="181" t="n">
        <f aca="false">E27*100/E$17</f>
        <v>97.9723482172785</v>
      </c>
      <c r="F115" s="181" t="n">
        <f aca="false">F27*100/F$17</f>
        <v>197.526432476269</v>
      </c>
      <c r="G115" s="181" t="n">
        <f aca="false">G27*100/G$17</f>
        <v>76.4022563667678</v>
      </c>
      <c r="H115" s="181"/>
      <c r="I115" s="181"/>
      <c r="J115" s="181"/>
      <c r="K115" s="181"/>
      <c r="L115" s="181"/>
    </row>
    <row r="116" customFormat="false" ht="15" hidden="false" customHeight="false" outlineLevel="0" collapsed="false">
      <c r="B116" s="42" t="n">
        <v>44166</v>
      </c>
      <c r="C116" s="181" t="n">
        <f aca="false">C28*100/C$17</f>
        <v>95.1627886871244</v>
      </c>
      <c r="D116" s="181" t="n">
        <f aca="false">D28*100/D$17</f>
        <v>86.6356477177557</v>
      </c>
      <c r="E116" s="181" t="n">
        <f aca="false">E28*100/E$17</f>
        <v>96.0438579023358</v>
      </c>
      <c r="F116" s="181" t="n">
        <f aca="false">F28*100/F$17</f>
        <v>218.125767731109</v>
      </c>
      <c r="G116" s="181" t="n">
        <f aca="false">G28*100/G$17</f>
        <v>76.9376234481172</v>
      </c>
      <c r="H116" s="181"/>
      <c r="I116" s="181"/>
      <c r="J116" s="181"/>
      <c r="K116" s="181"/>
      <c r="L116" s="181"/>
    </row>
    <row r="117" customFormat="false" ht="15" hidden="false" customHeight="false" outlineLevel="0" collapsed="false">
      <c r="B117" s="19" t="n">
        <v>44197</v>
      </c>
      <c r="C117" s="181" t="n">
        <f aca="false">C29*100/C$17</f>
        <v>95.2627075190467</v>
      </c>
      <c r="D117" s="181" t="n">
        <f aca="false">D29*100/D$17</f>
        <v>105.523575521992</v>
      </c>
      <c r="E117" s="181" t="n">
        <f aca="false">E29*100/E$17</f>
        <v>101.231047925175</v>
      </c>
      <c r="F117" s="181" t="n">
        <f aca="false">F29*100/F$17</f>
        <v>234.517543704496</v>
      </c>
      <c r="G117" s="181" t="n">
        <f aca="false">G29*100/G$17</f>
        <v>101.854641014741</v>
      </c>
      <c r="H117" s="181"/>
      <c r="I117" s="181"/>
      <c r="J117" s="181"/>
      <c r="K117" s="181"/>
      <c r="L117" s="181"/>
    </row>
    <row r="118" customFormat="false" ht="15" hidden="false" customHeight="false" outlineLevel="0" collapsed="false">
      <c r="B118" s="31" t="n">
        <v>44228</v>
      </c>
      <c r="C118" s="181" t="n">
        <f aca="false">C30*100/C$17</f>
        <v>95.4627550080362</v>
      </c>
      <c r="D118" s="181" t="n">
        <f aca="false">D30*100/D$17</f>
        <v>91.7702598115713</v>
      </c>
      <c r="E118" s="181" t="n">
        <f aca="false">E30*100/E$17</f>
        <v>100.218978159957</v>
      </c>
      <c r="F118" s="181" t="n">
        <f aca="false">F30*100/F$17</f>
        <v>231.92871402323</v>
      </c>
      <c r="G118" s="181" t="n">
        <f aca="false">G30*100/G$17</f>
        <v>82.0453141549078</v>
      </c>
      <c r="H118" s="181"/>
      <c r="I118" s="181"/>
      <c r="J118" s="181"/>
      <c r="K118" s="181"/>
      <c r="L118" s="181"/>
    </row>
    <row r="119" customFormat="false" ht="15" hidden="false" customHeight="false" outlineLevel="0" collapsed="false">
      <c r="B119" s="31" t="n">
        <v>44256</v>
      </c>
      <c r="C119" s="181" t="n">
        <f aca="false">C31*100/C$17</f>
        <v>95.6632225879395</v>
      </c>
      <c r="D119" s="181" t="n">
        <f aca="false">D31*100/D$17</f>
        <v>89.3773119040315</v>
      </c>
      <c r="E119" s="181" t="n">
        <f aca="false">E31*100/E$17</f>
        <v>99.2225212662746</v>
      </c>
      <c r="F119" s="181" t="n">
        <f aca="false">F31*100/F$17</f>
        <v>220.797338819518</v>
      </c>
      <c r="G119" s="181" t="n">
        <f aca="false">G31*100/G$17</f>
        <v>82.7861279072222</v>
      </c>
      <c r="H119" s="181"/>
      <c r="I119" s="181"/>
      <c r="J119" s="181"/>
      <c r="K119" s="181"/>
      <c r="L119" s="181"/>
    </row>
    <row r="120" customFormat="false" ht="15" hidden="false" customHeight="false" outlineLevel="0" collapsed="false">
      <c r="B120" s="31" t="n">
        <v>44287</v>
      </c>
      <c r="C120" s="181" t="n">
        <f aca="false">C32*100/C$17</f>
        <v>95.864111140929</v>
      </c>
      <c r="D120" s="181" t="n">
        <f aca="false">D32*100/D$17</f>
        <v>89.9549620925107</v>
      </c>
      <c r="E120" s="181" t="n">
        <f aca="false">E32*100/E$17</f>
        <v>88.2847504337236</v>
      </c>
      <c r="F120" s="181" t="n">
        <f aca="false">F32*100/F$17</f>
        <v>194.744910912331</v>
      </c>
      <c r="G120" s="181" t="n">
        <f aca="false">G32*100/G$17</f>
        <v>79.4739883440019</v>
      </c>
      <c r="H120" s="181" t="n">
        <f aca="false">AVERAGE(C117:C128)</f>
        <v>96.3707068874203</v>
      </c>
      <c r="I120" s="181" t="n">
        <f aca="false">AVERAGE(D117:D128)</f>
        <v>101.023812353325</v>
      </c>
      <c r="J120" s="181" t="n">
        <f aca="false">AVERAGE(E117:E128)</f>
        <v>103.415621241136</v>
      </c>
      <c r="K120" s="181" t="n">
        <f aca="false">AVERAGE(F117:F128)</f>
        <v>210.099875938524</v>
      </c>
      <c r="L120" s="181" t="n">
        <f aca="false">AVERAGE(G117:G128)</f>
        <v>87.6179876127019</v>
      </c>
    </row>
    <row r="121" customFormat="false" ht="15" hidden="false" customHeight="false" outlineLevel="0" collapsed="false">
      <c r="B121" s="31" t="n">
        <v>44317</v>
      </c>
      <c r="C121" s="181" t="n">
        <f aca="false">C33*100/C$17</f>
        <v>96.0654215510296</v>
      </c>
      <c r="D121" s="181" t="n">
        <f aca="false">D33*100/D$17</f>
        <v>105.57492196157</v>
      </c>
      <c r="E121" s="181" t="n">
        <f aca="false">E33*100/E$17</f>
        <v>101.099628034485</v>
      </c>
      <c r="F121" s="181" t="n">
        <f aca="false">F33*100/F$17</f>
        <v>189.932458272378</v>
      </c>
      <c r="G121" s="181" t="n">
        <f aca="false">G33*100/G$17</f>
        <v>82.9306076566806</v>
      </c>
      <c r="H121" s="181"/>
      <c r="I121" s="181"/>
      <c r="J121" s="181"/>
      <c r="K121" s="181"/>
      <c r="L121" s="181"/>
    </row>
    <row r="122" customFormat="false" ht="15" hidden="false" customHeight="false" outlineLevel="0" collapsed="false">
      <c r="B122" s="31" t="n">
        <v>44348</v>
      </c>
      <c r="C122" s="181" t="n">
        <f aca="false">C34*100/C$17</f>
        <v>96.2671547041227</v>
      </c>
      <c r="D122" s="181" t="n">
        <f aca="false">D34*100/D$17</f>
        <v>108.437934418054</v>
      </c>
      <c r="E122" s="181" t="n">
        <f aca="false">E34*100/E$17</f>
        <v>106.231396375032</v>
      </c>
      <c r="F122" s="181" t="n">
        <f aca="false">F34*100/F$17</f>
        <v>185.694124787975</v>
      </c>
      <c r="G122" s="181" t="n">
        <f aca="false">G34*100/G$17</f>
        <v>84.8351444648585</v>
      </c>
      <c r="H122" s="181"/>
      <c r="I122" s="181"/>
      <c r="J122" s="181"/>
      <c r="K122" s="181"/>
      <c r="L122" s="181"/>
    </row>
    <row r="123" customFormat="false" ht="15" hidden="false" customHeight="false" outlineLevel="0" collapsed="false">
      <c r="B123" s="31" t="n">
        <v>44378</v>
      </c>
      <c r="C123" s="181" t="n">
        <f aca="false">C35*100/C$17</f>
        <v>96.46931148795</v>
      </c>
      <c r="D123" s="181" t="n">
        <f aca="false">D35*100/D$17</f>
        <v>115.935892736652</v>
      </c>
      <c r="E123" s="181" t="n">
        <f aca="false">E35*100/E$17</f>
        <v>110.499938230627</v>
      </c>
      <c r="F123" s="181" t="n">
        <f aca="false">F35*100/F$17</f>
        <v>206.613658575323</v>
      </c>
      <c r="G123" s="181" t="n">
        <f aca="false">G35*100/G$17</f>
        <v>108.009876362798</v>
      </c>
      <c r="H123" s="181"/>
      <c r="I123" s="181"/>
      <c r="J123" s="181"/>
      <c r="K123" s="181"/>
      <c r="L123" s="181"/>
    </row>
    <row r="124" customFormat="false" ht="15" hidden="false" customHeight="false" outlineLevel="0" collapsed="false">
      <c r="B124" s="31" t="n">
        <v>44409</v>
      </c>
      <c r="C124" s="181" t="n">
        <f aca="false">C36*100/C$17</f>
        <v>96.6718927921173</v>
      </c>
      <c r="D124" s="181" t="n">
        <f aca="false">D36*100/D$17</f>
        <v>105.172966131558</v>
      </c>
      <c r="E124" s="181" t="n">
        <f aca="false">E36*100/E$17</f>
        <v>108.097936109541</v>
      </c>
      <c r="F124" s="181" t="n">
        <f aca="false">F36*100/F$17</f>
        <v>181.015351595923</v>
      </c>
      <c r="G124" s="181" t="n">
        <f aca="false">G36*100/G$17</f>
        <v>85.0142597976766</v>
      </c>
      <c r="H124" s="181"/>
      <c r="I124" s="181"/>
      <c r="J124" s="181"/>
      <c r="K124" s="181"/>
      <c r="L124" s="181"/>
    </row>
    <row r="125" customFormat="false" ht="15" hidden="false" customHeight="false" outlineLevel="0" collapsed="false">
      <c r="B125" s="31" t="n">
        <v>44440</v>
      </c>
      <c r="C125" s="181" t="n">
        <f aca="false">C37*100/C$17</f>
        <v>96.8748995080985</v>
      </c>
      <c r="D125" s="181" t="n">
        <f aca="false">D37*100/D$17</f>
        <v>104.22936381462</v>
      </c>
      <c r="E125" s="181" t="n">
        <f aca="false">E37*100/E$17</f>
        <v>106.607981389247</v>
      </c>
      <c r="F125" s="181" t="n">
        <f aca="false">F37*100/F$17</f>
        <v>211.653259967021</v>
      </c>
      <c r="G125" s="181" t="n">
        <f aca="false">G37*100/G$17</f>
        <v>85.3712020422065</v>
      </c>
      <c r="H125" s="181"/>
      <c r="I125" s="181"/>
      <c r="J125" s="181"/>
      <c r="K125" s="181"/>
      <c r="L125" s="181"/>
    </row>
    <row r="126" customFormat="false" ht="15" hidden="false" customHeight="false" outlineLevel="0" collapsed="false">
      <c r="B126" s="31" t="n">
        <v>44470</v>
      </c>
      <c r="C126" s="181" t="n">
        <f aca="false">C38*100/C$17</f>
        <v>97.0783325292399</v>
      </c>
      <c r="D126" s="181" t="n">
        <f aca="false">D38*100/D$17</f>
        <v>105.257210622075</v>
      </c>
      <c r="E126" s="181" t="n">
        <f aca="false">E38*100/E$17</f>
        <v>114.619023484235</v>
      </c>
      <c r="F126" s="181" t="n">
        <f aca="false">F38*100/F$17</f>
        <v>217.720127048769</v>
      </c>
      <c r="G126" s="181" t="n">
        <f aca="false">G38*100/G$17</f>
        <v>88.407293036153</v>
      </c>
      <c r="H126" s="181"/>
      <c r="I126" s="181"/>
      <c r="J126" s="181"/>
      <c r="K126" s="181"/>
      <c r="L126" s="181"/>
    </row>
    <row r="127" customFormat="false" ht="15" hidden="false" customHeight="false" outlineLevel="0" collapsed="false">
      <c r="B127" s="31" t="n">
        <v>44501</v>
      </c>
      <c r="C127" s="181" t="n">
        <f aca="false">C39*100/C$17</f>
        <v>97.2821927507635</v>
      </c>
      <c r="D127" s="181" t="n">
        <f aca="false">D39*100/D$17</f>
        <v>97.5299476997058</v>
      </c>
      <c r="E127" s="181" t="n">
        <f aca="false">E39*100/E$17</f>
        <v>104.511061681022</v>
      </c>
      <c r="F127" s="181" t="n">
        <f aca="false">F39*100/F$17</f>
        <v>207.7439850287</v>
      </c>
      <c r="G127" s="181" t="n">
        <f aca="false">G39*100/G$17</f>
        <v>85.8275743312833</v>
      </c>
      <c r="H127" s="181"/>
      <c r="I127" s="181"/>
      <c r="J127" s="181"/>
      <c r="K127" s="181"/>
      <c r="L127" s="181"/>
    </row>
    <row r="128" customFormat="false" ht="15" hidden="false" customHeight="false" outlineLevel="0" collapsed="false">
      <c r="B128" s="42" t="n">
        <v>44531</v>
      </c>
      <c r="C128" s="181" t="n">
        <f aca="false">C40*100/C$17</f>
        <v>97.4864810697712</v>
      </c>
      <c r="D128" s="181" t="n">
        <f aca="false">D40*100/D$17</f>
        <v>93.5214015255637</v>
      </c>
      <c r="E128" s="181" t="n">
        <f aca="false">E40*100/E$17</f>
        <v>100.363191804318</v>
      </c>
      <c r="F128" s="181" t="n">
        <f aca="false">F40*100/F$17</f>
        <v>238.837038526625</v>
      </c>
      <c r="G128" s="181" t="n">
        <f aca="false">G40*100/G$17</f>
        <v>84.8598222398933</v>
      </c>
      <c r="H128" s="181"/>
      <c r="I128" s="181"/>
      <c r="J128" s="181"/>
      <c r="K128" s="181"/>
      <c r="L128" s="181"/>
    </row>
    <row r="129" customFormat="false" ht="15" hidden="false" customHeight="false" outlineLevel="0" collapsed="false">
      <c r="B129" s="19" t="n">
        <v>44562</v>
      </c>
      <c r="C129" s="181" t="n">
        <f aca="false">C41*100/C$17</f>
        <v>97.5731378474631</v>
      </c>
      <c r="D129" s="181" t="n">
        <f aca="false">D41*100/D$17</f>
        <v>112.554407955758</v>
      </c>
      <c r="E129" s="181" t="n">
        <f aca="false">E41*100/E$17</f>
        <v>105.418439865636</v>
      </c>
      <c r="F129" s="181" t="n">
        <f aca="false">F41*100/F$17</f>
        <v>241.163718093608</v>
      </c>
      <c r="G129" s="181" t="n">
        <f aca="false">G41*100/G$17</f>
        <v>111.142248609089</v>
      </c>
      <c r="H129" s="181"/>
      <c r="I129" s="181"/>
      <c r="J129" s="181"/>
      <c r="K129" s="181"/>
      <c r="L129" s="181"/>
    </row>
    <row r="130" customFormat="false" ht="15" hidden="false" customHeight="false" outlineLevel="0" collapsed="false">
      <c r="B130" s="31" t="n">
        <v>44593</v>
      </c>
      <c r="C130" s="181" t="n">
        <f aca="false">C42*100/C$17</f>
        <v>97.6598716552933</v>
      </c>
      <c r="D130" s="181" t="n">
        <f aca="false">D42*100/D$17</f>
        <v>95.839692291055</v>
      </c>
      <c r="E130" s="181" t="n">
        <f aca="false">E42*100/E$17</f>
        <v>104.535030329577</v>
      </c>
      <c r="F130" s="181" t="n">
        <f aca="false">F42*100/F$17</f>
        <v>239.534619721306</v>
      </c>
      <c r="G130" s="181" t="n">
        <f aca="false">G42*100/G$17</f>
        <v>86.5471945744754</v>
      </c>
      <c r="H130" s="181"/>
      <c r="I130" s="181"/>
      <c r="J130" s="181"/>
      <c r="K130" s="181"/>
      <c r="L130" s="181"/>
    </row>
    <row r="131" customFormat="false" ht="15" hidden="false" customHeight="false" outlineLevel="0" collapsed="false">
      <c r="B131" s="31" t="n">
        <v>44621</v>
      </c>
      <c r="C131" s="181" t="n">
        <f aca="false">C43*100/C$17</f>
        <v>97.7466825617347</v>
      </c>
      <c r="D131" s="181" t="n">
        <f aca="false">D43*100/D$17</f>
        <v>93.1436002580265</v>
      </c>
      <c r="E131" s="181" t="n">
        <f aca="false">E43*100/E$17</f>
        <v>103.798280385301</v>
      </c>
      <c r="F131" s="181" t="n">
        <f aca="false">F43*100/F$17</f>
        <v>229.025975517513</v>
      </c>
      <c r="G131" s="181" t="n">
        <f aca="false">G43*100/G$17</f>
        <v>86.5516197450441</v>
      </c>
      <c r="H131" s="181"/>
      <c r="I131" s="181"/>
      <c r="J131" s="181"/>
      <c r="K131" s="181"/>
      <c r="L131" s="181"/>
    </row>
    <row r="132" customFormat="false" ht="15" hidden="false" customHeight="false" outlineLevel="0" collapsed="false">
      <c r="B132" s="31" t="n">
        <v>44652</v>
      </c>
      <c r="C132" s="181" t="n">
        <f aca="false">C44*100/C$17</f>
        <v>97.8335706353212</v>
      </c>
      <c r="D132" s="181" t="n">
        <f aca="false">D44*100/D$17</f>
        <v>93.5594003196786</v>
      </c>
      <c r="E132" s="181" t="n">
        <f aca="false">E44*100/E$17</f>
        <v>92.1771666498864</v>
      </c>
      <c r="F132" s="181" t="n">
        <f aca="false">F44*100/F$17</f>
        <v>202.87762907418</v>
      </c>
      <c r="G132" s="181" t="n">
        <f aca="false">G44*100/G$17</f>
        <v>82.8248600099682</v>
      </c>
      <c r="H132" s="181" t="n">
        <f aca="false">AVERAGE(C129:C140)</f>
        <v>98.0515900961118</v>
      </c>
      <c r="I132" s="181" t="n">
        <f aca="false">AVERAGE(D129:D140)</f>
        <v>105.610327575197</v>
      </c>
      <c r="J132" s="181" t="n">
        <f aca="false">AVERAGE(E129:E140)</f>
        <v>108.274046345422</v>
      </c>
      <c r="K132" s="181" t="n">
        <f aca="false">AVERAGE(F129:F140)</f>
        <v>218.460396397636</v>
      </c>
      <c r="L132" s="181" t="n">
        <f aca="false">AVERAGE(G129:G140)</f>
        <v>91.7620264560499</v>
      </c>
    </row>
    <row r="133" customFormat="false" ht="15" hidden="false" customHeight="false" outlineLevel="0" collapsed="false">
      <c r="B133" s="31" t="n">
        <v>44682</v>
      </c>
      <c r="C133" s="181" t="n">
        <f aca="false">C45*100/C$17</f>
        <v>97.9205359446473</v>
      </c>
      <c r="D133" s="181" t="n">
        <f aca="false">D45*100/D$17</f>
        <v>109.693064922534</v>
      </c>
      <c r="E133" s="181" t="n">
        <f aca="false">E45*100/E$17</f>
        <v>105.593796977928</v>
      </c>
      <c r="F133" s="181" t="n">
        <f aca="false">F45*100/F$17</f>
        <v>198.721276902968</v>
      </c>
      <c r="G133" s="181" t="n">
        <f aca="false">G45*100/G$17</f>
        <v>86.4553074227775</v>
      </c>
      <c r="H133" s="181"/>
      <c r="I133" s="181"/>
      <c r="J133" s="181"/>
      <c r="K133" s="181"/>
      <c r="L133" s="181"/>
    </row>
    <row r="134" customFormat="false" ht="15" hidden="false" customHeight="false" outlineLevel="0" collapsed="false">
      <c r="B134" s="31" t="n">
        <v>44713</v>
      </c>
      <c r="C134" s="181" t="n">
        <f aca="false">C46*100/C$17</f>
        <v>98.0075785583689</v>
      </c>
      <c r="D134" s="181" t="n">
        <f aca="false">D46*100/D$17</f>
        <v>113.472478565367</v>
      </c>
      <c r="E134" s="181" t="n">
        <f aca="false">E46*100/E$17</f>
        <v>111.797133309168</v>
      </c>
      <c r="F134" s="181" t="n">
        <f aca="false">F46*100/F$17</f>
        <v>195.128398204991</v>
      </c>
      <c r="G134" s="181" t="n">
        <f aca="false">G46*100/G$17</f>
        <v>88.5899956734584</v>
      </c>
      <c r="H134" s="181"/>
      <c r="I134" s="181"/>
      <c r="J134" s="181"/>
      <c r="K134" s="181"/>
      <c r="L134" s="181"/>
    </row>
    <row r="135" customFormat="false" ht="15" hidden="false" customHeight="false" outlineLevel="0" collapsed="false">
      <c r="B135" s="31" t="n">
        <v>44743</v>
      </c>
      <c r="C135" s="181" t="n">
        <f aca="false">C47*100/C$17</f>
        <v>98.0946985452025</v>
      </c>
      <c r="D135" s="181" t="n">
        <f aca="false">D47*100/D$17</f>
        <v>120.993584879673</v>
      </c>
      <c r="E135" s="181" t="n">
        <f aca="false">E47*100/E$17</f>
        <v>115.705809305455</v>
      </c>
      <c r="F135" s="181" t="n">
        <f aca="false">F47*100/F$17</f>
        <v>218.051199786243</v>
      </c>
      <c r="G135" s="181" t="n">
        <f aca="false">G47*100/G$17</f>
        <v>112.340274574637</v>
      </c>
      <c r="H135" s="181"/>
      <c r="I135" s="181"/>
      <c r="J135" s="181"/>
      <c r="K135" s="181"/>
      <c r="L135" s="181"/>
    </row>
    <row r="136" customFormat="false" ht="15" hidden="false" customHeight="false" outlineLevel="0" collapsed="false">
      <c r="B136" s="31" t="n">
        <v>44774</v>
      </c>
      <c r="C136" s="181" t="n">
        <f aca="false">C48*100/C$17</f>
        <v>98.181895973926</v>
      </c>
      <c r="D136" s="181" t="n">
        <f aca="false">D48*100/D$17</f>
        <v>109.91943161993</v>
      </c>
      <c r="E136" s="181" t="n">
        <f aca="false">E48*100/E$17</f>
        <v>113.419901527415</v>
      </c>
      <c r="F136" s="181" t="n">
        <f aca="false">F48*100/F$17</f>
        <v>189.718486773553</v>
      </c>
      <c r="G136" s="181" t="n">
        <f aca="false">G48*100/G$17</f>
        <v>88.4604042269898</v>
      </c>
      <c r="H136" s="181"/>
      <c r="I136" s="181"/>
      <c r="J136" s="181"/>
      <c r="K136" s="181"/>
      <c r="L136" s="181"/>
    </row>
    <row r="137" customFormat="false" ht="15" hidden="false" customHeight="false" outlineLevel="0" collapsed="false">
      <c r="B137" s="31" t="n">
        <v>44805</v>
      </c>
      <c r="C137" s="181" t="n">
        <f aca="false">C49*100/C$17</f>
        <v>98.2691709133783</v>
      </c>
      <c r="D137" s="181" t="n">
        <f aca="false">D49*100/D$17</f>
        <v>109.322995597586</v>
      </c>
      <c r="E137" s="181" t="n">
        <f aca="false">E49*100/E$17</f>
        <v>112.247032976047</v>
      </c>
      <c r="F137" s="181" t="n">
        <f aca="false">F49*100/F$17</f>
        <v>221.101378691984</v>
      </c>
      <c r="G137" s="181" t="n">
        <f aca="false">G49*100/G$17</f>
        <v>88.9477301463889</v>
      </c>
      <c r="H137" s="181"/>
      <c r="I137" s="181"/>
      <c r="J137" s="181"/>
      <c r="K137" s="181"/>
      <c r="L137" s="181"/>
    </row>
    <row r="138" customFormat="false" ht="15" hidden="false" customHeight="false" outlineLevel="0" collapsed="false">
      <c r="B138" s="31" t="n">
        <v>44835</v>
      </c>
      <c r="C138" s="181" t="n">
        <f aca="false">C50*100/C$17</f>
        <v>98.3565234324595</v>
      </c>
      <c r="D138" s="181" t="n">
        <f aca="false">D50*100/D$17</f>
        <v>109.795569934051</v>
      </c>
      <c r="E138" s="181" t="n">
        <f aca="false">E50*100/E$17</f>
        <v>119.835841179704</v>
      </c>
      <c r="F138" s="181" t="n">
        <f aca="false">F50*100/F$17</f>
        <v>225.091996070097</v>
      </c>
      <c r="G138" s="181" t="n">
        <f aca="false">G50*100/G$17</f>
        <v>91.8843740946737</v>
      </c>
      <c r="H138" s="181"/>
      <c r="I138" s="181"/>
      <c r="J138" s="181"/>
      <c r="K138" s="181"/>
      <c r="L138" s="181"/>
    </row>
    <row r="139" customFormat="false" ht="15" hidden="false" customHeight="false" outlineLevel="0" collapsed="false">
      <c r="B139" s="31" t="n">
        <v>44866</v>
      </c>
      <c r="C139" s="181" t="n">
        <f aca="false">C51*100/C$17</f>
        <v>98.4439536001311</v>
      </c>
      <c r="D139" s="181" t="n">
        <f aca="false">D51*100/D$17</f>
        <v>101.600981749464</v>
      </c>
      <c r="E139" s="181" t="n">
        <f aca="false">E51*100/E$17</f>
        <v>109.449484603691</v>
      </c>
      <c r="F139" s="181" t="n">
        <f aca="false">F51*100/F$17</f>
        <v>214.664882437297</v>
      </c>
      <c r="G139" s="181" t="n">
        <f aca="false">G51*100/G$17</f>
        <v>89.1985339279289</v>
      </c>
      <c r="H139" s="181"/>
      <c r="I139" s="181"/>
      <c r="J139" s="181"/>
      <c r="K139" s="181"/>
      <c r="L139" s="181"/>
    </row>
    <row r="140" customFormat="false" ht="15" hidden="false" customHeight="false" outlineLevel="0" collapsed="false">
      <c r="B140" s="42" t="n">
        <v>44896</v>
      </c>
      <c r="C140" s="181" t="n">
        <f aca="false">C52*100/C$17</f>
        <v>98.5314614854155</v>
      </c>
      <c r="D140" s="181" t="n">
        <f aca="false">D52*100/D$17</f>
        <v>97.4287228092349</v>
      </c>
      <c r="E140" s="181" t="n">
        <f aca="false">E52*100/E$17</f>
        <v>105.310639035261</v>
      </c>
      <c r="F140" s="181" t="n">
        <f aca="false">F52*100/F$17</f>
        <v>246.445195497892</v>
      </c>
      <c r="G140" s="181" t="n">
        <f aca="false">G52*100/G$17</f>
        <v>88.2017744671668</v>
      </c>
      <c r="H140" s="181"/>
      <c r="I140" s="181"/>
      <c r="J140" s="181"/>
      <c r="K140" s="181"/>
      <c r="L140" s="181"/>
    </row>
    <row r="141" customFormat="false" ht="15" hidden="false" customHeight="false" outlineLevel="0" collapsed="false">
      <c r="B141" s="19" t="n">
        <v>44927</v>
      </c>
      <c r="C141" s="181" t="n">
        <f aca="false">C53*100/C$17</f>
        <v>98.5908540338535</v>
      </c>
      <c r="D141" s="181" t="n">
        <f aca="false">D53*100/D$17</f>
        <v>116.5546207556</v>
      </c>
      <c r="E141" s="181" t="n">
        <f aca="false">E53*100/E$17</f>
        <v>109.046706993875</v>
      </c>
      <c r="F141" s="181" t="n">
        <f aca="false">F53*100/F$17</f>
        <v>246.248779548585</v>
      </c>
      <c r="G141" s="181" t="n">
        <f aca="false">G53*100/G$17</f>
        <v>115.047837734346</v>
      </c>
      <c r="H141" s="181"/>
      <c r="I141" s="181"/>
      <c r="J141" s="181"/>
      <c r="K141" s="181"/>
      <c r="L141" s="181"/>
    </row>
    <row r="142" customFormat="false" ht="15" hidden="false" customHeight="false" outlineLevel="0" collapsed="false">
      <c r="B142" s="31" t="n">
        <v>44958</v>
      </c>
      <c r="C142" s="181" t="n">
        <f aca="false">C54*100/C$17</f>
        <v>98.6502823827835</v>
      </c>
      <c r="D142" s="181" t="n">
        <f aca="false">D54*100/D$17</f>
        <v>99.1852445050993</v>
      </c>
      <c r="E142" s="181" t="n">
        <f aca="false">E54*100/E$17</f>
        <v>108.30330258822</v>
      </c>
      <c r="F142" s="181" t="n">
        <f aca="false">F54*100/F$17</f>
        <v>244.830652091043</v>
      </c>
      <c r="G142" s="181" t="n">
        <f aca="false">G54*100/G$17</f>
        <v>89.6551196066614</v>
      </c>
      <c r="H142" s="181"/>
      <c r="I142" s="181"/>
      <c r="J142" s="181"/>
      <c r="K142" s="181"/>
      <c r="L142" s="181"/>
    </row>
    <row r="143" customFormat="false" ht="15" hidden="false" customHeight="false" outlineLevel="0" collapsed="false">
      <c r="B143" s="31" t="n">
        <v>44986</v>
      </c>
      <c r="C143" s="181" t="n">
        <f aca="false">C55*100/C$17</f>
        <v>98.7097465537855</v>
      </c>
      <c r="D143" s="181" t="n">
        <f aca="false">D55*100/D$17</f>
        <v>96.3949453682342</v>
      </c>
      <c r="E143" s="181" t="n">
        <f aca="false">E55*100/E$17</f>
        <v>107.677110191937</v>
      </c>
      <c r="F143" s="181" t="n">
        <f aca="false">F55*100/F$17</f>
        <v>234.324459236353</v>
      </c>
      <c r="G143" s="181" t="n">
        <f aca="false">G55*100/G$17</f>
        <v>89.5975652227505</v>
      </c>
      <c r="H143" s="181"/>
      <c r="I143" s="181"/>
      <c r="J143" s="181"/>
      <c r="K143" s="181"/>
      <c r="L143" s="181"/>
    </row>
    <row r="144" customFormat="false" ht="15" hidden="false" customHeight="false" outlineLevel="0" collapsed="false">
      <c r="B144" s="31" t="n">
        <v>45017</v>
      </c>
      <c r="C144" s="181" t="n">
        <f aca="false">C56*100/C$17</f>
        <v>98.769246568452</v>
      </c>
      <c r="D144" s="181" t="n">
        <f aca="false">D56*100/D$17</f>
        <v>96.8808174811749</v>
      </c>
      <c r="E144" s="181" t="n">
        <f aca="false">E56*100/E$17</f>
        <v>95.4566830585924</v>
      </c>
      <c r="F144" s="181" t="n">
        <f aca="false">F56*100/F$17</f>
        <v>207.77937023898</v>
      </c>
      <c r="G144" s="181" t="n">
        <f aca="false">G56*100/G$17</f>
        <v>85.6912818474867</v>
      </c>
      <c r="H144" s="181" t="n">
        <f aca="false">AVERAGE(C141:C152)</f>
        <v>98.9183675825128</v>
      </c>
      <c r="I144" s="181" t="n">
        <f aca="false">AVERAGE(D141:D152)</f>
        <v>109.436743581917</v>
      </c>
      <c r="J144" s="181" t="n">
        <f aca="false">AVERAGE(E141:E152)</f>
        <v>112.32620134148</v>
      </c>
      <c r="K144" s="181" t="n">
        <f aca="false">AVERAGE(F141:F152)</f>
        <v>224.051509362661</v>
      </c>
      <c r="L144" s="181" t="n">
        <f aca="false">AVERAGE(G141:G152)</f>
        <v>94.8966826810534</v>
      </c>
    </row>
    <row r="145" customFormat="false" ht="15" hidden="false" customHeight="false" outlineLevel="0" collapsed="false">
      <c r="B145" s="31" t="n">
        <v>45047</v>
      </c>
      <c r="C145" s="181" t="n">
        <f aca="false">C57*100/C$17</f>
        <v>98.8287824483888</v>
      </c>
      <c r="D145" s="181" t="n">
        <f aca="false">D57*100/D$17</f>
        <v>113.716905586538</v>
      </c>
      <c r="E145" s="181" t="n">
        <f aca="false">E57*100/E$17</f>
        <v>109.580672650602</v>
      </c>
      <c r="F145" s="181" t="n">
        <f aca="false">F57*100/F$17</f>
        <v>203.726731141536</v>
      </c>
      <c r="G145" s="181" t="n">
        <f aca="false">G57*100/G$17</f>
        <v>89.4040203201497</v>
      </c>
      <c r="H145" s="181"/>
      <c r="I145" s="181"/>
      <c r="J145" s="181"/>
      <c r="K145" s="181"/>
      <c r="L145" s="181"/>
    </row>
    <row r="146" customFormat="false" ht="15" hidden="false" customHeight="false" outlineLevel="0" collapsed="false">
      <c r="B146" s="31" t="n">
        <v>45078</v>
      </c>
      <c r="C146" s="181" t="n">
        <f aca="false">C58*100/C$17</f>
        <v>98.8883542152148</v>
      </c>
      <c r="D146" s="181" t="n">
        <f aca="false">D58*100/D$17</f>
        <v>117.849195405739</v>
      </c>
      <c r="E146" s="181" t="n">
        <f aca="false">E58*100/E$17</f>
        <v>116.401628560383</v>
      </c>
      <c r="F146" s="181" t="n">
        <f aca="false">F58*100/F$17</f>
        <v>200.243999170761</v>
      </c>
      <c r="G146" s="181" t="n">
        <f aca="false">G58*100/G$17</f>
        <v>91.7268458766826</v>
      </c>
      <c r="H146" s="181"/>
      <c r="I146" s="181"/>
      <c r="J146" s="181"/>
      <c r="K146" s="181"/>
      <c r="L146" s="181"/>
    </row>
    <row r="147" customFormat="false" ht="15" hidden="false" customHeight="false" outlineLevel="0" collapsed="false">
      <c r="B147" s="31" t="n">
        <v>45108</v>
      </c>
      <c r="C147" s="181" t="n">
        <f aca="false">C59*100/C$17</f>
        <v>98.9479618905617</v>
      </c>
      <c r="D147" s="181" t="n">
        <f aca="false">D59*100/D$17</f>
        <v>125.230556562923</v>
      </c>
      <c r="E147" s="181" t="n">
        <f aca="false">E59*100/E$17</f>
        <v>119.869433183533</v>
      </c>
      <c r="F147" s="181" t="n">
        <f aca="false">F59*100/F$17</f>
        <v>223.992199495324</v>
      </c>
      <c r="G147" s="181" t="n">
        <f aca="false">G59*100/G$17</f>
        <v>116.002919818207</v>
      </c>
      <c r="H147" s="181"/>
      <c r="I147" s="181"/>
      <c r="J147" s="181"/>
      <c r="K147" s="181"/>
      <c r="L147" s="181"/>
    </row>
    <row r="148" customFormat="false" ht="15" hidden="false" customHeight="false" outlineLevel="0" collapsed="false">
      <c r="B148" s="31" t="n">
        <v>45139</v>
      </c>
      <c r="C148" s="181" t="n">
        <f aca="false">C60*100/C$17</f>
        <v>99.0076054960743</v>
      </c>
      <c r="D148" s="181" t="n">
        <f aca="false">D60*100/D$17</f>
        <v>114.000615329577</v>
      </c>
      <c r="E148" s="181" t="n">
        <f aca="false">E60*100/E$17</f>
        <v>117.739391502038</v>
      </c>
      <c r="F148" s="181" t="n">
        <f aca="false">F60*100/F$17</f>
        <v>195.083010367124</v>
      </c>
      <c r="G148" s="181" t="n">
        <f aca="false">G60*100/G$17</f>
        <v>91.5140437169723</v>
      </c>
      <c r="H148" s="181"/>
      <c r="I148" s="181"/>
      <c r="J148" s="181"/>
      <c r="K148" s="181"/>
      <c r="L148" s="181"/>
    </row>
    <row r="149" customFormat="false" ht="15" hidden="false" customHeight="false" outlineLevel="0" collapsed="false">
      <c r="B149" s="31" t="n">
        <v>45170</v>
      </c>
      <c r="C149" s="181" t="n">
        <f aca="false">C61*100/C$17</f>
        <v>99.0672850534107</v>
      </c>
      <c r="D149" s="181" t="n">
        <f aca="false">D61*100/D$17</f>
        <v>113.604590768199</v>
      </c>
      <c r="E149" s="181" t="n">
        <f aca="false">E61*100/E$17</f>
        <v>116.866741759258</v>
      </c>
      <c r="F149" s="181" t="n">
        <f aca="false">F61*100/F$17</f>
        <v>227.58132956423</v>
      </c>
      <c r="G149" s="181" t="n">
        <f aca="false">G61*100/G$17</f>
        <v>92.1278965350983</v>
      </c>
      <c r="H149" s="181"/>
      <c r="I149" s="181"/>
      <c r="J149" s="181"/>
      <c r="K149" s="181"/>
      <c r="L149" s="181"/>
    </row>
    <row r="150" customFormat="false" ht="15" hidden="false" customHeight="false" outlineLevel="0" collapsed="false">
      <c r="B150" s="31" t="n">
        <v>45200</v>
      </c>
      <c r="C150" s="181" t="n">
        <f aca="false">C62*100/C$17</f>
        <v>99.1270005842416</v>
      </c>
      <c r="D150" s="181" t="n">
        <f aca="false">D62*100/D$17</f>
        <v>114.069967475923</v>
      </c>
      <c r="E150" s="181" t="n">
        <f aca="false">E62*100/E$17</f>
        <v>124.323287393334</v>
      </c>
      <c r="F150" s="181" t="n">
        <f aca="false">F62*100/F$17</f>
        <v>233.676221711682</v>
      </c>
      <c r="G150" s="181" t="n">
        <f aca="false">G62*100/G$17</f>
        <v>94.9419625778421</v>
      </c>
      <c r="H150" s="181"/>
      <c r="I150" s="181"/>
      <c r="J150" s="181"/>
      <c r="K150" s="181"/>
      <c r="L150" s="181"/>
    </row>
    <row r="151" customFormat="false" ht="15" hidden="false" customHeight="false" outlineLevel="0" collapsed="false">
      <c r="B151" s="31" t="n">
        <v>45231</v>
      </c>
      <c r="C151" s="181" t="n">
        <f aca="false">C63*100/C$17</f>
        <v>99.1867521102512</v>
      </c>
      <c r="D151" s="181" t="n">
        <f aca="false">D63*100/D$17</f>
        <v>105.169499535425</v>
      </c>
      <c r="E151" s="181" t="n">
        <f aca="false">E63*100/E$17</f>
        <v>113.484369107826</v>
      </c>
      <c r="F151" s="181" t="n">
        <f aca="false">F63*100/F$17</f>
        <v>220.690918608421</v>
      </c>
      <c r="G151" s="181" t="n">
        <f aca="false">G63*100/G$17</f>
        <v>92.0453708311221</v>
      </c>
      <c r="H151" s="181"/>
      <c r="I151" s="181"/>
      <c r="J151" s="181"/>
      <c r="K151" s="181"/>
      <c r="L151" s="181"/>
    </row>
    <row r="152" customFormat="false" ht="15" hidden="false" customHeight="false" outlineLevel="0" collapsed="false">
      <c r="B152" s="42" t="n">
        <v>45261</v>
      </c>
      <c r="C152" s="181" t="n">
        <f aca="false">C64*100/C$17</f>
        <v>99.2465396531365</v>
      </c>
      <c r="D152" s="181" t="n">
        <f aca="false">D64*100/D$17</f>
        <v>100.583964208567</v>
      </c>
      <c r="E152" s="181" t="n">
        <f aca="false">E64*100/E$17</f>
        <v>109.165089108164</v>
      </c>
      <c r="F152" s="181" t="n">
        <f aca="false">F64*100/F$17</f>
        <v>250.440441177897</v>
      </c>
      <c r="G152" s="181" t="n">
        <f aca="false">G64*100/G$17</f>
        <v>91.0053280853225</v>
      </c>
      <c r="H152" s="181"/>
      <c r="I152" s="181"/>
      <c r="J152" s="181"/>
      <c r="K152" s="181"/>
      <c r="L152" s="181"/>
    </row>
    <row r="153" customFormat="false" ht="15" hidden="false" customHeight="false" outlineLevel="0" collapsed="false">
      <c r="B153" s="19" t="n">
        <v>45292</v>
      </c>
      <c r="C153" s="181" t="n">
        <f aca="false">C65*100/C$17</f>
        <v>99.2720126050712</v>
      </c>
      <c r="D153" s="181" t="n">
        <f aca="false">D65*100/D$17</f>
        <v>120.210477915076</v>
      </c>
      <c r="E153" s="181" t="n">
        <f aca="false">E65*100/E$17</f>
        <v>112.146919673287</v>
      </c>
      <c r="F153" s="181" t="n">
        <f aca="false">F65*100/F$17</f>
        <v>248.515924665928</v>
      </c>
      <c r="G153" s="181" t="n">
        <f aca="false">G65*100/G$17</f>
        <v>118.90353217015</v>
      </c>
      <c r="H153" s="181"/>
      <c r="I153" s="181"/>
      <c r="J153" s="181"/>
      <c r="K153" s="181"/>
      <c r="L153" s="181"/>
    </row>
    <row r="154" customFormat="false" ht="15" hidden="false" customHeight="false" outlineLevel="0" collapsed="false">
      <c r="B154" s="31" t="n">
        <v>45323</v>
      </c>
      <c r="C154" s="181" t="n">
        <f aca="false">C66*100/C$17</f>
        <v>99.2974920949797</v>
      </c>
      <c r="D154" s="181" t="n">
        <f aca="false">D66*100/D$17</f>
        <v>102.227415661829</v>
      </c>
      <c r="E154" s="181" t="n">
        <f aca="false">E66*100/E$17</f>
        <v>111.475372435818</v>
      </c>
      <c r="F154" s="181" t="n">
        <f aca="false">F66*100/F$17</f>
        <v>247.047603911908</v>
      </c>
      <c r="G154" s="181" t="n">
        <f aca="false">G66*100/G$17</f>
        <v>92.6629279395825</v>
      </c>
      <c r="H154" s="181"/>
      <c r="I154" s="181"/>
      <c r="J154" s="181"/>
      <c r="K154" s="181"/>
      <c r="L154" s="181"/>
    </row>
    <row r="155" customFormat="false" ht="15" hidden="false" customHeight="false" outlineLevel="0" collapsed="false">
      <c r="B155" s="31" t="n">
        <v>45352</v>
      </c>
      <c r="C155" s="181" t="n">
        <f aca="false">C67*100/C$17</f>
        <v>99.3229781245401</v>
      </c>
      <c r="D155" s="181" t="n">
        <f aca="false">D67*100/D$17</f>
        <v>99.3091501654782</v>
      </c>
      <c r="E155" s="181" t="n">
        <f aca="false">E67*100/E$17</f>
        <v>110.874287047396</v>
      </c>
      <c r="F155" s="181" t="n">
        <f aca="false">F67*100/F$17</f>
        <v>236.410739022784</v>
      </c>
      <c r="G155" s="181" t="n">
        <f aca="false">G67*100/G$17</f>
        <v>92.5699597511396</v>
      </c>
      <c r="H155" s="181"/>
      <c r="I155" s="181"/>
      <c r="J155" s="181"/>
      <c r="K155" s="181"/>
      <c r="L155" s="181"/>
    </row>
    <row r="156" customFormat="false" ht="15" hidden="false" customHeight="false" outlineLevel="0" collapsed="false">
      <c r="B156" s="31" t="n">
        <v>45383</v>
      </c>
      <c r="C156" s="181" t="n">
        <f aca="false">C68*100/C$17</f>
        <v>99.3484706954309</v>
      </c>
      <c r="D156" s="181" t="n">
        <f aca="false">D68*100/D$17</f>
        <v>99.8380396134463</v>
      </c>
      <c r="E156" s="181" t="n">
        <f aca="false">E68*100/E$17</f>
        <v>98.1951178388227</v>
      </c>
      <c r="F156" s="181" t="n">
        <f aca="false">F68*100/F$17</f>
        <v>209.597801590409</v>
      </c>
      <c r="G156" s="181" t="n">
        <f aca="false">G68*100/G$17</f>
        <v>88.4634910639455</v>
      </c>
      <c r="H156" s="181" t="n">
        <f aca="false">AVERAGE(C153:C164)</f>
        <v>99.4122697624524</v>
      </c>
      <c r="I156" s="181" t="n">
        <f aca="false">AVERAGE(D153:D164)</f>
        <v>112.779325560789</v>
      </c>
      <c r="J156" s="181" t="n">
        <f aca="false">AVERAGE(E153:E164)</f>
        <v>115.666457899691</v>
      </c>
      <c r="K156" s="181" t="n">
        <f aca="false">AVERAGE(F153:F164)</f>
        <v>226.03410417844</v>
      </c>
      <c r="L156" s="181" t="n">
        <f aca="false">AVERAGE(G153:G164)</f>
        <v>97.8878707117912</v>
      </c>
    </row>
    <row r="157" customFormat="false" ht="15" hidden="false" customHeight="false" outlineLevel="0" collapsed="false">
      <c r="B157" s="31" t="n">
        <v>45413</v>
      </c>
      <c r="C157" s="181" t="n">
        <f aca="false">C69*100/C$17</f>
        <v>99.3739698093311</v>
      </c>
      <c r="D157" s="181" t="n">
        <f aca="false">D69*100/D$17</f>
        <v>117.245487424002</v>
      </c>
      <c r="E157" s="181" t="n">
        <f aca="false">E69*100/E$17</f>
        <v>112.883512444078</v>
      </c>
      <c r="F157" s="181" t="n">
        <f aca="false">F69*100/F$17</f>
        <v>205.47880661223</v>
      </c>
      <c r="G157" s="181" t="n">
        <f aca="false">G69*100/G$17</f>
        <v>92.2310284569832</v>
      </c>
      <c r="H157" s="181"/>
      <c r="I157" s="181"/>
      <c r="J157" s="181"/>
      <c r="K157" s="181"/>
      <c r="L157" s="181"/>
    </row>
    <row r="158" customFormat="false" ht="15" hidden="false" customHeight="false" outlineLevel="0" collapsed="false">
      <c r="B158" s="31" t="n">
        <v>45444</v>
      </c>
      <c r="C158" s="181" t="n">
        <f aca="false">C70*100/C$17</f>
        <v>99.3994754679199</v>
      </c>
      <c r="D158" s="181" t="n">
        <f aca="false">D70*100/D$17</f>
        <v>121.663183030259</v>
      </c>
      <c r="E158" s="181" t="n">
        <f aca="false">E70*100/E$17</f>
        <v>120.258681437317</v>
      </c>
      <c r="F158" s="181" t="n">
        <f aca="false">F70*100/F$17</f>
        <v>201.935767079498</v>
      </c>
      <c r="G158" s="181" t="n">
        <f aca="false">G70*100/G$17</f>
        <v>94.7144065189574</v>
      </c>
      <c r="H158" s="181"/>
      <c r="I158" s="181"/>
      <c r="J158" s="181"/>
      <c r="K158" s="181"/>
      <c r="L158" s="181"/>
    </row>
    <row r="159" customFormat="false" ht="15" hidden="false" customHeight="false" outlineLevel="0" collapsed="false">
      <c r="B159" s="31" t="n">
        <v>45474</v>
      </c>
      <c r="C159" s="181" t="n">
        <f aca="false">C71*100/C$17</f>
        <v>99.4249876728771</v>
      </c>
      <c r="D159" s="181" t="n">
        <f aca="false">D71*100/D$17</f>
        <v>129.003718138219</v>
      </c>
      <c r="E159" s="181" t="n">
        <f aca="false">E71*100/E$17</f>
        <v>123.294404090532</v>
      </c>
      <c r="F159" s="181" t="n">
        <f aca="false">F71*100/F$17</f>
        <v>225.850654251304</v>
      </c>
      <c r="G159" s="181" t="n">
        <f aca="false">G71*100/G$17</f>
        <v>119.576960614901</v>
      </c>
      <c r="H159" s="181"/>
      <c r="I159" s="181"/>
      <c r="J159" s="181"/>
      <c r="K159" s="181"/>
      <c r="L159" s="181"/>
    </row>
    <row r="160" customFormat="false" ht="15" hidden="false" customHeight="false" outlineLevel="0" collapsed="false">
      <c r="B160" s="31" t="n">
        <v>45505</v>
      </c>
      <c r="C160" s="181" t="n">
        <f aca="false">C72*100/C$17</f>
        <v>99.450506425883</v>
      </c>
      <c r="D160" s="181" t="n">
        <f aca="false">D72*100/D$17</f>
        <v>117.462413719486</v>
      </c>
      <c r="E160" s="181" t="n">
        <f aca="false">E72*100/E$17</f>
        <v>121.262189863294</v>
      </c>
      <c r="F160" s="181" t="n">
        <f aca="false">F72*100/F$17</f>
        <v>196.672042311202</v>
      </c>
      <c r="G160" s="181" t="n">
        <f aca="false">G72*100/G$17</f>
        <v>94.3527488416185</v>
      </c>
      <c r="H160" s="181"/>
      <c r="I160" s="181"/>
      <c r="J160" s="181"/>
      <c r="K160" s="181"/>
      <c r="L160" s="181"/>
    </row>
    <row r="161" customFormat="false" ht="15" hidden="false" customHeight="false" outlineLevel="0" collapsed="false">
      <c r="B161" s="31" t="n">
        <v>45536</v>
      </c>
      <c r="C161" s="181" t="n">
        <f aca="false">C73*100/C$17</f>
        <v>99.4760317286181</v>
      </c>
      <c r="D161" s="181" t="n">
        <f aca="false">D73*100/D$17</f>
        <v>117.177145310302</v>
      </c>
      <c r="E161" s="181" t="n">
        <f aca="false">E73*100/E$17</f>
        <v>120.601639813503</v>
      </c>
      <c r="F161" s="181" t="n">
        <f aca="false">F73*100/F$17</f>
        <v>229.400589552988</v>
      </c>
      <c r="G161" s="181" t="n">
        <f aca="false">G73*100/G$17</f>
        <v>95.0092145503489</v>
      </c>
      <c r="H161" s="181"/>
      <c r="I161" s="181"/>
      <c r="J161" s="181"/>
      <c r="K161" s="181"/>
      <c r="L161" s="181"/>
    </row>
    <row r="162" customFormat="false" ht="15" hidden="false" customHeight="false" outlineLevel="0" collapsed="false">
      <c r="B162" s="31" t="n">
        <v>45566</v>
      </c>
      <c r="C162" s="181" t="n">
        <f aca="false">C74*100/C$17</f>
        <v>99.5015635827637</v>
      </c>
      <c r="D162" s="181" t="n">
        <f aca="false">D74*100/D$17</f>
        <v>117.41300814517</v>
      </c>
      <c r="E162" s="181" t="n">
        <f aca="false">E74*100/E$17</f>
        <v>127.795122513904</v>
      </c>
      <c r="F162" s="181" t="n">
        <f aca="false">F74*100/F$17</f>
        <v>235.508801159048</v>
      </c>
      <c r="G162" s="181" t="n">
        <f aca="false">G74*100/G$17</f>
        <v>97.7240695485887</v>
      </c>
      <c r="H162" s="181"/>
      <c r="I162" s="181"/>
      <c r="J162" s="181"/>
      <c r="K162" s="181"/>
      <c r="L162" s="181"/>
    </row>
    <row r="163" customFormat="false" ht="15" hidden="false" customHeight="false" outlineLevel="0" collapsed="false">
      <c r="B163" s="31" t="n">
        <v>45597</v>
      </c>
      <c r="C163" s="181" t="n">
        <f aca="false">C75*100/C$17</f>
        <v>99.5271019900012</v>
      </c>
      <c r="D163" s="181" t="n">
        <f aca="false">D75*100/D$17</f>
        <v>108.467926569987</v>
      </c>
      <c r="E163" s="181" t="n">
        <f aca="false">E75*100/E$17</f>
        <v>116.876521502889</v>
      </c>
      <c r="F163" s="181" t="n">
        <f aca="false">F75*100/F$17</f>
        <v>224.369878407307</v>
      </c>
      <c r="G163" s="181" t="n">
        <f aca="false">G75*100/G$17</f>
        <v>94.787668266128</v>
      </c>
      <c r="H163" s="181"/>
      <c r="I163" s="181"/>
      <c r="J163" s="181"/>
      <c r="K163" s="181"/>
      <c r="L163" s="181"/>
    </row>
    <row r="164" customFormat="false" ht="15" hidden="false" customHeight="false" outlineLevel="0" collapsed="false">
      <c r="B164" s="42" t="n">
        <v>45627</v>
      </c>
      <c r="C164" s="181" t="n">
        <f aca="false">C76*100/C$17</f>
        <v>99.5526469520124</v>
      </c>
      <c r="D164" s="181" t="n">
        <f aca="false">D76*100/D$17</f>
        <v>103.333941036215</v>
      </c>
      <c r="E164" s="181" t="n">
        <f aca="false">E76*100/E$17</f>
        <v>112.333726135455</v>
      </c>
      <c r="F164" s="181" t="n">
        <f aca="false">F76*100/F$17</f>
        <v>251.620641576672</v>
      </c>
      <c r="G164" s="181" t="n">
        <f aca="false">G76*100/G$17</f>
        <v>93.6584408191518</v>
      </c>
      <c r="H164" s="181"/>
      <c r="I164" s="181"/>
      <c r="J164" s="181"/>
      <c r="K164" s="181"/>
      <c r="L164" s="181"/>
    </row>
    <row r="165" customFormat="false" ht="15" hidden="false" customHeight="false" outlineLevel="0" collapsed="false">
      <c r="B165" s="19" t="n">
        <v>45658</v>
      </c>
      <c r="C165" s="181" t="n">
        <f aca="false">C77*100/C$17</f>
        <v>99.5866021306565</v>
      </c>
      <c r="D165" s="181" t="n">
        <f aca="false">D77*100/D$17</f>
        <v>123.988971817424</v>
      </c>
      <c r="E165" s="181" t="n">
        <f aca="false">E77*100/E$17</f>
        <v>114.798130971748</v>
      </c>
      <c r="F165" s="181" t="n">
        <f aca="false">F77*100/F$17</f>
        <v>248.420555456627</v>
      </c>
      <c r="G165" s="181" t="n">
        <f aca="false">G77*100/G$17</f>
        <v>123.129969754441</v>
      </c>
      <c r="H165" s="181"/>
      <c r="I165" s="181"/>
      <c r="J165" s="181"/>
      <c r="K165" s="181"/>
      <c r="L165" s="181"/>
    </row>
    <row r="166" customFormat="false" ht="15" hidden="false" customHeight="false" outlineLevel="0" collapsed="false">
      <c r="B166" s="31" t="n">
        <v>45689</v>
      </c>
      <c r="C166" s="181" t="n">
        <f aca="false">C78*100/C$17</f>
        <v>99.6205688906516</v>
      </c>
      <c r="D166" s="181" t="n">
        <f aca="false">D78*100/D$17</f>
        <v>105.266473295554</v>
      </c>
      <c r="E166" s="181" t="n">
        <f aca="false">E78*100/E$17</f>
        <v>114.120079228219</v>
      </c>
      <c r="F166" s="181" t="n">
        <f aca="false">F78*100/F$17</f>
        <v>247.138411845943</v>
      </c>
      <c r="G166" s="181" t="n">
        <f aca="false">G78*100/G$17</f>
        <v>95.845631955991</v>
      </c>
      <c r="H166" s="181"/>
      <c r="I166" s="181"/>
      <c r="J166" s="181"/>
      <c r="K166" s="181"/>
      <c r="L166" s="181"/>
    </row>
    <row r="167" customFormat="false" ht="15" hidden="false" customHeight="false" outlineLevel="0" collapsed="false">
      <c r="B167" s="31" t="n">
        <v>45717</v>
      </c>
      <c r="C167" s="181" t="n">
        <f aca="false">C79*100/C$17</f>
        <v>99.654547235948</v>
      </c>
      <c r="D167" s="181" t="n">
        <f aca="false">D79*100/D$17</f>
        <v>102.19597579046</v>
      </c>
      <c r="E167" s="181" t="n">
        <f aca="false">E79*100/E$17</f>
        <v>113.447704935003</v>
      </c>
      <c r="F167" s="181" t="n">
        <f aca="false">F79*100/F$17</f>
        <v>236.675392538533</v>
      </c>
      <c r="G167" s="181" t="n">
        <f aca="false">G79*100/G$17</f>
        <v>95.7016679857163</v>
      </c>
      <c r="H167" s="181"/>
      <c r="I167" s="181"/>
      <c r="J167" s="181"/>
      <c r="K167" s="181"/>
      <c r="L167" s="181"/>
    </row>
    <row r="168" customFormat="false" ht="15" hidden="false" customHeight="false" outlineLevel="0" collapsed="false">
      <c r="B168" s="31" t="n">
        <v>45748</v>
      </c>
      <c r="C168" s="181" t="n">
        <f aca="false">C80*100/C$17</f>
        <v>99.6885371704971</v>
      </c>
      <c r="D168" s="181" t="n">
        <f aca="false">D80*100/D$17</f>
        <v>102.91425090827</v>
      </c>
      <c r="E168" s="181" t="n">
        <f aca="false">E80*100/E$17</f>
        <v>100.557884100242</v>
      </c>
      <c r="F168" s="181" t="n">
        <f aca="false">F80*100/F$17</f>
        <v>209.99015237787</v>
      </c>
      <c r="G168" s="181" t="n">
        <f aca="false">G80*100/G$17</f>
        <v>91.492509891532</v>
      </c>
      <c r="H168" s="181" t="n">
        <f aca="false">AVERAGE(C165:C176)</f>
        <v>99.7736318709069</v>
      </c>
      <c r="I168" s="181" t="n">
        <f aca="false">AVERAGE(D165:D176)</f>
        <v>116.242772756776</v>
      </c>
      <c r="J168" s="181" t="n">
        <f aca="false">AVERAGE(E165:E176)</f>
        <v>118.497579538102</v>
      </c>
      <c r="K168" s="181" t="n">
        <f aca="false">AVERAGE(F165:F176)</f>
        <v>226.881286143975</v>
      </c>
      <c r="L168" s="181" t="n">
        <f aca="false">AVERAGE(G165:G176)</f>
        <v>101.236135290505</v>
      </c>
    </row>
    <row r="169" customFormat="false" ht="15" hidden="false" customHeight="false" outlineLevel="0" collapsed="false">
      <c r="B169" s="31" t="n">
        <v>45778</v>
      </c>
      <c r="C169" s="181" t="n">
        <f aca="false">C81*100/C$17</f>
        <v>99.7225386982517</v>
      </c>
      <c r="D169" s="181" t="n">
        <f aca="false">D81*100/D$17</f>
        <v>120.786118898679</v>
      </c>
      <c r="E169" s="181" t="n">
        <f aca="false">E81*100/E$17</f>
        <v>115.672330534358</v>
      </c>
      <c r="F169" s="181" t="n">
        <f aca="false">F81*100/F$17</f>
        <v>206.01817721663</v>
      </c>
      <c r="G169" s="181" t="n">
        <f aca="false">G81*100/G$17</f>
        <v>95.338125198721</v>
      </c>
      <c r="H169" s="181"/>
      <c r="I169" s="181"/>
      <c r="J169" s="181"/>
      <c r="K169" s="181"/>
      <c r="L169" s="181"/>
    </row>
    <row r="170" customFormat="false" ht="15" hidden="false" customHeight="false" outlineLevel="0" collapsed="false">
      <c r="B170" s="31" t="n">
        <v>45809</v>
      </c>
      <c r="C170" s="181" t="n">
        <f aca="false">C82*100/C$17</f>
        <v>99.7565518231661</v>
      </c>
      <c r="D170" s="181" t="n">
        <f aca="false">D82*100/D$17</f>
        <v>125.501882259539</v>
      </c>
      <c r="E170" s="181" t="n">
        <f aca="false">E82*100/E$17</f>
        <v>123.535923044897</v>
      </c>
      <c r="F170" s="181" t="n">
        <f aca="false">F82*100/F$17</f>
        <v>202.618013956979</v>
      </c>
      <c r="G170" s="181" t="n">
        <f aca="false">G82*100/G$17</f>
        <v>97.9864555560567</v>
      </c>
      <c r="H170" s="181"/>
      <c r="I170" s="181"/>
      <c r="J170" s="181"/>
      <c r="K170" s="181"/>
      <c r="L170" s="181"/>
    </row>
    <row r="171" customFormat="false" ht="15" hidden="false" customHeight="false" outlineLevel="0" collapsed="false">
      <c r="B171" s="31" t="n">
        <v>45839</v>
      </c>
      <c r="C171" s="181" t="n">
        <f aca="false">C83*100/C$17</f>
        <v>99.7905765491958</v>
      </c>
      <c r="D171" s="181" t="n">
        <f aca="false">D83*100/D$17</f>
        <v>133.073807069636</v>
      </c>
      <c r="E171" s="181" t="n">
        <f aca="false">E83*100/E$17</f>
        <v>126.277209640098</v>
      </c>
      <c r="F171" s="181" t="n">
        <f aca="false">F83*100/F$17</f>
        <v>226.784024866592</v>
      </c>
      <c r="G171" s="181" t="n">
        <f aca="false">G83*100/G$17</f>
        <v>123.714601458443</v>
      </c>
      <c r="H171" s="181"/>
      <c r="I171" s="181"/>
      <c r="J171" s="181"/>
      <c r="K171" s="181"/>
      <c r="L171" s="181"/>
    </row>
    <row r="172" customFormat="false" ht="15" hidden="false" customHeight="false" outlineLevel="0" collapsed="false">
      <c r="B172" s="31" t="n">
        <v>45870</v>
      </c>
      <c r="C172" s="181" t="n">
        <f aca="false">C84*100/C$17</f>
        <v>99.8246128802976</v>
      </c>
      <c r="D172" s="181" t="n">
        <f aca="false">D84*100/D$17</f>
        <v>121.041664509385</v>
      </c>
      <c r="E172" s="181" t="n">
        <f aca="false">E84*100/E$17</f>
        <v>124.273275854606</v>
      </c>
      <c r="F172" s="181" t="n">
        <f aca="false">F84*100/F$17</f>
        <v>197.633259535367</v>
      </c>
      <c r="G172" s="181" t="n">
        <f aca="false">G84*100/G$17</f>
        <v>97.5365265998469</v>
      </c>
      <c r="H172" s="181"/>
      <c r="I172" s="181"/>
      <c r="J172" s="181"/>
      <c r="K172" s="181"/>
      <c r="L172" s="181"/>
    </row>
    <row r="173" customFormat="false" ht="15" hidden="false" customHeight="false" outlineLevel="0" collapsed="false">
      <c r="B173" s="31" t="n">
        <v>45901</v>
      </c>
      <c r="C173" s="181" t="n">
        <f aca="false">C85*100/C$17</f>
        <v>99.8586608204298</v>
      </c>
      <c r="D173" s="181" t="n">
        <f aca="false">D85*100/D$17</f>
        <v>120.914068245286</v>
      </c>
      <c r="E173" s="181" t="n">
        <f aca="false">E85*100/E$17</f>
        <v>123.789669632703</v>
      </c>
      <c r="F173" s="181" t="n">
        <f aca="false">F85*100/F$17</f>
        <v>230.695028499874</v>
      </c>
      <c r="G173" s="181" t="n">
        <f aca="false">G85*100/G$17</f>
        <v>98.2855550196907</v>
      </c>
      <c r="H173" s="181"/>
      <c r="I173" s="181"/>
      <c r="J173" s="181"/>
      <c r="K173" s="181"/>
      <c r="L173" s="181"/>
    </row>
    <row r="174" customFormat="false" ht="15" hidden="false" customHeight="false" outlineLevel="0" collapsed="false">
      <c r="B174" s="31" t="n">
        <v>45931</v>
      </c>
      <c r="C174" s="181" t="n">
        <f aca="false">C86*100/C$17</f>
        <v>99.8927203735519</v>
      </c>
      <c r="D174" s="181" t="n">
        <f aca="false">D86*100/D$17</f>
        <v>121.056629481128</v>
      </c>
      <c r="E174" s="181" t="n">
        <f aca="false">E86*100/E$17</f>
        <v>130.829920585431</v>
      </c>
      <c r="F174" s="181" t="n">
        <f aca="false">F86*100/F$17</f>
        <v>237.015717921806</v>
      </c>
      <c r="G174" s="181" t="n">
        <f aca="false">G86*100/G$17</f>
        <v>100.976941000851</v>
      </c>
      <c r="H174" s="181"/>
      <c r="I174" s="181"/>
      <c r="J174" s="181"/>
      <c r="K174" s="181"/>
      <c r="L174" s="181"/>
    </row>
    <row r="175" customFormat="false" ht="15" hidden="false" customHeight="false" outlineLevel="0" collapsed="false">
      <c r="B175" s="31" t="n">
        <v>45962</v>
      </c>
      <c r="C175" s="181" t="n">
        <f aca="false">C87*100/C$17</f>
        <v>99.9267915436249</v>
      </c>
      <c r="D175" s="181" t="n">
        <f aca="false">D87*100/D$17</f>
        <v>111.731880900375</v>
      </c>
      <c r="E175" s="181" t="n">
        <f aca="false">E87*100/E$17</f>
        <v>119.661360637211</v>
      </c>
      <c r="F175" s="181" t="n">
        <f aca="false">F87*100/F$17</f>
        <v>225.975241162459</v>
      </c>
      <c r="G175" s="181" t="n">
        <f aca="false">G87*100/G$17</f>
        <v>97.9864571505631</v>
      </c>
    </row>
    <row r="176" customFormat="false" ht="15" hidden="false" customHeight="false" outlineLevel="0" collapsed="false">
      <c r="B176" s="42" t="n">
        <v>45992</v>
      </c>
      <c r="C176" s="181" t="n">
        <f aca="false">C88*100/C$17</f>
        <v>99.9608743346111</v>
      </c>
      <c r="D176" s="181" t="n">
        <f aca="false">D88*100/D$17</f>
        <v>106.441549905574</v>
      </c>
      <c r="E176" s="181" t="n">
        <f aca="false">E88*100/E$17</f>
        <v>115.007465292712</v>
      </c>
      <c r="F176" s="181" t="n">
        <f aca="false">F88*100/F$17</f>
        <v>253.611458349025</v>
      </c>
      <c r="G176" s="181" t="n">
        <f aca="false">G88*100/G$17</f>
        <v>96.8391819142109</v>
      </c>
    </row>
  </sheetData>
  <mergeCells count="11">
    <mergeCell ref="B3:B4"/>
    <mergeCell ref="C3:C4"/>
    <mergeCell ref="D3:D4"/>
    <mergeCell ref="E3:E4"/>
    <mergeCell ref="F3:F4"/>
    <mergeCell ref="G3:G4"/>
    <mergeCell ref="C91:C92"/>
    <mergeCell ref="D91:D92"/>
    <mergeCell ref="E91:E92"/>
    <mergeCell ref="F91:F92"/>
    <mergeCell ref="G91:G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2020-08-24T20:24:22Z</dcterms:created>
  <dc:creator>Luciano Di Gresia</dc:creator>
  <dc:description/>
  <dc:language>en-US</dc:language>
  <cp:lastModifiedBy>Leonardo Calcagno</cp:lastModifiedBy>
  <dcterms:modified xsi:type="dcterms:W3CDTF">2020-11-11T15:03:16Z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